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79558C4-C56D-4640-9EDD-B23C6FC21F48}" xr6:coauthVersionLast="47" xr6:coauthVersionMax="47" xr10:uidLastSave="{00000000-0000-0000-0000-000000000000}"/>
  <bookViews>
    <workbookView xWindow="-110" yWindow="-110" windowWidth="19420" windowHeight="10300" tabRatio="977" activeTab="6" xr2:uid="{00000000-000D-0000-FFFF-FFFF00000000}"/>
  </bookViews>
  <sheets>
    <sheet name="表紙" sheetId="24" r:id="rId1"/>
    <sheet name="利用上の注意" sheetId="19" r:id="rId2"/>
    <sheet name="公表予定" sheetId="25" r:id="rId3"/>
    <sheet name="目次" sheetId="41" r:id="rId4"/>
    <sheet name="基調判断" sheetId="46" r:id="rId5"/>
    <sheet name="先行基調" sheetId="47" r:id="rId6"/>
    <sheet name="1_CLI概況" sheetId="20" r:id="rId7"/>
    <sheet name="2_1CLI統計表" sheetId="39" r:id="rId8"/>
    <sheet name="2_2参考統計表" sheetId="12" r:id="rId9"/>
    <sheet name="3CLI推計概要" sheetId="1" r:id="rId10"/>
    <sheet name="4CLIグラフ" sheetId="11" r:id="rId11"/>
    <sheet name="5兵庫県CI" sheetId="23" r:id="rId12"/>
    <sheet name="6兵庫県CI先行個別指標" sheetId="4" r:id="rId13"/>
    <sheet name="7兵庫県CI一致個別指標" sheetId="22" r:id="rId14"/>
    <sheet name="8兵庫県CI遅行個別指標" sheetId="21" r:id="rId15"/>
    <sheet name="9景気基準日付" sheetId="13" r:id="rId16"/>
    <sheet name="9_2heatmap" sheetId="40" r:id="rId17"/>
    <sheet name="10関西地域_兵庫" sheetId="26" r:id="rId18"/>
    <sheet name="10_2大阪" sheetId="35" r:id="rId19"/>
    <sheet name="10_3京都" sheetId="34" r:id="rId20"/>
    <sheet name="10_4滋賀" sheetId="36" r:id="rId21"/>
    <sheet name="10_5奈良" sheetId="33" r:id="rId22"/>
    <sheet name="10_6和歌山" sheetId="38" r:id="rId23"/>
    <sheet name="10_7福井" sheetId="37" r:id="rId24"/>
    <sheet name="結果表" sheetId="45" r:id="rId25"/>
    <sheet name="11関西CLI景気山谷" sheetId="27" r:id="rId26"/>
    <sheet name="11_2関西府県個別指標" sheetId="32" r:id="rId27"/>
    <sheet name="12関西CLI府県寄与" sheetId="28" r:id="rId28"/>
    <sheet name="13関連指標1" sheetId="43" r:id="rId29"/>
    <sheet name="13_2関連指標2" sheetId="42" r:id="rId30"/>
    <sheet name="13_3関連指標3" sheetId="44" r:id="rId31"/>
    <sheet name="13_4GDP関連指標" sheetId="31" r:id="rId32"/>
  </sheets>
  <calcPr calcId="191029"/>
</workbook>
</file>

<file path=xl/calcChain.xml><?xml version="1.0" encoding="utf-8"?>
<calcChain xmlns="http://schemas.openxmlformats.org/spreadsheetml/2006/main">
  <c r="C108" i="47" l="1"/>
  <c r="D108" i="47"/>
  <c r="E108" i="47" s="1"/>
  <c r="F108" i="47" s="1"/>
  <c r="G108" i="47" s="1"/>
  <c r="H108" i="47" s="1"/>
  <c r="I108" i="47"/>
  <c r="J108" i="47"/>
  <c r="K108" i="47"/>
  <c r="L108" i="47"/>
  <c r="M108" i="47" s="1"/>
  <c r="N108" i="47" s="1"/>
  <c r="O108" i="47"/>
  <c r="P108" i="47"/>
  <c r="Q108" i="47"/>
  <c r="R108" i="47"/>
  <c r="S108" i="47"/>
  <c r="T108" i="47"/>
  <c r="U108" i="47"/>
  <c r="V108" i="47" s="1"/>
  <c r="W108" i="47" s="1"/>
  <c r="X108" i="47" s="1"/>
  <c r="Y108" i="47" s="1"/>
  <c r="Z108" i="47" s="1"/>
  <c r="AA108" i="47"/>
  <c r="AB108" i="47"/>
  <c r="AC108" i="47" s="1"/>
  <c r="AD108" i="47" s="1"/>
  <c r="AE108" i="47" s="1"/>
  <c r="AF108" i="47" s="1"/>
  <c r="AG108" i="47"/>
  <c r="AH108" i="47"/>
  <c r="AI108" i="47"/>
  <c r="AJ108" i="47"/>
  <c r="AK108" i="47" s="1"/>
  <c r="AL108" i="47" s="1"/>
  <c r="AM108" i="47"/>
  <c r="AN108" i="47"/>
  <c r="AO108" i="47"/>
  <c r="AP108" i="47"/>
  <c r="AQ108" i="47"/>
  <c r="AR108" i="47"/>
  <c r="G104" i="46"/>
  <c r="B104" i="46"/>
  <c r="C104" i="46" s="1"/>
  <c r="D104" i="46" s="1"/>
  <c r="E104" i="46" s="1"/>
  <c r="L93" i="20"/>
  <c r="J394" i="12"/>
  <c r="G394" i="12"/>
  <c r="H394" i="12" s="1"/>
  <c r="E394" i="12"/>
  <c r="F394" i="12" s="1"/>
  <c r="D394" i="12"/>
  <c r="C394" i="12"/>
  <c r="C393" i="12"/>
  <c r="G166" i="39"/>
  <c r="H166" i="39" s="1"/>
  <c r="E166" i="39"/>
  <c r="F166" i="39" s="1"/>
  <c r="D166" i="39"/>
  <c r="C166" i="39"/>
  <c r="G154" i="31"/>
  <c r="H154" i="31" s="1"/>
  <c r="E154" i="31"/>
  <c r="D154" i="31"/>
  <c r="H153" i="31"/>
  <c r="G153" i="31"/>
  <c r="E153" i="31"/>
  <c r="D153" i="31"/>
  <c r="F17" i="20" l="1"/>
  <c r="F16" i="20"/>
  <c r="E17" i="20"/>
  <c r="D17" i="20"/>
  <c r="C17" i="20"/>
  <c r="C16" i="20"/>
  <c r="N92" i="20"/>
  <c r="B104" i="26"/>
  <c r="J104" i="26"/>
  <c r="T104" i="26"/>
  <c r="L104" i="26"/>
  <c r="B104" i="35"/>
  <c r="J104" i="35"/>
  <c r="B104" i="34"/>
  <c r="J104" i="34"/>
  <c r="B104" i="36"/>
  <c r="J104" i="36"/>
  <c r="B104" i="33"/>
  <c r="J104" i="33"/>
  <c r="B104" i="38"/>
  <c r="J104" i="38"/>
  <c r="J104" i="37"/>
  <c r="B104" i="37"/>
  <c r="Q102" i="45"/>
  <c r="I102" i="45"/>
  <c r="Q101" i="45"/>
  <c r="I101" i="45"/>
  <c r="Q100" i="45"/>
  <c r="I100" i="45"/>
  <c r="Q99" i="45"/>
  <c r="I99" i="45"/>
  <c r="Q98" i="45"/>
  <c r="I98" i="45"/>
  <c r="Q97" i="45"/>
  <c r="I97" i="45"/>
  <c r="Q96" i="45"/>
  <c r="I96" i="45"/>
  <c r="Q95" i="45"/>
  <c r="I95" i="45"/>
  <c r="Q94" i="45"/>
  <c r="I94" i="45"/>
  <c r="Q93" i="45"/>
  <c r="I93" i="45"/>
  <c r="Q92" i="45"/>
  <c r="I92" i="45"/>
  <c r="Q91" i="45"/>
  <c r="I91" i="45"/>
  <c r="Q90" i="45"/>
  <c r="I90" i="45"/>
  <c r="Q89" i="45"/>
  <c r="I89" i="45"/>
  <c r="Q88" i="45"/>
  <c r="I88" i="45"/>
  <c r="Q87" i="45"/>
  <c r="I87" i="45"/>
  <c r="Q86" i="45"/>
  <c r="I86" i="45"/>
  <c r="Q85" i="45"/>
  <c r="I85" i="45"/>
  <c r="Q84" i="45"/>
  <c r="I84" i="45"/>
  <c r="Q83" i="45"/>
  <c r="I83" i="45"/>
  <c r="Q82" i="45"/>
  <c r="I82" i="45"/>
  <c r="Q81" i="45"/>
  <c r="I81" i="45"/>
  <c r="Q80" i="45"/>
  <c r="I80" i="45"/>
  <c r="Q79" i="45"/>
  <c r="I79" i="45"/>
  <c r="Q78" i="45"/>
  <c r="I78" i="45"/>
  <c r="Q77" i="45"/>
  <c r="I77" i="45"/>
  <c r="Q76" i="45"/>
  <c r="I76" i="45"/>
  <c r="Q75" i="45"/>
  <c r="I75" i="45"/>
  <c r="Q74" i="45"/>
  <c r="I74" i="45"/>
  <c r="Q73" i="45"/>
  <c r="I73" i="45"/>
  <c r="Q72" i="45"/>
  <c r="I72" i="45"/>
  <c r="Q71" i="45"/>
  <c r="I71" i="45"/>
  <c r="Q70" i="45"/>
  <c r="I70" i="45"/>
  <c r="Q69" i="45"/>
  <c r="I69" i="45"/>
  <c r="Q68" i="45"/>
  <c r="I68" i="45"/>
  <c r="Q67" i="45"/>
  <c r="I67" i="45"/>
  <c r="Q66" i="45"/>
  <c r="I66" i="45"/>
  <c r="Q65" i="45"/>
  <c r="I65" i="45"/>
  <c r="Q64" i="45"/>
  <c r="I64" i="45"/>
  <c r="Q63" i="45"/>
  <c r="I63" i="45"/>
  <c r="Q62" i="45"/>
  <c r="I62" i="45"/>
  <c r="Q61" i="45"/>
  <c r="I61" i="45"/>
  <c r="Q60" i="45"/>
  <c r="I60" i="45"/>
  <c r="Q59" i="45"/>
  <c r="I59" i="45"/>
  <c r="Q58" i="45"/>
  <c r="I58" i="45"/>
  <c r="Q57" i="45"/>
  <c r="I57" i="45"/>
  <c r="Q56" i="45"/>
  <c r="I56" i="45"/>
  <c r="Q55" i="45"/>
  <c r="I55" i="45"/>
  <c r="Q54" i="45"/>
  <c r="I54" i="45"/>
  <c r="Q53" i="45"/>
  <c r="I53" i="45"/>
  <c r="Q52" i="45"/>
  <c r="I52" i="45"/>
  <c r="Q51" i="45"/>
  <c r="I51" i="45"/>
  <c r="Q50" i="45"/>
  <c r="I50" i="45"/>
  <c r="Q49" i="45"/>
  <c r="I49" i="45"/>
  <c r="Q48" i="45"/>
  <c r="I48" i="45"/>
  <c r="Q47" i="45"/>
  <c r="I47" i="45"/>
  <c r="Q46" i="45"/>
  <c r="I46" i="45"/>
  <c r="Q45" i="45"/>
  <c r="I45" i="45"/>
  <c r="Q44" i="45"/>
  <c r="I44" i="45"/>
  <c r="Q43" i="45"/>
  <c r="I43" i="45"/>
  <c r="Q42" i="45"/>
  <c r="I42" i="45"/>
  <c r="Q41" i="45"/>
  <c r="I41" i="45"/>
  <c r="Q40" i="45"/>
  <c r="I40" i="45"/>
  <c r="Q39" i="45"/>
  <c r="I39" i="45"/>
  <c r="Q38" i="45"/>
  <c r="I38" i="45"/>
  <c r="Q37" i="45"/>
  <c r="I37" i="45"/>
  <c r="Q36" i="45"/>
  <c r="I36" i="45"/>
  <c r="Q35" i="45"/>
  <c r="I35" i="45"/>
  <c r="Q34" i="45"/>
  <c r="I34" i="45"/>
  <c r="Q33" i="45"/>
  <c r="I33" i="45"/>
  <c r="Q32" i="45"/>
  <c r="I32" i="45"/>
  <c r="Q31" i="45"/>
  <c r="I31" i="45"/>
  <c r="Q30" i="45"/>
  <c r="I30" i="45"/>
  <c r="Q29" i="45"/>
  <c r="I29" i="45"/>
  <c r="Q28" i="45"/>
  <c r="I28" i="45"/>
  <c r="Q27" i="45"/>
  <c r="I27" i="45"/>
  <c r="Q26" i="45"/>
  <c r="I26" i="45"/>
  <c r="Q25" i="45"/>
  <c r="I25" i="45"/>
  <c r="Q24" i="45"/>
  <c r="I24" i="45"/>
  <c r="Q23" i="45"/>
  <c r="I23" i="45"/>
  <c r="Q22" i="45"/>
  <c r="I22" i="45"/>
  <c r="Q21" i="45"/>
  <c r="I21" i="45"/>
  <c r="Q20" i="45"/>
  <c r="I20" i="45"/>
  <c r="Q19" i="45"/>
  <c r="I19" i="45"/>
  <c r="Q18" i="45"/>
  <c r="I18" i="45"/>
  <c r="Q17" i="45"/>
  <c r="I17" i="45"/>
  <c r="Q16" i="45"/>
  <c r="I16" i="45"/>
  <c r="Q15" i="45"/>
  <c r="I15" i="45"/>
  <c r="Q14" i="45"/>
  <c r="I14" i="45"/>
  <c r="Q13" i="45"/>
  <c r="I13" i="45"/>
  <c r="Q12" i="45"/>
  <c r="I12" i="45"/>
  <c r="Q11" i="45"/>
  <c r="I11" i="45"/>
  <c r="Q10" i="45"/>
  <c r="I10" i="45"/>
  <c r="Q9" i="45"/>
  <c r="I9" i="45"/>
  <c r="Q8" i="45"/>
  <c r="I8" i="45"/>
  <c r="Q7" i="45"/>
  <c r="I7" i="45"/>
  <c r="Q6" i="45"/>
  <c r="I6" i="45"/>
  <c r="Q5" i="45"/>
  <c r="I5" i="45"/>
  <c r="Q4" i="45"/>
  <c r="I4" i="45"/>
  <c r="Q3" i="45"/>
  <c r="I3" i="45"/>
  <c r="Q2" i="45"/>
  <c r="I2" i="45"/>
  <c r="I117" i="28" l="1"/>
  <c r="M104" i="37"/>
  <c r="N104" i="37"/>
  <c r="M104" i="38"/>
  <c r="N104" i="38"/>
  <c r="M104" i="33"/>
  <c r="N104" i="33"/>
  <c r="M104" i="36"/>
  <c r="N104" i="36"/>
  <c r="M104" i="34"/>
  <c r="N104" i="34"/>
  <c r="M104" i="35"/>
  <c r="N104" i="35"/>
  <c r="C26" i="20"/>
  <c r="C25" i="20"/>
  <c r="C24" i="20"/>
  <c r="C23" i="20"/>
  <c r="C22" i="20"/>
  <c r="C21" i="20"/>
  <c r="C107" i="47"/>
  <c r="I107" i="47"/>
  <c r="O107" i="47"/>
  <c r="U107" i="47"/>
  <c r="AA107" i="47"/>
  <c r="AG107" i="47"/>
  <c r="AM107" i="47"/>
  <c r="L92" i="20"/>
  <c r="B103" i="46"/>
  <c r="J393" i="12"/>
  <c r="G393" i="12"/>
  <c r="E393" i="12"/>
  <c r="D393" i="12"/>
  <c r="G165" i="39"/>
  <c r="E165" i="39"/>
  <c r="D165" i="39"/>
  <c r="E16" i="20" s="1"/>
  <c r="C165" i="39"/>
  <c r="D16" i="20" s="1"/>
  <c r="M93" i="20"/>
  <c r="P166" i="39"/>
  <c r="Q166" i="39"/>
  <c r="R166" i="39"/>
  <c r="T166" i="39"/>
  <c r="D88" i="44"/>
  <c r="D85" i="44"/>
  <c r="D82" i="44"/>
  <c r="D79" i="44"/>
  <c r="C88" i="44"/>
  <c r="C85" i="44"/>
  <c r="C82" i="44"/>
  <c r="C79" i="44"/>
  <c r="J77" i="44"/>
  <c r="J78" i="44"/>
  <c r="J79" i="44"/>
  <c r="J80" i="44"/>
  <c r="J81" i="44"/>
  <c r="J82" i="44"/>
  <c r="J83" i="44"/>
  <c r="J84" i="44"/>
  <c r="J85" i="44"/>
  <c r="J86" i="44"/>
  <c r="J87" i="44"/>
  <c r="J88" i="44"/>
  <c r="F77" i="44"/>
  <c r="F78" i="44"/>
  <c r="F79" i="44"/>
  <c r="F80" i="44"/>
  <c r="F81" i="44"/>
  <c r="F82" i="44"/>
  <c r="F83" i="44"/>
  <c r="F84" i="44"/>
  <c r="F85" i="44"/>
  <c r="F86" i="44"/>
  <c r="F87" i="44"/>
  <c r="F88" i="44"/>
  <c r="E77" i="44"/>
  <c r="E78" i="44"/>
  <c r="E79" i="44"/>
  <c r="E80" i="44"/>
  <c r="E81" i="44"/>
  <c r="E82" i="44"/>
  <c r="E83" i="44"/>
  <c r="E84" i="44"/>
  <c r="E85" i="44"/>
  <c r="E86" i="44"/>
  <c r="E87" i="44"/>
  <c r="E88" i="44"/>
  <c r="B103" i="26" l="1"/>
  <c r="C104" i="26" s="1"/>
  <c r="J103" i="26"/>
  <c r="B103" i="37"/>
  <c r="C104" i="37" s="1"/>
  <c r="J103" i="37"/>
  <c r="N103" i="37" s="1"/>
  <c r="B103" i="38"/>
  <c r="J103" i="38"/>
  <c r="N103" i="38" s="1"/>
  <c r="B103" i="33"/>
  <c r="C104" i="33" s="1"/>
  <c r="D25" i="20" s="1"/>
  <c r="J103" i="33"/>
  <c r="N103" i="33" s="1"/>
  <c r="N103" i="36"/>
  <c r="B103" i="36"/>
  <c r="C104" i="36" s="1"/>
  <c r="D24" i="20" s="1"/>
  <c r="J103" i="36"/>
  <c r="B103" i="34"/>
  <c r="C104" i="34" s="1"/>
  <c r="D23" i="20" s="1"/>
  <c r="J103" i="34"/>
  <c r="N103" i="34" s="1"/>
  <c r="N103" i="35"/>
  <c r="B103" i="35"/>
  <c r="C104" i="35" s="1"/>
  <c r="D22" i="20" s="1"/>
  <c r="J103" i="35"/>
  <c r="T103" i="26"/>
  <c r="L103" i="26"/>
  <c r="M104" i="26" s="1"/>
  <c r="D21" i="20" s="1"/>
  <c r="M103" i="33" l="1"/>
  <c r="M103" i="38"/>
  <c r="C104" i="38"/>
  <c r="D26" i="20" s="1"/>
  <c r="M103" i="36"/>
  <c r="M103" i="37"/>
  <c r="N91" i="20"/>
  <c r="M103" i="34"/>
  <c r="M103" i="35"/>
  <c r="L91" i="20"/>
  <c r="B102" i="46"/>
  <c r="J392" i="12"/>
  <c r="G392" i="12"/>
  <c r="H393" i="12" s="1"/>
  <c r="E392" i="12"/>
  <c r="F393" i="12" s="1"/>
  <c r="D392" i="12"/>
  <c r="C392" i="12"/>
  <c r="G164" i="39"/>
  <c r="H165" i="39" s="1"/>
  <c r="E164" i="39"/>
  <c r="F165" i="39" s="1"/>
  <c r="D164" i="39"/>
  <c r="C164" i="39"/>
  <c r="C106" i="47"/>
  <c r="I106" i="47"/>
  <c r="O106" i="47"/>
  <c r="U106" i="47"/>
  <c r="AA106" i="47"/>
  <c r="AG106" i="47"/>
  <c r="AM106" i="47"/>
  <c r="M92" i="20" l="1"/>
  <c r="P165" i="39"/>
  <c r="Q165" i="39"/>
  <c r="R165" i="39"/>
  <c r="S166" i="39" s="1"/>
  <c r="T165" i="39"/>
  <c r="U166" i="39" s="1"/>
  <c r="B102" i="37"/>
  <c r="E104" i="37" s="1"/>
  <c r="J102" i="37"/>
  <c r="N102" i="37" s="1"/>
  <c r="B102" i="38"/>
  <c r="E104" i="38" s="1"/>
  <c r="J102" i="38"/>
  <c r="N102" i="38" s="1"/>
  <c r="B102" i="33"/>
  <c r="E104" i="33" s="1"/>
  <c r="J102" i="33"/>
  <c r="N102" i="33" s="1"/>
  <c r="B102" i="36"/>
  <c r="E104" i="36" s="1"/>
  <c r="J102" i="36"/>
  <c r="N102" i="36" s="1"/>
  <c r="B102" i="34"/>
  <c r="E104" i="34" s="1"/>
  <c r="J102" i="34"/>
  <c r="N102" i="34" s="1"/>
  <c r="B102" i="35"/>
  <c r="J102" i="35"/>
  <c r="N102" i="35" s="1"/>
  <c r="L102" i="26"/>
  <c r="B102" i="26"/>
  <c r="J102" i="26"/>
  <c r="T102" i="26"/>
  <c r="M103" i="26" l="1"/>
  <c r="O104" i="26"/>
  <c r="C103" i="35"/>
  <c r="E104" i="35"/>
  <c r="C103" i="26"/>
  <c r="E104" i="26"/>
  <c r="M102" i="33"/>
  <c r="C103" i="33"/>
  <c r="M102" i="38"/>
  <c r="C103" i="38"/>
  <c r="M102" i="34"/>
  <c r="C103" i="34"/>
  <c r="M102" i="35"/>
  <c r="M102" i="37"/>
  <c r="C103" i="37"/>
  <c r="M102" i="36"/>
  <c r="C103" i="36"/>
  <c r="N90" i="20"/>
  <c r="C105" i="47" l="1"/>
  <c r="D107" i="47" s="1"/>
  <c r="I105" i="47"/>
  <c r="J107" i="47" s="1"/>
  <c r="O105" i="47"/>
  <c r="P107" i="47" s="1"/>
  <c r="U105" i="47"/>
  <c r="V107" i="47" s="1"/>
  <c r="AA105" i="47"/>
  <c r="AB107" i="47" s="1"/>
  <c r="AG105" i="47"/>
  <c r="AH107" i="47" s="1"/>
  <c r="AM105" i="47"/>
  <c r="AN107" i="47" s="1"/>
  <c r="B101" i="46"/>
  <c r="C103" i="46" s="1"/>
  <c r="L90" i="20"/>
  <c r="J391" i="12"/>
  <c r="G391" i="12"/>
  <c r="E391" i="12"/>
  <c r="F392" i="12" s="1"/>
  <c r="D391" i="12"/>
  <c r="C391" i="12"/>
  <c r="G163" i="39"/>
  <c r="H164" i="39" s="1"/>
  <c r="E163" i="39"/>
  <c r="F164" i="39" s="1"/>
  <c r="D163" i="39"/>
  <c r="C163" i="39"/>
  <c r="P164" i="39"/>
  <c r="Q164" i="39"/>
  <c r="R164" i="39"/>
  <c r="S165" i="39" s="1"/>
  <c r="T164" i="39"/>
  <c r="U165" i="39" s="1"/>
  <c r="M91" i="20"/>
  <c r="B101" i="37"/>
  <c r="E103" i="37" s="1"/>
  <c r="F104" i="37" s="1"/>
  <c r="G104" i="37" s="1"/>
  <c r="J101" i="37"/>
  <c r="N101" i="37" s="1"/>
  <c r="B101" i="38"/>
  <c r="E103" i="38" s="1"/>
  <c r="F104" i="38" s="1"/>
  <c r="G104" i="38" s="1"/>
  <c r="J101" i="38"/>
  <c r="N101" i="38" s="1"/>
  <c r="B101" i="33"/>
  <c r="E103" i="33" s="1"/>
  <c r="F104" i="33" s="1"/>
  <c r="G104" i="33" s="1"/>
  <c r="J101" i="33"/>
  <c r="N101" i="33" s="1"/>
  <c r="B101" i="36"/>
  <c r="J101" i="36"/>
  <c r="N101" i="36" s="1"/>
  <c r="B101" i="34"/>
  <c r="E103" i="34" s="1"/>
  <c r="F104" i="34" s="1"/>
  <c r="G104" i="34" s="1"/>
  <c r="J101" i="34"/>
  <c r="N101" i="34" s="1"/>
  <c r="B101" i="35"/>
  <c r="J101" i="35"/>
  <c r="N101" i="35" s="1"/>
  <c r="T101" i="26"/>
  <c r="B101" i="26"/>
  <c r="J101" i="26"/>
  <c r="L101" i="26"/>
  <c r="L89" i="20"/>
  <c r="J390" i="12"/>
  <c r="G390" i="12"/>
  <c r="E390" i="12"/>
  <c r="D390" i="12"/>
  <c r="C390" i="12"/>
  <c r="G162" i="39"/>
  <c r="E162" i="39"/>
  <c r="D162" i="39"/>
  <c r="C162" i="39"/>
  <c r="C104" i="47"/>
  <c r="D106" i="47" s="1"/>
  <c r="I104" i="47"/>
  <c r="J106" i="47" s="1"/>
  <c r="O104" i="47"/>
  <c r="U104" i="47"/>
  <c r="V106" i="47" s="1"/>
  <c r="AA104" i="47"/>
  <c r="AG104" i="47"/>
  <c r="AM104" i="47"/>
  <c r="AN106" i="47" s="1"/>
  <c r="B100" i="46"/>
  <c r="K506" i="21"/>
  <c r="J506" i="21"/>
  <c r="I506" i="21"/>
  <c r="H506" i="21"/>
  <c r="G506" i="21"/>
  <c r="F506" i="21"/>
  <c r="E506" i="21"/>
  <c r="C506" i="21"/>
  <c r="K506" i="22"/>
  <c r="J506" i="22"/>
  <c r="I506" i="22"/>
  <c r="H506" i="22"/>
  <c r="G506" i="22"/>
  <c r="F506" i="22"/>
  <c r="E506" i="22"/>
  <c r="D506" i="22"/>
  <c r="C506" i="22"/>
  <c r="I504" i="4"/>
  <c r="H504" i="4"/>
  <c r="G504" i="4"/>
  <c r="F504" i="4"/>
  <c r="E504" i="4"/>
  <c r="D504" i="4"/>
  <c r="C504" i="4"/>
  <c r="AO107" i="47" l="1"/>
  <c r="AP107" i="47" s="1"/>
  <c r="W107" i="47"/>
  <c r="X107" i="47" s="1"/>
  <c r="K107" i="47"/>
  <c r="L107" i="47" s="1"/>
  <c r="E107" i="47"/>
  <c r="F107" i="47" s="1"/>
  <c r="H391" i="12"/>
  <c r="H392" i="12"/>
  <c r="C102" i="46"/>
  <c r="D103" i="46" s="1"/>
  <c r="E103" i="46" s="1"/>
  <c r="C102" i="26"/>
  <c r="E103" i="26"/>
  <c r="F104" i="26" s="1"/>
  <c r="G104" i="26" s="1"/>
  <c r="M102" i="26"/>
  <c r="O103" i="26"/>
  <c r="P104" i="26" s="1"/>
  <c r="Q104" i="26" s="1"/>
  <c r="C102" i="36"/>
  <c r="E103" i="36"/>
  <c r="F104" i="36" s="1"/>
  <c r="G104" i="36" s="1"/>
  <c r="C102" i="35"/>
  <c r="E103" i="35"/>
  <c r="F104" i="35" s="1"/>
  <c r="G104" i="35" s="1"/>
  <c r="P106" i="47"/>
  <c r="Q107" i="47" s="1"/>
  <c r="R107" i="47" s="1"/>
  <c r="M101" i="35"/>
  <c r="M101" i="34"/>
  <c r="C102" i="34"/>
  <c r="M101" i="33"/>
  <c r="C102" i="33"/>
  <c r="F391" i="12"/>
  <c r="M101" i="38"/>
  <c r="C102" i="38"/>
  <c r="AH106" i="47"/>
  <c r="AI107" i="47" s="1"/>
  <c r="AJ107" i="47" s="1"/>
  <c r="AB106" i="47"/>
  <c r="AC107" i="47" s="1"/>
  <c r="AD107" i="47" s="1"/>
  <c r="M101" i="37"/>
  <c r="C102" i="37"/>
  <c r="F163" i="39"/>
  <c r="H163" i="39"/>
  <c r="N89" i="20"/>
  <c r="M101" i="36"/>
  <c r="M90" i="20"/>
  <c r="P163" i="39"/>
  <c r="Q163" i="39"/>
  <c r="R163" i="39"/>
  <c r="S164" i="39" s="1"/>
  <c r="T163" i="39"/>
  <c r="U164" i="39" s="1"/>
  <c r="J100" i="37"/>
  <c r="B100" i="37"/>
  <c r="J100" i="38"/>
  <c r="B100" i="38"/>
  <c r="J100" i="33"/>
  <c r="B100" i="33"/>
  <c r="J100" i="36"/>
  <c r="B100" i="36"/>
  <c r="L100" i="26"/>
  <c r="J100" i="26"/>
  <c r="J100" i="35"/>
  <c r="B100" i="35"/>
  <c r="J100" i="34"/>
  <c r="B100" i="34"/>
  <c r="T100" i="26"/>
  <c r="C101" i="33" l="1"/>
  <c r="E102" i="33"/>
  <c r="F103" i="33" s="1"/>
  <c r="G103" i="33" s="1"/>
  <c r="C101" i="34"/>
  <c r="E102" i="34"/>
  <c r="F103" i="34" s="1"/>
  <c r="G103" i="34" s="1"/>
  <c r="C101" i="38"/>
  <c r="E102" i="38"/>
  <c r="F103" i="38" s="1"/>
  <c r="G103" i="38" s="1"/>
  <c r="C101" i="37"/>
  <c r="E102" i="37"/>
  <c r="F103" i="37" s="1"/>
  <c r="G103" i="37" s="1"/>
  <c r="C101" i="35"/>
  <c r="E102" i="35"/>
  <c r="F103" i="35" s="1"/>
  <c r="G103" i="35" s="1"/>
  <c r="M101" i="26"/>
  <c r="O102" i="26"/>
  <c r="P103" i="26" s="1"/>
  <c r="Q103" i="26" s="1"/>
  <c r="C101" i="36"/>
  <c r="E102" i="36"/>
  <c r="F103" i="36" s="1"/>
  <c r="G103" i="36" s="1"/>
  <c r="N88" i="20"/>
  <c r="N100" i="37" l="1"/>
  <c r="N100" i="38"/>
  <c r="N100" i="33"/>
  <c r="N100" i="36"/>
  <c r="N100" i="34"/>
  <c r="M100" i="35"/>
  <c r="N100" i="35"/>
  <c r="B100" i="26"/>
  <c r="R111" i="28"/>
  <c r="Q111" i="28"/>
  <c r="P111" i="28"/>
  <c r="O111" i="28"/>
  <c r="N111" i="28"/>
  <c r="M111" i="28"/>
  <c r="L111" i="28"/>
  <c r="R110" i="28"/>
  <c r="Q110" i="28"/>
  <c r="P110" i="28"/>
  <c r="O110" i="28"/>
  <c r="N110" i="28"/>
  <c r="M110" i="28"/>
  <c r="L110" i="28"/>
  <c r="R109" i="28"/>
  <c r="Q109" i="28"/>
  <c r="P109" i="28"/>
  <c r="O109" i="28"/>
  <c r="N109" i="28"/>
  <c r="M109" i="28"/>
  <c r="L109" i="28"/>
  <c r="R108" i="28"/>
  <c r="Q108" i="28"/>
  <c r="P108" i="28"/>
  <c r="O108" i="28"/>
  <c r="N108" i="28"/>
  <c r="M108" i="28"/>
  <c r="L108" i="28"/>
  <c r="R107" i="28"/>
  <c r="Q107" i="28"/>
  <c r="P107" i="28"/>
  <c r="O107" i="28"/>
  <c r="N107" i="28"/>
  <c r="M107" i="28"/>
  <c r="L107" i="28"/>
  <c r="R106" i="28"/>
  <c r="Q106" i="28"/>
  <c r="P106" i="28"/>
  <c r="O106" i="28"/>
  <c r="N106" i="28"/>
  <c r="M106" i="28"/>
  <c r="L106" i="28"/>
  <c r="R105" i="28"/>
  <c r="Q105" i="28"/>
  <c r="P105" i="28"/>
  <c r="O105" i="28"/>
  <c r="N105" i="28"/>
  <c r="M105" i="28"/>
  <c r="L105" i="28"/>
  <c r="R104" i="28"/>
  <c r="Q104" i="28"/>
  <c r="G117" i="28" s="1"/>
  <c r="P104" i="28"/>
  <c r="F117" i="28" s="1"/>
  <c r="O104" i="28"/>
  <c r="E117" i="28" s="1"/>
  <c r="N104" i="28"/>
  <c r="D117" i="28" s="1"/>
  <c r="M104" i="28"/>
  <c r="C117" i="28" s="1"/>
  <c r="L104" i="28"/>
  <c r="B117" i="28" s="1"/>
  <c r="R103" i="28"/>
  <c r="Q103" i="28"/>
  <c r="P103" i="28"/>
  <c r="O103" i="28"/>
  <c r="N103" i="28"/>
  <c r="M103" i="28"/>
  <c r="L103" i="28"/>
  <c r="R102" i="28"/>
  <c r="Q102" i="28"/>
  <c r="P102" i="28"/>
  <c r="O102" i="28"/>
  <c r="N102" i="28"/>
  <c r="M102" i="28"/>
  <c r="L102" i="28"/>
  <c r="R101" i="28"/>
  <c r="Q101" i="28"/>
  <c r="P101" i="28"/>
  <c r="O101" i="28"/>
  <c r="N101" i="28"/>
  <c r="M101" i="28"/>
  <c r="L101" i="28"/>
  <c r="R100" i="28"/>
  <c r="Q100" i="28"/>
  <c r="P100" i="28"/>
  <c r="O100" i="28"/>
  <c r="N100" i="28"/>
  <c r="M100" i="28"/>
  <c r="L100" i="28"/>
  <c r="I111" i="28"/>
  <c r="H111" i="28"/>
  <c r="G111" i="28"/>
  <c r="F111" i="28"/>
  <c r="E111" i="28"/>
  <c r="D111" i="28"/>
  <c r="C111" i="28"/>
  <c r="B111" i="28"/>
  <c r="I110" i="28"/>
  <c r="H110" i="28"/>
  <c r="G110" i="28"/>
  <c r="F110" i="28"/>
  <c r="E110" i="28"/>
  <c r="D110" i="28"/>
  <c r="C110" i="28"/>
  <c r="B110" i="28"/>
  <c r="I109" i="28"/>
  <c r="H109" i="28"/>
  <c r="G109" i="28"/>
  <c r="F109" i="28"/>
  <c r="E109" i="28"/>
  <c r="D109" i="28"/>
  <c r="C109" i="28"/>
  <c r="B109" i="28"/>
  <c r="I108" i="28"/>
  <c r="H108" i="28"/>
  <c r="G108" i="28"/>
  <c r="F108" i="28"/>
  <c r="E108" i="28"/>
  <c r="D108" i="28"/>
  <c r="C108" i="28"/>
  <c r="B108" i="28"/>
  <c r="I107" i="28"/>
  <c r="H107" i="28"/>
  <c r="G107" i="28"/>
  <c r="F107" i="28"/>
  <c r="E107" i="28"/>
  <c r="D107" i="28"/>
  <c r="C107" i="28"/>
  <c r="B107" i="28"/>
  <c r="I106" i="28"/>
  <c r="H106" i="28"/>
  <c r="G106" i="28"/>
  <c r="F106" i="28"/>
  <c r="E106" i="28"/>
  <c r="D106" i="28"/>
  <c r="C106" i="28"/>
  <c r="B106" i="28"/>
  <c r="I105" i="28"/>
  <c r="H105" i="28"/>
  <c r="G105" i="28"/>
  <c r="F105" i="28"/>
  <c r="E105" i="28"/>
  <c r="D105" i="28"/>
  <c r="C105" i="28"/>
  <c r="B105" i="28"/>
  <c r="I104" i="28"/>
  <c r="I116" i="28" s="1"/>
  <c r="H104" i="28"/>
  <c r="G104" i="28"/>
  <c r="G116" i="28" s="1"/>
  <c r="F104" i="28"/>
  <c r="F116" i="28" s="1"/>
  <c r="E104" i="28"/>
  <c r="E116" i="28" s="1"/>
  <c r="D104" i="28"/>
  <c r="D116" i="28" s="1"/>
  <c r="C104" i="28"/>
  <c r="C116" i="28" s="1"/>
  <c r="B104" i="28"/>
  <c r="B116" i="28" s="1"/>
  <c r="I103" i="28"/>
  <c r="H103" i="28"/>
  <c r="G103" i="28"/>
  <c r="F103" i="28"/>
  <c r="E103" i="28"/>
  <c r="D103" i="28"/>
  <c r="C103" i="28"/>
  <c r="B103" i="28"/>
  <c r="I102" i="28"/>
  <c r="H102" i="28"/>
  <c r="G102" i="28"/>
  <c r="F102" i="28"/>
  <c r="E102" i="28"/>
  <c r="D102" i="28"/>
  <c r="C102" i="28"/>
  <c r="B102" i="28"/>
  <c r="I101" i="28"/>
  <c r="H101" i="28"/>
  <c r="G101" i="28"/>
  <c r="F101" i="28"/>
  <c r="E101" i="28"/>
  <c r="D101" i="28"/>
  <c r="C101" i="28"/>
  <c r="B101" i="28"/>
  <c r="I100" i="28"/>
  <c r="H100" i="28"/>
  <c r="G100" i="28"/>
  <c r="F100" i="28"/>
  <c r="E100" i="28"/>
  <c r="D100" i="28"/>
  <c r="C100" i="28"/>
  <c r="B100" i="28"/>
  <c r="L88" i="20"/>
  <c r="J389" i="12"/>
  <c r="G389" i="12"/>
  <c r="H390" i="12" s="1"/>
  <c r="E389" i="12"/>
  <c r="F390" i="12" s="1"/>
  <c r="D389" i="12"/>
  <c r="C389" i="12"/>
  <c r="G161" i="39"/>
  <c r="H162" i="39" s="1"/>
  <c r="E161" i="39"/>
  <c r="F162" i="39" s="1"/>
  <c r="D161" i="39"/>
  <c r="C161" i="39"/>
  <c r="B99" i="46"/>
  <c r="C101" i="46" s="1"/>
  <c r="D102" i="46" s="1"/>
  <c r="E102" i="46" s="1"/>
  <c r="C101" i="26" l="1"/>
  <c r="E102" i="26"/>
  <c r="F103" i="26" s="1"/>
  <c r="G103" i="26" s="1"/>
  <c r="M100" i="37"/>
  <c r="M100" i="38"/>
  <c r="M100" i="33"/>
  <c r="M100" i="36"/>
  <c r="M100" i="34"/>
  <c r="C103" i="47"/>
  <c r="D105" i="47" s="1"/>
  <c r="E106" i="47" s="1"/>
  <c r="F106" i="47" s="1"/>
  <c r="I103" i="47"/>
  <c r="J105" i="47" s="1"/>
  <c r="K106" i="47" s="1"/>
  <c r="L106" i="47" s="1"/>
  <c r="O103" i="47"/>
  <c r="P105" i="47" s="1"/>
  <c r="Q106" i="47" s="1"/>
  <c r="R106" i="47" s="1"/>
  <c r="U103" i="47"/>
  <c r="V105" i="47" s="1"/>
  <c r="W106" i="47" s="1"/>
  <c r="X106" i="47" s="1"/>
  <c r="AA103" i="47"/>
  <c r="AB105" i="47" s="1"/>
  <c r="AC106" i="47" s="1"/>
  <c r="AD106" i="47" s="1"/>
  <c r="AG103" i="47"/>
  <c r="AH105" i="47" s="1"/>
  <c r="AI106" i="47" s="1"/>
  <c r="AJ106" i="47" s="1"/>
  <c r="AM103" i="47"/>
  <c r="AN105" i="47" s="1"/>
  <c r="AO106" i="47" s="1"/>
  <c r="AP106" i="47" s="1"/>
  <c r="M89" i="20"/>
  <c r="P162" i="39"/>
  <c r="Q162" i="39"/>
  <c r="R162" i="39"/>
  <c r="S163" i="39" s="1"/>
  <c r="T162" i="39"/>
  <c r="U163" i="39" s="1"/>
  <c r="L99" i="26"/>
  <c r="B99" i="26"/>
  <c r="J99" i="26"/>
  <c r="B99" i="37"/>
  <c r="J99" i="37"/>
  <c r="N99" i="37" s="1"/>
  <c r="B99" i="38"/>
  <c r="J99" i="38"/>
  <c r="N99" i="38" s="1"/>
  <c r="B99" i="33"/>
  <c r="J99" i="33"/>
  <c r="N99" i="33" s="1"/>
  <c r="B99" i="36"/>
  <c r="J99" i="36"/>
  <c r="N99" i="36" s="1"/>
  <c r="B99" i="34"/>
  <c r="J99" i="34"/>
  <c r="N99" i="34" s="1"/>
  <c r="B99" i="35"/>
  <c r="J99" i="35"/>
  <c r="N99" i="35" s="1"/>
  <c r="T99" i="26"/>
  <c r="C100" i="35" l="1"/>
  <c r="E101" i="35"/>
  <c r="F102" i="35" s="1"/>
  <c r="G102" i="35" s="1"/>
  <c r="H104" i="35" s="1"/>
  <c r="I104" i="35" s="1"/>
  <c r="C100" i="34"/>
  <c r="E101" i="34"/>
  <c r="F102" i="34" s="1"/>
  <c r="G102" i="34" s="1"/>
  <c r="H104" i="34" s="1"/>
  <c r="I104" i="34" s="1"/>
  <c r="M99" i="36"/>
  <c r="E101" i="36"/>
  <c r="F102" i="36" s="1"/>
  <c r="G102" i="36" s="1"/>
  <c r="H104" i="36" s="1"/>
  <c r="I104" i="36" s="1"/>
  <c r="M99" i="33"/>
  <c r="E101" i="33"/>
  <c r="F102" i="33" s="1"/>
  <c r="G102" i="33" s="1"/>
  <c r="H104" i="33" s="1"/>
  <c r="I104" i="33" s="1"/>
  <c r="M99" i="38"/>
  <c r="E101" i="38"/>
  <c r="F102" i="38" s="1"/>
  <c r="G102" i="38" s="1"/>
  <c r="H104" i="38" s="1"/>
  <c r="I104" i="38" s="1"/>
  <c r="M99" i="37"/>
  <c r="E101" i="37"/>
  <c r="F102" i="37" s="1"/>
  <c r="G102" i="37" s="1"/>
  <c r="H104" i="37" s="1"/>
  <c r="I104" i="37" s="1"/>
  <c r="C100" i="26"/>
  <c r="E101" i="26"/>
  <c r="F102" i="26" s="1"/>
  <c r="G102" i="26" s="1"/>
  <c r="H104" i="26" s="1"/>
  <c r="I104" i="26" s="1"/>
  <c r="M100" i="26"/>
  <c r="O101" i="26"/>
  <c r="P102" i="26" s="1"/>
  <c r="Q102" i="26" s="1"/>
  <c r="R104" i="26" s="1"/>
  <c r="S104" i="26" s="1"/>
  <c r="C100" i="33"/>
  <c r="C100" i="38"/>
  <c r="C100" i="36"/>
  <c r="C100" i="37"/>
  <c r="M99" i="34"/>
  <c r="N87" i="20"/>
  <c r="M99" i="35"/>
  <c r="F21" i="20" l="1"/>
  <c r="C118" i="28"/>
  <c r="I118" i="28"/>
  <c r="F25" i="20"/>
  <c r="F118" i="28"/>
  <c r="F24" i="20"/>
  <c r="E118" i="28"/>
  <c r="F23" i="20"/>
  <c r="D118" i="28"/>
  <c r="F26" i="20"/>
  <c r="G118" i="28"/>
  <c r="F22" i="20"/>
  <c r="B118" i="28"/>
  <c r="L87" i="20"/>
  <c r="J388" i="12"/>
  <c r="G388" i="12"/>
  <c r="H389" i="12" s="1"/>
  <c r="E388" i="12"/>
  <c r="F389" i="12" s="1"/>
  <c r="D388" i="12"/>
  <c r="C388" i="12"/>
  <c r="G160" i="39"/>
  <c r="H161" i="39" s="1"/>
  <c r="E160" i="39"/>
  <c r="F161" i="39" s="1"/>
  <c r="D160" i="39"/>
  <c r="C160" i="39"/>
  <c r="C102" i="47"/>
  <c r="D104" i="47" s="1"/>
  <c r="E105" i="47" s="1"/>
  <c r="F105" i="47" s="1"/>
  <c r="G107" i="47" s="1"/>
  <c r="H107" i="47" s="1"/>
  <c r="I102" i="47"/>
  <c r="J104" i="47" s="1"/>
  <c r="K105" i="47" s="1"/>
  <c r="L105" i="47" s="1"/>
  <c r="M107" i="47" s="1"/>
  <c r="N107" i="47" s="1"/>
  <c r="O102" i="47"/>
  <c r="P104" i="47" s="1"/>
  <c r="Q105" i="47" s="1"/>
  <c r="R105" i="47" s="1"/>
  <c r="S107" i="47" s="1"/>
  <c r="T107" i="47" s="1"/>
  <c r="U102" i="47"/>
  <c r="V104" i="47" s="1"/>
  <c r="W105" i="47" s="1"/>
  <c r="X105" i="47" s="1"/>
  <c r="Y107" i="47" s="1"/>
  <c r="Z107" i="47" s="1"/>
  <c r="AA102" i="47"/>
  <c r="AB104" i="47" s="1"/>
  <c r="AC105" i="47" s="1"/>
  <c r="AD105" i="47" s="1"/>
  <c r="AE107" i="47" s="1"/>
  <c r="AF107" i="47" s="1"/>
  <c r="AG102" i="47"/>
  <c r="AH104" i="47" s="1"/>
  <c r="AI105" i="47" s="1"/>
  <c r="AJ105" i="47" s="1"/>
  <c r="AK107" i="47" s="1"/>
  <c r="AL107" i="47" s="1"/>
  <c r="AM102" i="47"/>
  <c r="AN104" i="47" s="1"/>
  <c r="AO105" i="47" s="1"/>
  <c r="AP105" i="47" s="1"/>
  <c r="AQ107" i="47" s="1"/>
  <c r="AR107" i="47" s="1"/>
  <c r="B98" i="46"/>
  <c r="C100" i="46" s="1"/>
  <c r="D101" i="46" s="1"/>
  <c r="E101" i="46" s="1"/>
  <c r="F103" i="46" s="1"/>
  <c r="G103" i="46" s="1"/>
  <c r="M88" i="20" l="1"/>
  <c r="P161" i="39"/>
  <c r="Q161" i="39"/>
  <c r="R161" i="39"/>
  <c r="S162" i="39" s="1"/>
  <c r="T161" i="39"/>
  <c r="U162" i="39" s="1"/>
  <c r="T98" i="26"/>
  <c r="J98" i="26"/>
  <c r="B98" i="26"/>
  <c r="E100" i="26" s="1"/>
  <c r="F101" i="26" s="1"/>
  <c r="G101" i="26" s="1"/>
  <c r="H103" i="26" s="1"/>
  <c r="I103" i="26" s="1"/>
  <c r="J98" i="37"/>
  <c r="B98" i="37"/>
  <c r="J98" i="38"/>
  <c r="B98" i="38"/>
  <c r="J98" i="33"/>
  <c r="B98" i="33"/>
  <c r="J98" i="36"/>
  <c r="B98" i="36"/>
  <c r="J98" i="34"/>
  <c r="B98" i="34"/>
  <c r="J98" i="35"/>
  <c r="B98" i="35"/>
  <c r="C99" i="36" l="1"/>
  <c r="E100" i="36"/>
  <c r="F101" i="36" s="1"/>
  <c r="G101" i="36" s="1"/>
  <c r="H103" i="36" s="1"/>
  <c r="I103" i="36" s="1"/>
  <c r="C99" i="38"/>
  <c r="E100" i="38"/>
  <c r="F101" i="38" s="1"/>
  <c r="G101" i="38" s="1"/>
  <c r="H103" i="38" s="1"/>
  <c r="I103" i="38" s="1"/>
  <c r="C99" i="26"/>
  <c r="C99" i="33"/>
  <c r="E100" i="33"/>
  <c r="F101" i="33" s="1"/>
  <c r="G101" i="33" s="1"/>
  <c r="H103" i="33" s="1"/>
  <c r="I103" i="33" s="1"/>
  <c r="C99" i="35"/>
  <c r="E100" i="35"/>
  <c r="F101" i="35" s="1"/>
  <c r="G101" i="35" s="1"/>
  <c r="H103" i="35" s="1"/>
  <c r="I103" i="35" s="1"/>
  <c r="C99" i="34"/>
  <c r="E100" i="34"/>
  <c r="F101" i="34" s="1"/>
  <c r="G101" i="34" s="1"/>
  <c r="H103" i="34" s="1"/>
  <c r="I103" i="34" s="1"/>
  <c r="C99" i="37"/>
  <c r="E100" i="37"/>
  <c r="F101" i="37" s="1"/>
  <c r="G101" i="37" s="1"/>
  <c r="H103" i="37" s="1"/>
  <c r="I103" i="37" s="1"/>
  <c r="M98" i="37"/>
  <c r="N98" i="37"/>
  <c r="M98" i="38"/>
  <c r="N98" i="38"/>
  <c r="M98" i="33"/>
  <c r="N98" i="33"/>
  <c r="M98" i="36"/>
  <c r="N98" i="36"/>
  <c r="M98" i="34"/>
  <c r="N98" i="34"/>
  <c r="M98" i="35"/>
  <c r="N98" i="35"/>
  <c r="L98" i="26"/>
  <c r="O100" i="26" s="1"/>
  <c r="P101" i="26" s="1"/>
  <c r="Q101" i="26" s="1"/>
  <c r="R103" i="26" s="1"/>
  <c r="S103" i="26" s="1"/>
  <c r="C101" i="47"/>
  <c r="D103" i="47" s="1"/>
  <c r="E104" i="47" s="1"/>
  <c r="F104" i="47" s="1"/>
  <c r="G106" i="47" s="1"/>
  <c r="H106" i="47" s="1"/>
  <c r="I101" i="47"/>
  <c r="J103" i="47" s="1"/>
  <c r="K104" i="47" s="1"/>
  <c r="L104" i="47" s="1"/>
  <c r="M106" i="47" s="1"/>
  <c r="N106" i="47" s="1"/>
  <c r="O101" i="47"/>
  <c r="P103" i="47" s="1"/>
  <c r="Q104" i="47" s="1"/>
  <c r="R104" i="47" s="1"/>
  <c r="S106" i="47" s="1"/>
  <c r="T106" i="47" s="1"/>
  <c r="U101" i="47"/>
  <c r="V103" i="47" s="1"/>
  <c r="W104" i="47" s="1"/>
  <c r="X104" i="47" s="1"/>
  <c r="Y106" i="47" s="1"/>
  <c r="Z106" i="47" s="1"/>
  <c r="AA101" i="47"/>
  <c r="AB103" i="47" s="1"/>
  <c r="AC104" i="47" s="1"/>
  <c r="AD104" i="47" s="1"/>
  <c r="AE106" i="47" s="1"/>
  <c r="AF106" i="47" s="1"/>
  <c r="AG101" i="47"/>
  <c r="AH103" i="47" s="1"/>
  <c r="AI104" i="47" s="1"/>
  <c r="AJ104" i="47" s="1"/>
  <c r="AK106" i="47" s="1"/>
  <c r="AL106" i="47" s="1"/>
  <c r="AM101" i="47"/>
  <c r="AN103" i="47" s="1"/>
  <c r="AO104" i="47" s="1"/>
  <c r="AP104" i="47" s="1"/>
  <c r="AQ106" i="47" s="1"/>
  <c r="AR106" i="47" s="1"/>
  <c r="B97" i="46"/>
  <c r="C99" i="46" s="1"/>
  <c r="D100" i="46" s="1"/>
  <c r="E100" i="46" s="1"/>
  <c r="F102" i="46" s="1"/>
  <c r="G102" i="46" s="1"/>
  <c r="L86" i="20"/>
  <c r="G159" i="39"/>
  <c r="H160" i="39" s="1"/>
  <c r="E159" i="39"/>
  <c r="F160" i="39" s="1"/>
  <c r="D159" i="39"/>
  <c r="C159" i="39"/>
  <c r="J387" i="12"/>
  <c r="G387" i="12"/>
  <c r="H388" i="12" s="1"/>
  <c r="E387" i="12"/>
  <c r="F388" i="12" s="1"/>
  <c r="D387" i="12"/>
  <c r="C387" i="12"/>
  <c r="M87" i="20"/>
  <c r="P160" i="39"/>
  <c r="Q160" i="39"/>
  <c r="R160" i="39"/>
  <c r="S161" i="39" s="1"/>
  <c r="T160" i="39"/>
  <c r="U161" i="39" s="1"/>
  <c r="N86" i="20" l="1"/>
  <c r="M99" i="26"/>
  <c r="B97" i="37"/>
  <c r="J97" i="37"/>
  <c r="N97" i="37" s="1"/>
  <c r="B97" i="38"/>
  <c r="J97" i="38"/>
  <c r="N97" i="38" s="1"/>
  <c r="B97" i="33"/>
  <c r="J97" i="33"/>
  <c r="N97" i="33" s="1"/>
  <c r="B97" i="36"/>
  <c r="J97" i="36"/>
  <c r="N97" i="36" s="1"/>
  <c r="B97" i="34"/>
  <c r="E99" i="34" s="1"/>
  <c r="F100" i="34" s="1"/>
  <c r="G100" i="34" s="1"/>
  <c r="H102" i="34" s="1"/>
  <c r="I102" i="34" s="1"/>
  <c r="J97" i="34"/>
  <c r="N97" i="34" s="1"/>
  <c r="B97" i="35"/>
  <c r="J97" i="35"/>
  <c r="N97" i="35" s="1"/>
  <c r="L97" i="26"/>
  <c r="T97" i="26"/>
  <c r="B97" i="26"/>
  <c r="J97" i="26"/>
  <c r="C98" i="36" l="1"/>
  <c r="E99" i="36"/>
  <c r="F100" i="36" s="1"/>
  <c r="G100" i="36" s="1"/>
  <c r="H102" i="36" s="1"/>
  <c r="I102" i="36" s="1"/>
  <c r="C98" i="26"/>
  <c r="E99" i="26"/>
  <c r="F100" i="26" s="1"/>
  <c r="G100" i="26" s="1"/>
  <c r="H102" i="26" s="1"/>
  <c r="I102" i="26" s="1"/>
  <c r="N85" i="20"/>
  <c r="O99" i="26"/>
  <c r="P100" i="26" s="1"/>
  <c r="Q100" i="26" s="1"/>
  <c r="R102" i="26" s="1"/>
  <c r="S102" i="26" s="1"/>
  <c r="C98" i="37"/>
  <c r="E99" i="37"/>
  <c r="F100" i="37" s="1"/>
  <c r="G100" i="37" s="1"/>
  <c r="H102" i="37" s="1"/>
  <c r="I102" i="37" s="1"/>
  <c r="C98" i="35"/>
  <c r="E99" i="35"/>
  <c r="F100" i="35" s="1"/>
  <c r="G100" i="35" s="1"/>
  <c r="H102" i="35" s="1"/>
  <c r="I102" i="35" s="1"/>
  <c r="C98" i="33"/>
  <c r="E99" i="33"/>
  <c r="F100" i="33" s="1"/>
  <c r="G100" i="33" s="1"/>
  <c r="H102" i="33" s="1"/>
  <c r="I102" i="33" s="1"/>
  <c r="C98" i="38"/>
  <c r="E99" i="38"/>
  <c r="F100" i="38" s="1"/>
  <c r="G100" i="38" s="1"/>
  <c r="H102" i="38" s="1"/>
  <c r="I102" i="38" s="1"/>
  <c r="M97" i="36"/>
  <c r="M97" i="33"/>
  <c r="M97" i="37"/>
  <c r="M97" i="35"/>
  <c r="M97" i="34"/>
  <c r="C98" i="34"/>
  <c r="M98" i="26"/>
  <c r="M97" i="38"/>
  <c r="B4" i="46" l="1"/>
  <c r="B5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2" i="46"/>
  <c r="B23" i="46"/>
  <c r="B24" i="46"/>
  <c r="B25" i="46"/>
  <c r="B26" i="46"/>
  <c r="B27" i="46"/>
  <c r="B28" i="46"/>
  <c r="B29" i="46"/>
  <c r="B30" i="46"/>
  <c r="B31" i="46"/>
  <c r="B32" i="46"/>
  <c r="B33" i="46"/>
  <c r="B34" i="46"/>
  <c r="B35" i="46"/>
  <c r="B36" i="46"/>
  <c r="B37" i="46"/>
  <c r="B38" i="46"/>
  <c r="B39" i="46"/>
  <c r="B40" i="46"/>
  <c r="B41" i="46"/>
  <c r="B42" i="46"/>
  <c r="B43" i="46"/>
  <c r="B44" i="46"/>
  <c r="B45" i="46"/>
  <c r="B46" i="46"/>
  <c r="B47" i="46"/>
  <c r="B48" i="46"/>
  <c r="B49" i="46"/>
  <c r="B50" i="46"/>
  <c r="B51" i="46"/>
  <c r="B52" i="46"/>
  <c r="B53" i="46"/>
  <c r="B54" i="46"/>
  <c r="B55" i="46"/>
  <c r="B56" i="46"/>
  <c r="B57" i="46"/>
  <c r="B58" i="46"/>
  <c r="B59" i="46"/>
  <c r="B60" i="46"/>
  <c r="B61" i="46"/>
  <c r="B62" i="46"/>
  <c r="B63" i="46"/>
  <c r="B64" i="46"/>
  <c r="B65" i="46"/>
  <c r="B66" i="46"/>
  <c r="B67" i="46"/>
  <c r="B68" i="46"/>
  <c r="B69" i="46"/>
  <c r="B70" i="46"/>
  <c r="B71" i="46"/>
  <c r="B72" i="46"/>
  <c r="B73" i="46"/>
  <c r="B74" i="46"/>
  <c r="B75" i="46"/>
  <c r="B76" i="46"/>
  <c r="B77" i="46"/>
  <c r="B78" i="46"/>
  <c r="B79" i="46"/>
  <c r="B80" i="46"/>
  <c r="B81" i="46"/>
  <c r="B82" i="46"/>
  <c r="B83" i="46"/>
  <c r="B84" i="46"/>
  <c r="B85" i="46"/>
  <c r="B86" i="46"/>
  <c r="B87" i="46"/>
  <c r="B88" i="46"/>
  <c r="B89" i="46"/>
  <c r="B90" i="46"/>
  <c r="B91" i="46"/>
  <c r="B92" i="46"/>
  <c r="B93" i="46"/>
  <c r="B94" i="46"/>
  <c r="B95" i="46"/>
  <c r="B96" i="46"/>
  <c r="C98" i="46" s="1"/>
  <c r="D99" i="46" s="1"/>
  <c r="E99" i="46" s="1"/>
  <c r="F101" i="46" s="1"/>
  <c r="G101" i="46" s="1"/>
  <c r="B3" i="46"/>
  <c r="C66" i="46" l="1"/>
  <c r="C62" i="46"/>
  <c r="C30" i="46"/>
  <c r="C78" i="46"/>
  <c r="C46" i="46"/>
  <c r="C22" i="46"/>
  <c r="C6" i="46"/>
  <c r="C95" i="46"/>
  <c r="C97" i="46"/>
  <c r="D98" i="46" s="1"/>
  <c r="E98" i="46" s="1"/>
  <c r="F100" i="46" s="1"/>
  <c r="G100" i="46" s="1"/>
  <c r="C5" i="46"/>
  <c r="D5" i="46" s="1"/>
  <c r="E5" i="46" s="1"/>
  <c r="F5" i="46" s="1"/>
  <c r="G5" i="46" s="1"/>
  <c r="C70" i="46"/>
  <c r="C54" i="46"/>
  <c r="C38" i="46"/>
  <c r="C18" i="46"/>
  <c r="C65" i="46"/>
  <c r="C14" i="46"/>
  <c r="C82" i="46"/>
  <c r="C49" i="46"/>
  <c r="C96" i="46"/>
  <c r="C50" i="46"/>
  <c r="C17" i="46"/>
  <c r="C86" i="46"/>
  <c r="C81" i="46"/>
  <c r="C33" i="46"/>
  <c r="C9" i="46"/>
  <c r="C34" i="46"/>
  <c r="C91" i="46"/>
  <c r="C51" i="46"/>
  <c r="C90" i="46"/>
  <c r="C42" i="46"/>
  <c r="C89" i="46"/>
  <c r="C57" i="46"/>
  <c r="C58" i="46"/>
  <c r="C26" i="46"/>
  <c r="C73" i="46"/>
  <c r="C94" i="46"/>
  <c r="C93" i="46"/>
  <c r="C85" i="46"/>
  <c r="C77" i="46"/>
  <c r="C69" i="46"/>
  <c r="C61" i="46"/>
  <c r="C53" i="46"/>
  <c r="C45" i="46"/>
  <c r="C37" i="46"/>
  <c r="C29" i="46"/>
  <c r="C21" i="46"/>
  <c r="C13" i="46"/>
  <c r="C10" i="46"/>
  <c r="C25" i="46"/>
  <c r="C41" i="46"/>
  <c r="C74" i="46"/>
  <c r="C72" i="46"/>
  <c r="C12" i="46"/>
  <c r="C20" i="46"/>
  <c r="C36" i="46"/>
  <c r="C40" i="46"/>
  <c r="C64" i="46"/>
  <c r="C68" i="46"/>
  <c r="C76" i="46"/>
  <c r="C88" i="46"/>
  <c r="C8" i="46"/>
  <c r="C16" i="46"/>
  <c r="C24" i="46"/>
  <c r="C32" i="46"/>
  <c r="C44" i="46"/>
  <c r="C60" i="46"/>
  <c r="C28" i="46"/>
  <c r="C48" i="46"/>
  <c r="C52" i="46"/>
  <c r="C56" i="46"/>
  <c r="C80" i="46"/>
  <c r="C84" i="46"/>
  <c r="C92" i="46"/>
  <c r="C7" i="46"/>
  <c r="C11" i="46"/>
  <c r="C15" i="46"/>
  <c r="C19" i="46"/>
  <c r="C23" i="46"/>
  <c r="C27" i="46"/>
  <c r="C31" i="46"/>
  <c r="C35" i="46"/>
  <c r="C39" i="46"/>
  <c r="C43" i="46"/>
  <c r="C47" i="46"/>
  <c r="C55" i="46"/>
  <c r="C59" i="46"/>
  <c r="C63" i="46"/>
  <c r="C67" i="46"/>
  <c r="C71" i="46"/>
  <c r="C75" i="46"/>
  <c r="C79" i="46"/>
  <c r="C83" i="46"/>
  <c r="C87" i="46"/>
  <c r="D63" i="46" l="1"/>
  <c r="E63" i="46" s="1"/>
  <c r="D16" i="46"/>
  <c r="E16" i="46" s="1"/>
  <c r="D62" i="46"/>
  <c r="E62" i="46" s="1"/>
  <c r="D46" i="46"/>
  <c r="E46" i="46" s="1"/>
  <c r="D30" i="46"/>
  <c r="E30" i="46" s="1"/>
  <c r="D79" i="46"/>
  <c r="E79" i="46" s="1"/>
  <c r="D66" i="46"/>
  <c r="E66" i="46" s="1"/>
  <c r="D67" i="46"/>
  <c r="E67" i="46" s="1"/>
  <c r="D78" i="46"/>
  <c r="E78" i="46" s="1"/>
  <c r="D56" i="46"/>
  <c r="E56" i="46" s="1"/>
  <c r="D26" i="46"/>
  <c r="E26" i="46" s="1"/>
  <c r="D47" i="46"/>
  <c r="E47" i="46" s="1"/>
  <c r="D31" i="46"/>
  <c r="E31" i="46" s="1"/>
  <c r="D82" i="46"/>
  <c r="E82" i="46" s="1"/>
  <c r="D23" i="46"/>
  <c r="E23" i="46" s="1"/>
  <c r="D22" i="46"/>
  <c r="E22" i="46" s="1"/>
  <c r="D76" i="46"/>
  <c r="E76" i="46" s="1"/>
  <c r="D7" i="46"/>
  <c r="E7" i="46" s="1"/>
  <c r="D55" i="46"/>
  <c r="E55" i="46" s="1"/>
  <c r="D50" i="46"/>
  <c r="E50" i="46" s="1"/>
  <c r="D39" i="46"/>
  <c r="E39" i="46" s="1"/>
  <c r="D54" i="46"/>
  <c r="E54" i="46" s="1"/>
  <c r="D97" i="46"/>
  <c r="E97" i="46" s="1"/>
  <c r="F99" i="46" s="1"/>
  <c r="G99" i="46" s="1"/>
  <c r="D15" i="46"/>
  <c r="E15" i="46" s="1"/>
  <c r="D69" i="46"/>
  <c r="E69" i="46" s="1"/>
  <c r="D18" i="46"/>
  <c r="E18" i="46" s="1"/>
  <c r="D6" i="46"/>
  <c r="E6" i="46" s="1"/>
  <c r="D95" i="46"/>
  <c r="E95" i="46" s="1"/>
  <c r="D96" i="46"/>
  <c r="E96" i="46" s="1"/>
  <c r="D19" i="46"/>
  <c r="E19" i="46" s="1"/>
  <c r="D8" i="46"/>
  <c r="E8" i="46" s="1"/>
  <c r="D83" i="46"/>
  <c r="E83" i="46" s="1"/>
  <c r="D71" i="46"/>
  <c r="E71" i="46" s="1"/>
  <c r="D65" i="46"/>
  <c r="E65" i="46" s="1"/>
  <c r="D38" i="46"/>
  <c r="E38" i="46" s="1"/>
  <c r="D61" i="46"/>
  <c r="E61" i="46" s="1"/>
  <c r="F63" i="46" s="1"/>
  <c r="G63" i="46" s="1"/>
  <c r="D86" i="46"/>
  <c r="E86" i="46" s="1"/>
  <c r="D34" i="46"/>
  <c r="E34" i="46" s="1"/>
  <c r="D73" i="46"/>
  <c r="E73" i="46" s="1"/>
  <c r="D10" i="46"/>
  <c r="E10" i="46" s="1"/>
  <c r="D14" i="46"/>
  <c r="E14" i="46" s="1"/>
  <c r="D58" i="46"/>
  <c r="E58" i="46" s="1"/>
  <c r="D80" i="46"/>
  <c r="E80" i="46" s="1"/>
  <c r="D89" i="46"/>
  <c r="E89" i="46" s="1"/>
  <c r="D20" i="46"/>
  <c r="E20" i="46" s="1"/>
  <c r="D51" i="46"/>
  <c r="E51" i="46" s="1"/>
  <c r="D74" i="46"/>
  <c r="E74" i="46" s="1"/>
  <c r="D87" i="46"/>
  <c r="E87" i="46" s="1"/>
  <c r="D59" i="46"/>
  <c r="E59" i="46" s="1"/>
  <c r="D12" i="46"/>
  <c r="E12" i="46" s="1"/>
  <c r="D49" i="46"/>
  <c r="E49" i="46" s="1"/>
  <c r="D35" i="46"/>
  <c r="E35" i="46" s="1"/>
  <c r="D90" i="46"/>
  <c r="E90" i="46" s="1"/>
  <c r="D45" i="46"/>
  <c r="E45" i="46" s="1"/>
  <c r="D70" i="46"/>
  <c r="E70" i="46" s="1"/>
  <c r="D11" i="46"/>
  <c r="E11" i="46" s="1"/>
  <c r="D92" i="46"/>
  <c r="E92" i="46" s="1"/>
  <c r="D27" i="46"/>
  <c r="E27" i="46" s="1"/>
  <c r="D24" i="46"/>
  <c r="E24" i="46" s="1"/>
  <c r="D36" i="46"/>
  <c r="E36" i="46" s="1"/>
  <c r="D93" i="46"/>
  <c r="E93" i="46" s="1"/>
  <c r="D77" i="46"/>
  <c r="E77" i="46" s="1"/>
  <c r="D52" i="46"/>
  <c r="E52" i="46" s="1"/>
  <c r="D94" i="46"/>
  <c r="E94" i="46" s="1"/>
  <c r="D91" i="46"/>
  <c r="E91" i="46" s="1"/>
  <c r="D42" i="46"/>
  <c r="E42" i="46" s="1"/>
  <c r="D43" i="46"/>
  <c r="E43" i="46" s="1"/>
  <c r="D29" i="46"/>
  <c r="E29" i="46" s="1"/>
  <c r="D84" i="46"/>
  <c r="E84" i="46" s="1"/>
  <c r="D40" i="46"/>
  <c r="E40" i="46" s="1"/>
  <c r="D32" i="46"/>
  <c r="E32" i="46" s="1"/>
  <c r="D41" i="46"/>
  <c r="E41" i="46" s="1"/>
  <c r="D85" i="46"/>
  <c r="E85" i="46" s="1"/>
  <c r="D33" i="46"/>
  <c r="E33" i="46" s="1"/>
  <c r="D37" i="46"/>
  <c r="E37" i="46" s="1"/>
  <c r="D17" i="46"/>
  <c r="E17" i="46" s="1"/>
  <c r="D25" i="46"/>
  <c r="E25" i="46" s="1"/>
  <c r="D81" i="46"/>
  <c r="E81" i="46" s="1"/>
  <c r="D21" i="46"/>
  <c r="E21" i="46" s="1"/>
  <c r="D48" i="46"/>
  <c r="E48" i="46" s="1"/>
  <c r="D88" i="46"/>
  <c r="E88" i="46" s="1"/>
  <c r="D75" i="46"/>
  <c r="E75" i="46" s="1"/>
  <c r="D60" i="46"/>
  <c r="E60" i="46" s="1"/>
  <c r="D68" i="46"/>
  <c r="E68" i="46" s="1"/>
  <c r="D72" i="46"/>
  <c r="E72" i="46" s="1"/>
  <c r="D57" i="46"/>
  <c r="E57" i="46" s="1"/>
  <c r="D53" i="46"/>
  <c r="E53" i="46" s="1"/>
  <c r="D9" i="46"/>
  <c r="E9" i="46" s="1"/>
  <c r="D28" i="46"/>
  <c r="E28" i="46" s="1"/>
  <c r="D44" i="46"/>
  <c r="E44" i="46" s="1"/>
  <c r="D64" i="46"/>
  <c r="E64" i="46" s="1"/>
  <c r="D13" i="46"/>
  <c r="E13" i="46" s="1"/>
  <c r="F80" i="46" l="1"/>
  <c r="G80" i="46" s="1"/>
  <c r="F31" i="46"/>
  <c r="G31" i="46" s="1"/>
  <c r="F79" i="46"/>
  <c r="G79" i="46" s="1"/>
  <c r="F67" i="46"/>
  <c r="G67" i="46" s="1"/>
  <c r="F47" i="46"/>
  <c r="G47" i="46" s="1"/>
  <c r="F35" i="46"/>
  <c r="G35" i="46" s="1"/>
  <c r="F98" i="46"/>
  <c r="G98" i="46" s="1"/>
  <c r="F16" i="46"/>
  <c r="G16" i="46" s="1"/>
  <c r="F24" i="46"/>
  <c r="G24" i="46" s="1"/>
  <c r="F8" i="46"/>
  <c r="G8" i="46" s="1"/>
  <c r="F6" i="46"/>
  <c r="G6" i="46" s="1"/>
  <c r="F56" i="46"/>
  <c r="G56" i="46" s="1"/>
  <c r="F23" i="46"/>
  <c r="G23" i="46" s="1"/>
  <c r="F52" i="46"/>
  <c r="G52" i="46" s="1"/>
  <c r="F66" i="46"/>
  <c r="G66" i="46" s="1"/>
  <c r="F7" i="46"/>
  <c r="G7" i="46" s="1"/>
  <c r="F97" i="46"/>
  <c r="G97" i="46" s="1"/>
  <c r="F39" i="46"/>
  <c r="G39" i="46" s="1"/>
  <c r="F71" i="46"/>
  <c r="G71" i="46" s="1"/>
  <c r="F40" i="46"/>
  <c r="G40" i="46" s="1"/>
  <c r="F62" i="46"/>
  <c r="G62" i="46" s="1"/>
  <c r="F84" i="46"/>
  <c r="G84" i="46" s="1"/>
  <c r="F46" i="46"/>
  <c r="G46" i="46" s="1"/>
  <c r="F15" i="46"/>
  <c r="G15" i="46" s="1"/>
  <c r="F92" i="46"/>
  <c r="G92" i="46" s="1"/>
  <c r="F12" i="46"/>
  <c r="G12" i="46" s="1"/>
  <c r="F83" i="46"/>
  <c r="G83" i="46" s="1"/>
  <c r="F96" i="46"/>
  <c r="G96" i="46" s="1"/>
  <c r="F19" i="46"/>
  <c r="G19" i="46" s="1"/>
  <c r="F36" i="46"/>
  <c r="G36" i="46" s="1"/>
  <c r="F20" i="46"/>
  <c r="G20" i="46" s="1"/>
  <c r="F43" i="46"/>
  <c r="G43" i="46" s="1"/>
  <c r="F51" i="46"/>
  <c r="G51" i="46" s="1"/>
  <c r="F81" i="46"/>
  <c r="G81" i="46" s="1"/>
  <c r="F50" i="46"/>
  <c r="G50" i="46" s="1"/>
  <c r="F87" i="46"/>
  <c r="G87" i="46" s="1"/>
  <c r="F59" i="46"/>
  <c r="G59" i="46" s="1"/>
  <c r="F77" i="46"/>
  <c r="G77" i="46" s="1"/>
  <c r="F90" i="46"/>
  <c r="G90" i="46" s="1"/>
  <c r="F74" i="46"/>
  <c r="G74" i="46" s="1"/>
  <c r="F78" i="46"/>
  <c r="G78" i="46" s="1"/>
  <c r="F91" i="46"/>
  <c r="G91" i="46" s="1"/>
  <c r="F37" i="46"/>
  <c r="G37" i="46" s="1"/>
  <c r="F48" i="46"/>
  <c r="G48" i="46" s="1"/>
  <c r="F27" i="46"/>
  <c r="G27" i="46" s="1"/>
  <c r="F64" i="46"/>
  <c r="G64" i="46" s="1"/>
  <c r="F95" i="46"/>
  <c r="G95" i="46" s="1"/>
  <c r="F11" i="46"/>
  <c r="G11" i="46" s="1"/>
  <c r="F70" i="46"/>
  <c r="G70" i="46" s="1"/>
  <c r="F22" i="46"/>
  <c r="G22" i="46" s="1"/>
  <c r="F75" i="46"/>
  <c r="G75" i="46" s="1"/>
  <c r="F18" i="46"/>
  <c r="G18" i="46" s="1"/>
  <c r="F30" i="46"/>
  <c r="G30" i="46" s="1"/>
  <c r="F45" i="46"/>
  <c r="G45" i="46" s="1"/>
  <c r="F54" i="46"/>
  <c r="G54" i="46" s="1"/>
  <c r="F93" i="46"/>
  <c r="G93" i="46" s="1"/>
  <c r="F17" i="46"/>
  <c r="G17" i="46" s="1"/>
  <c r="F21" i="46"/>
  <c r="G21" i="46" s="1"/>
  <c r="F44" i="46"/>
  <c r="G44" i="46" s="1"/>
  <c r="F94" i="46"/>
  <c r="G94" i="46" s="1"/>
  <c r="F34" i="46"/>
  <c r="G34" i="46" s="1"/>
  <c r="F88" i="46"/>
  <c r="G88" i="46" s="1"/>
  <c r="F33" i="46"/>
  <c r="G33" i="46" s="1"/>
  <c r="F38" i="46"/>
  <c r="G38" i="46" s="1"/>
  <c r="F49" i="46"/>
  <c r="G49" i="46" s="1"/>
  <c r="F58" i="46"/>
  <c r="G58" i="46" s="1"/>
  <c r="F76" i="46"/>
  <c r="G76" i="46" s="1"/>
  <c r="F32" i="46"/>
  <c r="G32" i="46" s="1"/>
  <c r="F89" i="46"/>
  <c r="G89" i="46" s="1"/>
  <c r="F14" i="46"/>
  <c r="G14" i="46" s="1"/>
  <c r="F13" i="46"/>
  <c r="G13" i="46" s="1"/>
  <c r="F60" i="46"/>
  <c r="G60" i="46" s="1"/>
  <c r="F26" i="46"/>
  <c r="G26" i="46" s="1"/>
  <c r="F25" i="46"/>
  <c r="G25" i="46" s="1"/>
  <c r="F42" i="46"/>
  <c r="G42" i="46" s="1"/>
  <c r="F82" i="46"/>
  <c r="G82" i="46" s="1"/>
  <c r="F69" i="46"/>
  <c r="G69" i="46" s="1"/>
  <c r="F73" i="46"/>
  <c r="G73" i="46" s="1"/>
  <c r="F85" i="46"/>
  <c r="G85" i="46" s="1"/>
  <c r="F72" i="46"/>
  <c r="G72" i="46" s="1"/>
  <c r="F9" i="46"/>
  <c r="G9" i="46" s="1"/>
  <c r="F55" i="46"/>
  <c r="G55" i="46" s="1"/>
  <c r="F53" i="46"/>
  <c r="G53" i="46" s="1"/>
  <c r="F41" i="46"/>
  <c r="G41" i="46" s="1"/>
  <c r="F68" i="46"/>
  <c r="G68" i="46" s="1"/>
  <c r="F10" i="46"/>
  <c r="G10" i="46" s="1"/>
  <c r="F61" i="46"/>
  <c r="G61" i="46" s="1"/>
  <c r="F29" i="46"/>
  <c r="G29" i="46" s="1"/>
  <c r="F28" i="46"/>
  <c r="G28" i="46" s="1"/>
  <c r="F57" i="46"/>
  <c r="G57" i="46" s="1"/>
  <c r="F86" i="46"/>
  <c r="G86" i="46" s="1"/>
  <c r="F65" i="46"/>
  <c r="G65" i="46" s="1"/>
  <c r="L385" i="12" l="1"/>
  <c r="L397" i="12" s="1"/>
  <c r="L85" i="20"/>
  <c r="J386" i="12"/>
  <c r="G386" i="12"/>
  <c r="H387" i="12" s="1"/>
  <c r="E386" i="12"/>
  <c r="F387" i="12" s="1"/>
  <c r="D386" i="12"/>
  <c r="C386" i="12"/>
  <c r="G158" i="39"/>
  <c r="H159" i="39" s="1"/>
  <c r="E158" i="39"/>
  <c r="F159" i="39" s="1"/>
  <c r="D158" i="39"/>
  <c r="C158" i="39"/>
  <c r="M86" i="20"/>
  <c r="P159" i="39" l="1"/>
  <c r="Q159" i="39"/>
  <c r="R159" i="39"/>
  <c r="S160" i="39" s="1"/>
  <c r="T159" i="39"/>
  <c r="U160" i="39" s="1"/>
  <c r="C100" i="47" l="1"/>
  <c r="D102" i="47" s="1"/>
  <c r="E103" i="47" s="1"/>
  <c r="F103" i="47" s="1"/>
  <c r="G105" i="47" s="1"/>
  <c r="H105" i="47" s="1"/>
  <c r="I100" i="47"/>
  <c r="J102" i="47" s="1"/>
  <c r="K103" i="47" s="1"/>
  <c r="L103" i="47" s="1"/>
  <c r="M105" i="47" s="1"/>
  <c r="N105" i="47" s="1"/>
  <c r="O100" i="47"/>
  <c r="P102" i="47" s="1"/>
  <c r="Q103" i="47" s="1"/>
  <c r="R103" i="47" s="1"/>
  <c r="S105" i="47" s="1"/>
  <c r="T105" i="47" s="1"/>
  <c r="U100" i="47"/>
  <c r="V102" i="47" s="1"/>
  <c r="W103" i="47" s="1"/>
  <c r="X103" i="47" s="1"/>
  <c r="Y105" i="47" s="1"/>
  <c r="Z105" i="47" s="1"/>
  <c r="AA100" i="47"/>
  <c r="AB102" i="47" s="1"/>
  <c r="AC103" i="47" s="1"/>
  <c r="AD103" i="47" s="1"/>
  <c r="AE105" i="47" s="1"/>
  <c r="AF105" i="47" s="1"/>
  <c r="AG100" i="47"/>
  <c r="AH102" i="47" s="1"/>
  <c r="AI103" i="47" s="1"/>
  <c r="AJ103" i="47" s="1"/>
  <c r="AK105" i="47" s="1"/>
  <c r="AL105" i="47" s="1"/>
  <c r="AM100" i="47"/>
  <c r="AN102" i="47" s="1"/>
  <c r="AO103" i="47" s="1"/>
  <c r="AP103" i="47" s="1"/>
  <c r="AQ105" i="47" s="1"/>
  <c r="AR105" i="47" s="1"/>
  <c r="B96" i="37"/>
  <c r="J96" i="37"/>
  <c r="N96" i="37" s="1"/>
  <c r="B96" i="38"/>
  <c r="J96" i="38"/>
  <c r="N96" i="38" s="1"/>
  <c r="B96" i="33"/>
  <c r="E98" i="33" s="1"/>
  <c r="F99" i="33" s="1"/>
  <c r="G99" i="33" s="1"/>
  <c r="H101" i="33" s="1"/>
  <c r="I101" i="33" s="1"/>
  <c r="J96" i="33"/>
  <c r="N96" i="33" s="1"/>
  <c r="B96" i="36"/>
  <c r="E98" i="36" s="1"/>
  <c r="F99" i="36" s="1"/>
  <c r="G99" i="36" s="1"/>
  <c r="H101" i="36" s="1"/>
  <c r="I101" i="36" s="1"/>
  <c r="J96" i="36"/>
  <c r="N96" i="36" s="1"/>
  <c r="B96" i="34"/>
  <c r="E98" i="34" s="1"/>
  <c r="F99" i="34" s="1"/>
  <c r="G99" i="34" s="1"/>
  <c r="H101" i="34" s="1"/>
  <c r="I101" i="34" s="1"/>
  <c r="J96" i="34"/>
  <c r="N96" i="34" s="1"/>
  <c r="B96" i="35"/>
  <c r="J96" i="35"/>
  <c r="N96" i="35" s="1"/>
  <c r="L96" i="26"/>
  <c r="O98" i="26" s="1"/>
  <c r="P99" i="26" s="1"/>
  <c r="Q99" i="26" s="1"/>
  <c r="R101" i="26" s="1"/>
  <c r="S101" i="26" s="1"/>
  <c r="T96" i="26"/>
  <c r="B96" i="26"/>
  <c r="J96" i="26"/>
  <c r="C97" i="35" l="1"/>
  <c r="E98" i="35"/>
  <c r="F99" i="35" s="1"/>
  <c r="G99" i="35" s="1"/>
  <c r="H101" i="35" s="1"/>
  <c r="I101" i="35" s="1"/>
  <c r="C97" i="38"/>
  <c r="E98" i="38"/>
  <c r="F99" i="38" s="1"/>
  <c r="G99" i="38" s="1"/>
  <c r="H101" i="38" s="1"/>
  <c r="I101" i="38" s="1"/>
  <c r="C97" i="37"/>
  <c r="E98" i="37"/>
  <c r="F99" i="37" s="1"/>
  <c r="G99" i="37" s="1"/>
  <c r="H101" i="37" s="1"/>
  <c r="I101" i="37" s="1"/>
  <c r="C97" i="26"/>
  <c r="E98" i="26"/>
  <c r="F99" i="26" s="1"/>
  <c r="G99" i="26" s="1"/>
  <c r="H101" i="26" s="1"/>
  <c r="I101" i="26" s="1"/>
  <c r="N84" i="20"/>
  <c r="M97" i="26"/>
  <c r="M96" i="34"/>
  <c r="C97" i="34"/>
  <c r="M96" i="36"/>
  <c r="C97" i="36"/>
  <c r="M96" i="33"/>
  <c r="C97" i="33"/>
  <c r="M96" i="35"/>
  <c r="M96" i="38"/>
  <c r="M96" i="37"/>
  <c r="C99" i="47" l="1"/>
  <c r="D101" i="47" s="1"/>
  <c r="E102" i="47" s="1"/>
  <c r="F102" i="47" s="1"/>
  <c r="G104" i="47" s="1"/>
  <c r="H104" i="47" s="1"/>
  <c r="I99" i="47"/>
  <c r="J101" i="47" s="1"/>
  <c r="K102" i="47" s="1"/>
  <c r="L102" i="47" s="1"/>
  <c r="M104" i="47" s="1"/>
  <c r="N104" i="47" s="1"/>
  <c r="O99" i="47"/>
  <c r="P101" i="47" s="1"/>
  <c r="Q102" i="47" s="1"/>
  <c r="R102" i="47" s="1"/>
  <c r="S104" i="47" s="1"/>
  <c r="T104" i="47" s="1"/>
  <c r="U99" i="47"/>
  <c r="V101" i="47" s="1"/>
  <c r="W102" i="47" s="1"/>
  <c r="X102" i="47" s="1"/>
  <c r="Y104" i="47" s="1"/>
  <c r="Z104" i="47" s="1"/>
  <c r="AA99" i="47"/>
  <c r="AB101" i="47" s="1"/>
  <c r="AC102" i="47" s="1"/>
  <c r="AD102" i="47" s="1"/>
  <c r="AE104" i="47" s="1"/>
  <c r="AF104" i="47" s="1"/>
  <c r="AG99" i="47"/>
  <c r="AH101" i="47" s="1"/>
  <c r="AI102" i="47" s="1"/>
  <c r="AJ102" i="47" s="1"/>
  <c r="AK104" i="47" s="1"/>
  <c r="AL104" i="47" s="1"/>
  <c r="AM99" i="47"/>
  <c r="AN101" i="47" s="1"/>
  <c r="AO102" i="47" s="1"/>
  <c r="AP102" i="47" s="1"/>
  <c r="AQ104" i="47" s="1"/>
  <c r="AR104" i="47" s="1"/>
  <c r="L84" i="20"/>
  <c r="J385" i="12"/>
  <c r="G385" i="12"/>
  <c r="H386" i="12" s="1"/>
  <c r="E385" i="12"/>
  <c r="F386" i="12" s="1"/>
  <c r="D385" i="12"/>
  <c r="C385" i="12"/>
  <c r="G157" i="39"/>
  <c r="H158" i="39" s="1"/>
  <c r="E157" i="39"/>
  <c r="F158" i="39" s="1"/>
  <c r="D157" i="39"/>
  <c r="C157" i="39"/>
  <c r="M85" i="20"/>
  <c r="P158" i="39"/>
  <c r="Q158" i="39"/>
  <c r="R158" i="39"/>
  <c r="S159" i="39" s="1"/>
  <c r="T158" i="39"/>
  <c r="U159" i="39" s="1"/>
  <c r="J95" i="26"/>
  <c r="B95" i="26"/>
  <c r="J95" i="37"/>
  <c r="B95" i="37"/>
  <c r="J95" i="38"/>
  <c r="B95" i="38"/>
  <c r="J95" i="33"/>
  <c r="B95" i="33"/>
  <c r="J95" i="36"/>
  <c r="B95" i="36"/>
  <c r="J95" i="34"/>
  <c r="B95" i="34"/>
  <c r="J95" i="35"/>
  <c r="B95" i="35"/>
  <c r="I152" i="42"/>
  <c r="I66" i="42" s="1"/>
  <c r="H152" i="42"/>
  <c r="H66" i="42" s="1"/>
  <c r="G152" i="42"/>
  <c r="G66" i="42" s="1"/>
  <c r="G67" i="42" s="1"/>
  <c r="F152" i="42"/>
  <c r="F66" i="42" s="1"/>
  <c r="E152" i="42"/>
  <c r="E66" i="42" s="1"/>
  <c r="AJ144" i="42"/>
  <c r="AI144" i="42" s="1"/>
  <c r="AI27" i="42" s="1"/>
  <c r="AJ141" i="42"/>
  <c r="U141" i="42" s="1"/>
  <c r="U25" i="42" s="1"/>
  <c r="AJ138" i="42"/>
  <c r="U138" i="42" s="1"/>
  <c r="U23" i="42" s="1"/>
  <c r="AJ135" i="42"/>
  <c r="K135" i="42" s="1"/>
  <c r="K21" i="42" s="1"/>
  <c r="AB129" i="42"/>
  <c r="AA129" i="42"/>
  <c r="Z129" i="42"/>
  <c r="Y129" i="42"/>
  <c r="X129" i="42"/>
  <c r="W129" i="42"/>
  <c r="V129" i="42"/>
  <c r="U129" i="42"/>
  <c r="T129" i="42"/>
  <c r="S129" i="42"/>
  <c r="R129" i="42"/>
  <c r="Q129" i="42"/>
  <c r="P129" i="42"/>
  <c r="O129" i="42"/>
  <c r="N129" i="42"/>
  <c r="M129" i="42"/>
  <c r="L129" i="42"/>
  <c r="K129" i="42"/>
  <c r="J129" i="42"/>
  <c r="I129" i="42"/>
  <c r="H129" i="42"/>
  <c r="G129" i="42"/>
  <c r="F129" i="42"/>
  <c r="E129" i="42"/>
  <c r="AB124" i="42"/>
  <c r="AA124" i="42"/>
  <c r="Z124" i="42"/>
  <c r="Y124" i="42"/>
  <c r="X124" i="42"/>
  <c r="W124" i="42"/>
  <c r="V124" i="42"/>
  <c r="U124" i="42"/>
  <c r="T124" i="42"/>
  <c r="S124" i="42"/>
  <c r="R124" i="42"/>
  <c r="Q124" i="42"/>
  <c r="P124" i="42"/>
  <c r="O124" i="42"/>
  <c r="N124" i="42"/>
  <c r="M124" i="42"/>
  <c r="L124" i="42"/>
  <c r="K124" i="42"/>
  <c r="J124" i="42"/>
  <c r="I124" i="42"/>
  <c r="H124" i="42"/>
  <c r="G124" i="42"/>
  <c r="F124" i="42"/>
  <c r="E124" i="42"/>
  <c r="E120" i="42"/>
  <c r="AQ119" i="42"/>
  <c r="AN112" i="42"/>
  <c r="AM112" i="42"/>
  <c r="AL112" i="42"/>
  <c r="AK112" i="42"/>
  <c r="AJ112" i="42"/>
  <c r="AI112" i="42"/>
  <c r="AH112" i="42"/>
  <c r="AG112" i="42"/>
  <c r="AF112" i="42"/>
  <c r="AE112" i="42"/>
  <c r="AD112" i="42"/>
  <c r="AC112" i="42"/>
  <c r="AB112" i="42"/>
  <c r="AA112" i="42"/>
  <c r="Z112" i="42"/>
  <c r="Y112" i="42"/>
  <c r="X112" i="42"/>
  <c r="W112" i="42"/>
  <c r="V112" i="42"/>
  <c r="U112" i="42"/>
  <c r="T112" i="42"/>
  <c r="S112" i="42"/>
  <c r="R112" i="42"/>
  <c r="Q112" i="42"/>
  <c r="P112" i="42"/>
  <c r="O112" i="42"/>
  <c r="N112" i="42"/>
  <c r="M112" i="42"/>
  <c r="L112" i="42"/>
  <c r="K112" i="42"/>
  <c r="J112" i="42"/>
  <c r="I112" i="42"/>
  <c r="H112" i="42"/>
  <c r="G112" i="42"/>
  <c r="F112" i="42"/>
  <c r="AN110" i="42"/>
  <c r="AM110" i="42"/>
  <c r="AL110" i="42"/>
  <c r="AK110" i="42"/>
  <c r="AJ110" i="42"/>
  <c r="AI110" i="42"/>
  <c r="AH110" i="42"/>
  <c r="AG110" i="42"/>
  <c r="AF110" i="42"/>
  <c r="AE110" i="42"/>
  <c r="AD110" i="42"/>
  <c r="AC110" i="42"/>
  <c r="AB110" i="42"/>
  <c r="AA110" i="42"/>
  <c r="Z110" i="42"/>
  <c r="Y110" i="42"/>
  <c r="X110" i="42"/>
  <c r="W110" i="42"/>
  <c r="V110" i="42"/>
  <c r="U110" i="42"/>
  <c r="T110" i="42"/>
  <c r="S110" i="42"/>
  <c r="R110" i="42"/>
  <c r="Q110" i="42"/>
  <c r="P110" i="42"/>
  <c r="O110" i="42"/>
  <c r="N110" i="42"/>
  <c r="M110" i="42"/>
  <c r="L110" i="42"/>
  <c r="K110" i="42"/>
  <c r="J110" i="42"/>
  <c r="I110" i="42"/>
  <c r="H110" i="42"/>
  <c r="G110" i="42"/>
  <c r="F110" i="42"/>
  <c r="AN108" i="42"/>
  <c r="AM108" i="42"/>
  <c r="AL108" i="42"/>
  <c r="AK108" i="42"/>
  <c r="AJ108" i="42"/>
  <c r="AI108" i="42"/>
  <c r="AH108" i="42"/>
  <c r="AG108" i="42"/>
  <c r="AF108" i="42"/>
  <c r="AE108" i="42"/>
  <c r="AD108" i="42"/>
  <c r="AC108" i="42"/>
  <c r="AB108" i="42"/>
  <c r="AA108" i="42"/>
  <c r="Z108" i="42"/>
  <c r="Y108" i="42"/>
  <c r="X108" i="42"/>
  <c r="W108" i="42"/>
  <c r="V108" i="42"/>
  <c r="U108" i="42"/>
  <c r="T108" i="42"/>
  <c r="S108" i="42"/>
  <c r="R108" i="42"/>
  <c r="Q108" i="42"/>
  <c r="P108" i="42"/>
  <c r="O108" i="42"/>
  <c r="AN106" i="42"/>
  <c r="AM106" i="42"/>
  <c r="AL106" i="42"/>
  <c r="AK106" i="42"/>
  <c r="AJ106" i="42"/>
  <c r="AI106" i="42"/>
  <c r="AH106" i="42"/>
  <c r="AG106" i="42"/>
  <c r="AF106" i="42"/>
  <c r="AE106" i="42"/>
  <c r="AD106" i="42"/>
  <c r="AC106" i="42"/>
  <c r="AB106" i="42"/>
  <c r="AA106" i="42"/>
  <c r="Z106" i="42"/>
  <c r="Y106" i="42"/>
  <c r="X106" i="42"/>
  <c r="W106" i="42"/>
  <c r="V106" i="42"/>
  <c r="U106" i="42"/>
  <c r="T106" i="42"/>
  <c r="S106" i="42"/>
  <c r="R106" i="42"/>
  <c r="Q106" i="42"/>
  <c r="P106" i="42"/>
  <c r="O106" i="42"/>
  <c r="AN104" i="42"/>
  <c r="AM104" i="42"/>
  <c r="AL104" i="42"/>
  <c r="AK104" i="42"/>
  <c r="AJ104" i="42"/>
  <c r="AI104" i="42"/>
  <c r="AH104" i="42"/>
  <c r="AG104" i="42"/>
  <c r="AF104" i="42"/>
  <c r="AE104" i="42"/>
  <c r="AD104" i="42"/>
  <c r="AC104" i="42"/>
  <c r="AB104" i="42"/>
  <c r="AA104" i="42"/>
  <c r="Z104" i="42"/>
  <c r="Y104" i="42"/>
  <c r="X104" i="42"/>
  <c r="W104" i="42"/>
  <c r="V104" i="42"/>
  <c r="U104" i="42"/>
  <c r="T104" i="42"/>
  <c r="S104" i="42"/>
  <c r="R104" i="42"/>
  <c r="Q104" i="42"/>
  <c r="P104" i="42"/>
  <c r="O104" i="42"/>
  <c r="N104" i="42"/>
  <c r="M104" i="42"/>
  <c r="L104" i="42"/>
  <c r="K104" i="42"/>
  <c r="J104" i="42"/>
  <c r="I104" i="42"/>
  <c r="H104" i="42"/>
  <c r="G104" i="42"/>
  <c r="F104" i="42"/>
  <c r="AN102" i="42"/>
  <c r="AM102" i="42"/>
  <c r="AL102" i="42"/>
  <c r="AK102" i="42"/>
  <c r="AJ102" i="42"/>
  <c r="AI102" i="42"/>
  <c r="AH102" i="42"/>
  <c r="AG102" i="42"/>
  <c r="AF102" i="42"/>
  <c r="AE102" i="42"/>
  <c r="AD102" i="42"/>
  <c r="AC102" i="42"/>
  <c r="AB102" i="42"/>
  <c r="AA102" i="42"/>
  <c r="Z102" i="42"/>
  <c r="Y102" i="42"/>
  <c r="X102" i="42"/>
  <c r="W102" i="42"/>
  <c r="V102" i="42"/>
  <c r="U102" i="42"/>
  <c r="T102" i="42"/>
  <c r="S102" i="42"/>
  <c r="R102" i="42"/>
  <c r="Q102" i="42"/>
  <c r="P102" i="42"/>
  <c r="O102" i="42"/>
  <c r="N102" i="42"/>
  <c r="M102" i="42"/>
  <c r="L102" i="42"/>
  <c r="K102" i="42"/>
  <c r="J102" i="42"/>
  <c r="AN100" i="42"/>
  <c r="AM100" i="42"/>
  <c r="AL100" i="42"/>
  <c r="AK100" i="42"/>
  <c r="AJ100" i="42"/>
  <c r="AI100" i="42"/>
  <c r="AH100" i="42"/>
  <c r="AG100" i="42"/>
  <c r="AF100" i="42"/>
  <c r="AE100" i="42"/>
  <c r="AD100" i="42"/>
  <c r="AC100" i="42"/>
  <c r="AB100" i="42"/>
  <c r="AA100" i="42"/>
  <c r="Z100" i="42"/>
  <c r="Y100" i="42"/>
  <c r="X100" i="42"/>
  <c r="W100" i="42"/>
  <c r="V100" i="42"/>
  <c r="U100" i="42"/>
  <c r="T100" i="42"/>
  <c r="S100" i="42"/>
  <c r="R100" i="42"/>
  <c r="Q100" i="42"/>
  <c r="P100" i="42"/>
  <c r="O100" i="42"/>
  <c r="N100" i="42"/>
  <c r="M100" i="42"/>
  <c r="L100" i="42"/>
  <c r="K100" i="42"/>
  <c r="J100" i="42"/>
  <c r="I100" i="42"/>
  <c r="H100" i="42"/>
  <c r="G100" i="42"/>
  <c r="F100" i="42"/>
  <c r="AM98" i="42"/>
  <c r="AL98" i="42"/>
  <c r="AK98" i="42"/>
  <c r="AJ98" i="42"/>
  <c r="AI98" i="42"/>
  <c r="AH98" i="42"/>
  <c r="AG98" i="42"/>
  <c r="AF98" i="42"/>
  <c r="AE98" i="42"/>
  <c r="AD98" i="42"/>
  <c r="AC98" i="42"/>
  <c r="AB98" i="42"/>
  <c r="AA98" i="42"/>
  <c r="Z98" i="42"/>
  <c r="Y98" i="42"/>
  <c r="X98" i="42"/>
  <c r="W98" i="42"/>
  <c r="V98" i="42"/>
  <c r="U98" i="42"/>
  <c r="T98" i="42"/>
  <c r="S98" i="42"/>
  <c r="R98" i="42"/>
  <c r="Q98" i="42"/>
  <c r="P98" i="42"/>
  <c r="O98" i="42"/>
  <c r="N98" i="42"/>
  <c r="M98" i="42"/>
  <c r="L98" i="42"/>
  <c r="K98" i="42"/>
  <c r="J98" i="42"/>
  <c r="I98" i="42"/>
  <c r="H98" i="42"/>
  <c r="G98" i="42"/>
  <c r="F98" i="42"/>
  <c r="AN97" i="42"/>
  <c r="AN98" i="42" s="1"/>
  <c r="AN96" i="42"/>
  <c r="AM96" i="42"/>
  <c r="AL96" i="42"/>
  <c r="AK96" i="42"/>
  <c r="AJ96" i="42"/>
  <c r="AI96" i="42"/>
  <c r="AH96" i="42"/>
  <c r="AG96" i="42"/>
  <c r="AF96" i="42"/>
  <c r="AE96" i="42"/>
  <c r="AD96" i="42"/>
  <c r="AC96" i="42"/>
  <c r="AB96" i="42"/>
  <c r="AA96" i="42"/>
  <c r="Z96" i="42"/>
  <c r="Y96" i="42"/>
  <c r="X96" i="42"/>
  <c r="W96" i="42"/>
  <c r="V96" i="42"/>
  <c r="U96" i="42"/>
  <c r="T96" i="42"/>
  <c r="S96" i="42"/>
  <c r="AK93" i="42"/>
  <c r="AJ93" i="42"/>
  <c r="AI93" i="42"/>
  <c r="AH93" i="42"/>
  <c r="AG93" i="42"/>
  <c r="AF93" i="42"/>
  <c r="AE93" i="42"/>
  <c r="AD93" i="42"/>
  <c r="AC93" i="42"/>
  <c r="AB93" i="42"/>
  <c r="AA93" i="42"/>
  <c r="Z93" i="42"/>
  <c r="Y93" i="42"/>
  <c r="X93" i="42"/>
  <c r="W93" i="42"/>
  <c r="V93" i="42"/>
  <c r="U93" i="42"/>
  <c r="T93" i="42"/>
  <c r="S93" i="42"/>
  <c r="R93" i="42"/>
  <c r="Q93" i="42"/>
  <c r="P93" i="42"/>
  <c r="O93" i="42"/>
  <c r="N93" i="42"/>
  <c r="M93" i="42"/>
  <c r="L93" i="42"/>
  <c r="K93" i="42"/>
  <c r="J93" i="42"/>
  <c r="I93" i="42"/>
  <c r="H93" i="42"/>
  <c r="G93" i="42"/>
  <c r="F93" i="42"/>
  <c r="E93" i="42"/>
  <c r="AK92" i="42"/>
  <c r="AJ92" i="42"/>
  <c r="AI92" i="42"/>
  <c r="AH92" i="42"/>
  <c r="AG92" i="42"/>
  <c r="AF92" i="42"/>
  <c r="AE92" i="42"/>
  <c r="AD92" i="42"/>
  <c r="AC92" i="42"/>
  <c r="AB92" i="42"/>
  <c r="AA92" i="42"/>
  <c r="Z92" i="42"/>
  <c r="Y92" i="42"/>
  <c r="X92" i="42"/>
  <c r="W92" i="42"/>
  <c r="V92" i="42"/>
  <c r="U92" i="42"/>
  <c r="T92" i="42"/>
  <c r="S92" i="42"/>
  <c r="R92" i="42"/>
  <c r="Q92" i="42"/>
  <c r="P92" i="42"/>
  <c r="O92" i="42"/>
  <c r="N92" i="42"/>
  <c r="M92" i="42"/>
  <c r="L92" i="42"/>
  <c r="K92" i="42"/>
  <c r="J92" i="42"/>
  <c r="I92" i="42"/>
  <c r="H92" i="42"/>
  <c r="G92" i="42"/>
  <c r="F92" i="42"/>
  <c r="AN91" i="42"/>
  <c r="AN93" i="42" s="1"/>
  <c r="AM91" i="42"/>
  <c r="AM93" i="42" s="1"/>
  <c r="AL91" i="42"/>
  <c r="AL92" i="42" s="1"/>
  <c r="AN90" i="42"/>
  <c r="AM90" i="42"/>
  <c r="AL90" i="42"/>
  <c r="AK90" i="42"/>
  <c r="AJ90" i="42"/>
  <c r="AI90" i="42"/>
  <c r="AH90" i="42"/>
  <c r="AG90" i="42"/>
  <c r="AF90" i="42"/>
  <c r="AE90" i="42"/>
  <c r="AD90" i="42"/>
  <c r="AC90" i="42"/>
  <c r="AB90" i="42"/>
  <c r="AA90" i="42"/>
  <c r="Z90" i="42"/>
  <c r="Y90" i="42"/>
  <c r="X90" i="42"/>
  <c r="W90" i="42"/>
  <c r="V90" i="42"/>
  <c r="U90" i="42"/>
  <c r="T90" i="42"/>
  <c r="S90" i="42"/>
  <c r="R90" i="42"/>
  <c r="Q90" i="42"/>
  <c r="P90" i="42"/>
  <c r="O90" i="42"/>
  <c r="AN84" i="42"/>
  <c r="AM84" i="42"/>
  <c r="AL84" i="42"/>
  <c r="AK84" i="42"/>
  <c r="AJ84" i="42"/>
  <c r="AI84" i="42"/>
  <c r="AH84" i="42"/>
  <c r="AG84" i="42"/>
  <c r="AF84" i="42"/>
  <c r="AE84" i="42"/>
  <c r="AD84" i="42"/>
  <c r="AC84" i="42"/>
  <c r="AB84" i="42"/>
  <c r="AA84" i="42"/>
  <c r="Z84" i="42"/>
  <c r="Y84" i="42"/>
  <c r="X84" i="42"/>
  <c r="W84" i="42"/>
  <c r="V84" i="42"/>
  <c r="U84" i="42"/>
  <c r="T84" i="42"/>
  <c r="S84" i="42"/>
  <c r="R84" i="42"/>
  <c r="Q84" i="42"/>
  <c r="P84" i="42"/>
  <c r="O84" i="42"/>
  <c r="N84" i="42"/>
  <c r="M84" i="42"/>
  <c r="L84" i="42"/>
  <c r="K84" i="42"/>
  <c r="J84" i="42"/>
  <c r="I84" i="42"/>
  <c r="H84" i="42"/>
  <c r="G84" i="42"/>
  <c r="F84" i="42"/>
  <c r="E84" i="42"/>
  <c r="AN82" i="42"/>
  <c r="AM82" i="42"/>
  <c r="AL82" i="42"/>
  <c r="AK82" i="42"/>
  <c r="AJ82" i="42"/>
  <c r="AI82" i="42"/>
  <c r="AH82" i="42"/>
  <c r="AG82" i="42"/>
  <c r="AF82" i="42"/>
  <c r="AE82" i="42"/>
  <c r="AD82" i="42"/>
  <c r="AC82" i="42"/>
  <c r="AB82" i="42"/>
  <c r="AA82" i="42"/>
  <c r="Z82" i="42"/>
  <c r="Y82" i="42"/>
  <c r="X82" i="42"/>
  <c r="W82" i="42"/>
  <c r="V82" i="42"/>
  <c r="U82" i="42"/>
  <c r="T82" i="42"/>
  <c r="S82" i="42"/>
  <c r="R82" i="42"/>
  <c r="Q82" i="42"/>
  <c r="P82" i="42"/>
  <c r="O82" i="42"/>
  <c r="N82" i="42"/>
  <c r="M82" i="42"/>
  <c r="L82" i="42"/>
  <c r="K82" i="42"/>
  <c r="J82" i="42"/>
  <c r="I82" i="42"/>
  <c r="H82" i="42"/>
  <c r="G82" i="42"/>
  <c r="F82" i="42"/>
  <c r="E82" i="42"/>
  <c r="AN80" i="42"/>
  <c r="AM80" i="42"/>
  <c r="AL80" i="42"/>
  <c r="AK80" i="42"/>
  <c r="AJ80" i="42"/>
  <c r="AI80" i="42"/>
  <c r="AH80" i="42"/>
  <c r="AG80" i="42"/>
  <c r="AF80" i="42"/>
  <c r="AE80" i="42"/>
  <c r="AD80" i="42"/>
  <c r="AC80" i="42"/>
  <c r="AB80" i="42"/>
  <c r="AA80" i="42"/>
  <c r="Z80" i="42"/>
  <c r="Y80" i="42"/>
  <c r="X80" i="42"/>
  <c r="W80" i="42"/>
  <c r="V80" i="42"/>
  <c r="U80" i="42"/>
  <c r="T80" i="42"/>
  <c r="S80" i="42"/>
  <c r="R80" i="42"/>
  <c r="Q80" i="42"/>
  <c r="P80" i="42"/>
  <c r="O80" i="42"/>
  <c r="N80" i="42"/>
  <c r="M80" i="42"/>
  <c r="L80" i="42"/>
  <c r="K80" i="42"/>
  <c r="J80" i="42"/>
  <c r="I80" i="42"/>
  <c r="H80" i="42"/>
  <c r="G80" i="42"/>
  <c r="F80" i="42"/>
  <c r="E80" i="42"/>
  <c r="AN78" i="42"/>
  <c r="AM78" i="42"/>
  <c r="AL78" i="42"/>
  <c r="AK78" i="42"/>
  <c r="AJ78" i="42"/>
  <c r="AI78" i="42"/>
  <c r="AH78" i="42"/>
  <c r="AG78" i="42"/>
  <c r="AF78" i="42"/>
  <c r="AE78" i="42"/>
  <c r="AD78" i="42"/>
  <c r="AC78" i="42"/>
  <c r="AB78" i="42"/>
  <c r="AA78" i="42"/>
  <c r="Z78" i="42"/>
  <c r="Y78" i="42"/>
  <c r="X78" i="42"/>
  <c r="W78" i="42"/>
  <c r="V78" i="42"/>
  <c r="U78" i="42"/>
  <c r="T78" i="42"/>
  <c r="S78" i="42"/>
  <c r="R78" i="42"/>
  <c r="Q78" i="42"/>
  <c r="P78" i="42"/>
  <c r="O78" i="42"/>
  <c r="N78" i="42"/>
  <c r="M78" i="42"/>
  <c r="L78" i="42"/>
  <c r="K78" i="42"/>
  <c r="J78" i="42"/>
  <c r="I78" i="42"/>
  <c r="H78" i="42"/>
  <c r="G78" i="42"/>
  <c r="F78" i="42"/>
  <c r="E78" i="42"/>
  <c r="AN77" i="42"/>
  <c r="AN20" i="42" s="1"/>
  <c r="AM77" i="42"/>
  <c r="AL77" i="42"/>
  <c r="AL20" i="42" s="1"/>
  <c r="AK77" i="42"/>
  <c r="AK20" i="42" s="1"/>
  <c r="AJ77" i="42"/>
  <c r="AJ20" i="42" s="1"/>
  <c r="AI77" i="42"/>
  <c r="AI20" i="42" s="1"/>
  <c r="AH77" i="42"/>
  <c r="AH20" i="42" s="1"/>
  <c r="AG77" i="42"/>
  <c r="AG20" i="42" s="1"/>
  <c r="AF77" i="42"/>
  <c r="AF20" i="42" s="1"/>
  <c r="AE77" i="42"/>
  <c r="AE20" i="42" s="1"/>
  <c r="AD77" i="42"/>
  <c r="AD20" i="42" s="1"/>
  <c r="AC77" i="42"/>
  <c r="AC20" i="42" s="1"/>
  <c r="AB77" i="42"/>
  <c r="AB20" i="42" s="1"/>
  <c r="AA77" i="42"/>
  <c r="AA20" i="42" s="1"/>
  <c r="Z77" i="42"/>
  <c r="Z20" i="42" s="1"/>
  <c r="Y77" i="42"/>
  <c r="Y20" i="42" s="1"/>
  <c r="X77" i="42"/>
  <c r="X20" i="42" s="1"/>
  <c r="W77" i="42"/>
  <c r="W20" i="42" s="1"/>
  <c r="V77" i="42"/>
  <c r="V20" i="42" s="1"/>
  <c r="U77" i="42"/>
  <c r="U20" i="42" s="1"/>
  <c r="T77" i="42"/>
  <c r="T20" i="42" s="1"/>
  <c r="S77" i="42"/>
  <c r="S20" i="42" s="1"/>
  <c r="R77" i="42"/>
  <c r="R20" i="42" s="1"/>
  <c r="Q77" i="42"/>
  <c r="Q20" i="42" s="1"/>
  <c r="P77" i="42"/>
  <c r="P20" i="42" s="1"/>
  <c r="O77" i="42"/>
  <c r="O20" i="42" s="1"/>
  <c r="N77" i="42"/>
  <c r="N20" i="42" s="1"/>
  <c r="M77" i="42"/>
  <c r="M20" i="42" s="1"/>
  <c r="L77" i="42"/>
  <c r="L20" i="42" s="1"/>
  <c r="K77" i="42"/>
  <c r="K20" i="42" s="1"/>
  <c r="J77" i="42"/>
  <c r="J20" i="42" s="1"/>
  <c r="I77" i="42"/>
  <c r="I20" i="42" s="1"/>
  <c r="H77" i="42"/>
  <c r="H20" i="42" s="1"/>
  <c r="G77" i="42"/>
  <c r="G20" i="42" s="1"/>
  <c r="F77" i="42"/>
  <c r="F20" i="42" s="1"/>
  <c r="AN75" i="42"/>
  <c r="AM75" i="42"/>
  <c r="AL75" i="42"/>
  <c r="AK75" i="42"/>
  <c r="AJ75" i="42"/>
  <c r="AI75" i="42"/>
  <c r="AH75" i="42"/>
  <c r="AG75" i="42"/>
  <c r="AF75" i="42"/>
  <c r="AE75" i="42"/>
  <c r="AD75" i="42"/>
  <c r="AC75" i="42"/>
  <c r="AB75" i="42"/>
  <c r="AA75" i="42"/>
  <c r="Z75" i="42"/>
  <c r="Y75" i="42"/>
  <c r="X75" i="42"/>
  <c r="W75" i="42"/>
  <c r="V75" i="42"/>
  <c r="U75" i="42"/>
  <c r="T75" i="42"/>
  <c r="S75" i="42"/>
  <c r="R75" i="42"/>
  <c r="Q75" i="42"/>
  <c r="P75" i="42"/>
  <c r="O75" i="42"/>
  <c r="N75" i="42"/>
  <c r="M75" i="42"/>
  <c r="L75" i="42"/>
  <c r="K75" i="42"/>
  <c r="J75" i="42"/>
  <c r="I75" i="42"/>
  <c r="H75" i="42"/>
  <c r="G75" i="42"/>
  <c r="F75" i="42"/>
  <c r="AK73" i="42"/>
  <c r="AL73" i="42"/>
  <c r="AN71" i="42"/>
  <c r="AM71" i="42"/>
  <c r="AL71" i="42"/>
  <c r="AK71" i="42"/>
  <c r="AJ71" i="42"/>
  <c r="AI71" i="42"/>
  <c r="AH71" i="42"/>
  <c r="AG71" i="42"/>
  <c r="AF71" i="42"/>
  <c r="AE71" i="42"/>
  <c r="AD71" i="42"/>
  <c r="AC71" i="42"/>
  <c r="AB71" i="42"/>
  <c r="AA71" i="42"/>
  <c r="Z71" i="42"/>
  <c r="Y71" i="42"/>
  <c r="X71" i="42"/>
  <c r="W71" i="42"/>
  <c r="V71" i="42"/>
  <c r="U71" i="42"/>
  <c r="T71" i="42"/>
  <c r="S71" i="42"/>
  <c r="R71" i="42"/>
  <c r="Q71" i="42"/>
  <c r="P71" i="42"/>
  <c r="O71" i="42"/>
  <c r="N71" i="42"/>
  <c r="M71" i="42"/>
  <c r="L71" i="42"/>
  <c r="K71" i="42"/>
  <c r="J71" i="42"/>
  <c r="I71" i="42"/>
  <c r="H71" i="42"/>
  <c r="G71" i="42"/>
  <c r="F71" i="42"/>
  <c r="AN69" i="42"/>
  <c r="AM69" i="42"/>
  <c r="AL69" i="42"/>
  <c r="AK69" i="42"/>
  <c r="AJ69" i="42"/>
  <c r="AI69" i="42"/>
  <c r="AH69" i="42"/>
  <c r="AG69" i="42"/>
  <c r="AF69" i="42"/>
  <c r="AE69" i="42"/>
  <c r="AD69" i="42"/>
  <c r="AC69" i="42"/>
  <c r="AB69" i="42"/>
  <c r="AA69" i="42"/>
  <c r="Z69" i="42"/>
  <c r="Y69" i="42"/>
  <c r="X69" i="42"/>
  <c r="W69" i="42"/>
  <c r="V69" i="42"/>
  <c r="U69" i="42"/>
  <c r="T69" i="42"/>
  <c r="S69" i="42"/>
  <c r="R69" i="42"/>
  <c r="Q69" i="42"/>
  <c r="P69" i="42"/>
  <c r="O69" i="42"/>
  <c r="N69" i="42"/>
  <c r="M69" i="42"/>
  <c r="L69" i="42"/>
  <c r="K69" i="42"/>
  <c r="J69" i="42"/>
  <c r="I69" i="42"/>
  <c r="H69" i="42"/>
  <c r="G69" i="42"/>
  <c r="F69" i="42"/>
  <c r="F67" i="42"/>
  <c r="AD66" i="42"/>
  <c r="AC66" i="42"/>
  <c r="AB66" i="42"/>
  <c r="AA66" i="42"/>
  <c r="Z66" i="42"/>
  <c r="Y66" i="42"/>
  <c r="X66" i="42"/>
  <c r="W66" i="42"/>
  <c r="V66" i="42"/>
  <c r="U66" i="42"/>
  <c r="T66" i="42"/>
  <c r="S66" i="42"/>
  <c r="R66" i="42"/>
  <c r="Q66" i="42"/>
  <c r="P66" i="42"/>
  <c r="O66" i="42"/>
  <c r="N66" i="42"/>
  <c r="M66" i="42"/>
  <c r="L66" i="42"/>
  <c r="K66" i="42"/>
  <c r="J66" i="42"/>
  <c r="AN64" i="42"/>
  <c r="AM64" i="42"/>
  <c r="AL64" i="42"/>
  <c r="AK64" i="42"/>
  <c r="AJ64" i="42"/>
  <c r="AI64" i="42"/>
  <c r="AH64" i="42"/>
  <c r="AG64" i="42"/>
  <c r="AF64" i="42"/>
  <c r="AE64" i="42"/>
  <c r="AD64" i="42"/>
  <c r="AC64" i="42"/>
  <c r="AB64" i="42"/>
  <c r="AA64" i="42"/>
  <c r="Z64" i="42"/>
  <c r="Y64" i="42"/>
  <c r="X64" i="42"/>
  <c r="W64" i="42"/>
  <c r="V64" i="42"/>
  <c r="U64" i="42"/>
  <c r="T64" i="42"/>
  <c r="S64" i="42"/>
  <c r="R64" i="42"/>
  <c r="Q64" i="42"/>
  <c r="P64" i="42"/>
  <c r="O64" i="42"/>
  <c r="N64" i="42"/>
  <c r="M64" i="42"/>
  <c r="L64" i="42"/>
  <c r="K64" i="42"/>
  <c r="J64" i="42"/>
  <c r="I64" i="42"/>
  <c r="H64" i="42"/>
  <c r="G64" i="42"/>
  <c r="F64" i="42"/>
  <c r="E64" i="42"/>
  <c r="AN62" i="42"/>
  <c r="AM62" i="42"/>
  <c r="AL62" i="42"/>
  <c r="AK62" i="42"/>
  <c r="AJ62" i="42"/>
  <c r="AI62" i="42"/>
  <c r="AH62" i="42"/>
  <c r="AG62" i="42"/>
  <c r="AF62" i="42"/>
  <c r="AE62" i="42"/>
  <c r="AD62" i="42"/>
  <c r="AC62" i="42"/>
  <c r="AB62" i="42"/>
  <c r="AA62" i="42"/>
  <c r="Z62" i="42"/>
  <c r="Y62" i="42"/>
  <c r="X62" i="42"/>
  <c r="W62" i="42"/>
  <c r="V62" i="42"/>
  <c r="U62" i="42"/>
  <c r="T62" i="42"/>
  <c r="S62" i="42"/>
  <c r="R62" i="42"/>
  <c r="Q62" i="42"/>
  <c r="P62" i="42"/>
  <c r="O62" i="42"/>
  <c r="N62" i="42"/>
  <c r="M62" i="42"/>
  <c r="L62" i="42"/>
  <c r="K62" i="42"/>
  <c r="J62" i="42"/>
  <c r="I62" i="42"/>
  <c r="H62" i="42"/>
  <c r="G62" i="42"/>
  <c r="F62" i="42"/>
  <c r="E62" i="42"/>
  <c r="AN55" i="42"/>
  <c r="AM55" i="42"/>
  <c r="AL55" i="42"/>
  <c r="AK55" i="42"/>
  <c r="AJ55" i="42"/>
  <c r="AI55" i="42"/>
  <c r="AH55" i="42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L55" i="42"/>
  <c r="K55" i="42"/>
  <c r="J55" i="42"/>
  <c r="I55" i="42"/>
  <c r="H55" i="42"/>
  <c r="G55" i="42"/>
  <c r="F55" i="42"/>
  <c r="AN53" i="42"/>
  <c r="AM53" i="42"/>
  <c r="AL53" i="42"/>
  <c r="AK53" i="42"/>
  <c r="AJ53" i="42"/>
  <c r="AI53" i="42"/>
  <c r="AH53" i="42"/>
  <c r="AG53" i="42"/>
  <c r="AF53" i="42"/>
  <c r="AE53" i="42"/>
  <c r="AD53" i="42"/>
  <c r="AC53" i="42"/>
  <c r="AB53" i="42"/>
  <c r="AA53" i="42"/>
  <c r="Z53" i="42"/>
  <c r="Y53" i="42"/>
  <c r="X53" i="42"/>
  <c r="W53" i="42"/>
  <c r="V53" i="42"/>
  <c r="U53" i="42"/>
  <c r="T53" i="42"/>
  <c r="S53" i="42"/>
  <c r="R53" i="42"/>
  <c r="Q53" i="42"/>
  <c r="P53" i="42"/>
  <c r="O53" i="42"/>
  <c r="N53" i="42"/>
  <c r="M53" i="42"/>
  <c r="L53" i="42"/>
  <c r="K53" i="42"/>
  <c r="J53" i="42"/>
  <c r="I53" i="42"/>
  <c r="H53" i="42"/>
  <c r="G53" i="42"/>
  <c r="F53" i="42"/>
  <c r="AN51" i="42"/>
  <c r="AM51" i="42"/>
  <c r="AL51" i="42"/>
  <c r="AK51" i="42"/>
  <c r="AJ51" i="42"/>
  <c r="AI51" i="42"/>
  <c r="AH51" i="42"/>
  <c r="AG51" i="42"/>
  <c r="AF51" i="42"/>
  <c r="AE51" i="42"/>
  <c r="AD51" i="42"/>
  <c r="AC51" i="42"/>
  <c r="AB51" i="42"/>
  <c r="AA51" i="42"/>
  <c r="Z51" i="42"/>
  <c r="Y51" i="42"/>
  <c r="X51" i="42"/>
  <c r="W51" i="42"/>
  <c r="V51" i="42"/>
  <c r="U51" i="42"/>
  <c r="T51" i="42"/>
  <c r="S51" i="42"/>
  <c r="R51" i="42"/>
  <c r="Q51" i="42"/>
  <c r="P51" i="42"/>
  <c r="O51" i="42"/>
  <c r="N51" i="42"/>
  <c r="M51" i="42"/>
  <c r="L51" i="42"/>
  <c r="K51" i="42"/>
  <c r="J51" i="42"/>
  <c r="I51" i="42"/>
  <c r="H51" i="42"/>
  <c r="G51" i="42"/>
  <c r="E50" i="42"/>
  <c r="F51" i="42" s="1"/>
  <c r="AN49" i="42"/>
  <c r="AM49" i="42"/>
  <c r="AL49" i="42"/>
  <c r="AK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U49" i="42"/>
  <c r="T49" i="42"/>
  <c r="S49" i="42"/>
  <c r="R49" i="42"/>
  <c r="Q49" i="42"/>
  <c r="P49" i="42"/>
  <c r="O49" i="42"/>
  <c r="N49" i="42"/>
  <c r="M49" i="42"/>
  <c r="L49" i="42"/>
  <c r="K49" i="42"/>
  <c r="J49" i="42"/>
  <c r="I49" i="42"/>
  <c r="H49" i="42"/>
  <c r="G49" i="42"/>
  <c r="E48" i="42"/>
  <c r="F49" i="42" s="1"/>
  <c r="AN47" i="42"/>
  <c r="AM47" i="42"/>
  <c r="AL47" i="42"/>
  <c r="AK47" i="42"/>
  <c r="AJ47" i="42"/>
  <c r="AI47" i="42"/>
  <c r="AH47" i="42"/>
  <c r="AG47" i="42"/>
  <c r="AF47" i="42"/>
  <c r="AE47" i="42"/>
  <c r="AD47" i="42"/>
  <c r="AC47" i="42"/>
  <c r="AB47" i="42"/>
  <c r="AA47" i="42"/>
  <c r="Z47" i="42"/>
  <c r="Y47" i="42"/>
  <c r="X47" i="42"/>
  <c r="W47" i="42"/>
  <c r="V47" i="42"/>
  <c r="U47" i="42"/>
  <c r="T47" i="42"/>
  <c r="S47" i="42"/>
  <c r="R47" i="42"/>
  <c r="Q47" i="42"/>
  <c r="P47" i="42"/>
  <c r="O47" i="42"/>
  <c r="N47" i="42"/>
  <c r="M47" i="42"/>
  <c r="L47" i="42"/>
  <c r="K47" i="42"/>
  <c r="J47" i="42"/>
  <c r="I47" i="42"/>
  <c r="H47" i="42"/>
  <c r="G47" i="42"/>
  <c r="F47" i="42"/>
  <c r="AN45" i="42"/>
  <c r="AM45" i="42"/>
  <c r="AL45" i="42"/>
  <c r="AK45" i="42"/>
  <c r="AJ45" i="42"/>
  <c r="AI45" i="42"/>
  <c r="AH45" i="42"/>
  <c r="AG45" i="42"/>
  <c r="AF45" i="42"/>
  <c r="AE45" i="42"/>
  <c r="AD45" i="42"/>
  <c r="AC45" i="42"/>
  <c r="AB45" i="42"/>
  <c r="AA45" i="42"/>
  <c r="Z45" i="42"/>
  <c r="Y45" i="42"/>
  <c r="X45" i="42"/>
  <c r="W45" i="42"/>
  <c r="V45" i="42"/>
  <c r="U45" i="42"/>
  <c r="T45" i="42"/>
  <c r="S45" i="42"/>
  <c r="R45" i="42"/>
  <c r="Q45" i="42"/>
  <c r="P45" i="42"/>
  <c r="O45" i="42"/>
  <c r="N45" i="42"/>
  <c r="M45" i="42"/>
  <c r="L45" i="42"/>
  <c r="K45" i="42"/>
  <c r="J45" i="42"/>
  <c r="I45" i="42"/>
  <c r="H45" i="42"/>
  <c r="G45" i="42"/>
  <c r="F45" i="42"/>
  <c r="AN43" i="42"/>
  <c r="AM43" i="42"/>
  <c r="AL43" i="42"/>
  <c r="AK43" i="42"/>
  <c r="AJ43" i="42"/>
  <c r="AI43" i="42"/>
  <c r="AH43" i="42"/>
  <c r="AG43" i="42"/>
  <c r="AF43" i="42"/>
  <c r="AE43" i="42"/>
  <c r="AD43" i="42"/>
  <c r="AC43" i="42"/>
  <c r="AB43" i="42"/>
  <c r="AA43" i="42"/>
  <c r="Z43" i="42"/>
  <c r="Y43" i="42"/>
  <c r="X43" i="42"/>
  <c r="W43" i="42"/>
  <c r="V43" i="42"/>
  <c r="U43" i="42"/>
  <c r="T43" i="42"/>
  <c r="S43" i="42"/>
  <c r="R43" i="42"/>
  <c r="Q43" i="42"/>
  <c r="P43" i="42"/>
  <c r="O43" i="42"/>
  <c r="N43" i="42"/>
  <c r="M43" i="42"/>
  <c r="L43" i="42"/>
  <c r="K43" i="42"/>
  <c r="J43" i="42"/>
  <c r="I43" i="42"/>
  <c r="H43" i="42"/>
  <c r="G43" i="42"/>
  <c r="F43" i="42"/>
  <c r="AN41" i="42"/>
  <c r="AM41" i="42"/>
  <c r="AL41" i="42"/>
  <c r="AK41" i="42"/>
  <c r="AJ41" i="42"/>
  <c r="AI41" i="42"/>
  <c r="AH41" i="42"/>
  <c r="AG41" i="42"/>
  <c r="AF41" i="42"/>
  <c r="AE41" i="42"/>
  <c r="AD41" i="42"/>
  <c r="AC41" i="42"/>
  <c r="AB41" i="42"/>
  <c r="AA41" i="42"/>
  <c r="Z41" i="42"/>
  <c r="Y41" i="42"/>
  <c r="X41" i="42"/>
  <c r="W41" i="42"/>
  <c r="V41" i="42"/>
  <c r="U41" i="42"/>
  <c r="T41" i="42"/>
  <c r="S41" i="42"/>
  <c r="R41" i="42"/>
  <c r="Q41" i="42"/>
  <c r="P41" i="42"/>
  <c r="O41" i="42"/>
  <c r="N41" i="42"/>
  <c r="M41" i="42"/>
  <c r="L41" i="42"/>
  <c r="K41" i="42"/>
  <c r="J41" i="42"/>
  <c r="I41" i="42"/>
  <c r="H41" i="42"/>
  <c r="G41" i="42"/>
  <c r="F41" i="42"/>
  <c r="AN39" i="42"/>
  <c r="AM39" i="42"/>
  <c r="AL39" i="42"/>
  <c r="AK39" i="42"/>
  <c r="AJ39" i="42"/>
  <c r="AI39" i="42"/>
  <c r="AH39" i="42"/>
  <c r="AG39" i="42"/>
  <c r="AF39" i="42"/>
  <c r="AE39" i="42"/>
  <c r="AD39" i="42"/>
  <c r="AC39" i="42"/>
  <c r="AM36" i="42"/>
  <c r="AL36" i="42"/>
  <c r="AK36" i="42"/>
  <c r="AJ36" i="42"/>
  <c r="AI36" i="42"/>
  <c r="AH36" i="42"/>
  <c r="AG36" i="42"/>
  <c r="AF36" i="42"/>
  <c r="AE36" i="42"/>
  <c r="AD36" i="42"/>
  <c r="AC36" i="42"/>
  <c r="AB36" i="42"/>
  <c r="AA36" i="42"/>
  <c r="Z36" i="42"/>
  <c r="Y36" i="42"/>
  <c r="X36" i="42"/>
  <c r="W36" i="42"/>
  <c r="V36" i="42"/>
  <c r="U36" i="42"/>
  <c r="T36" i="42"/>
  <c r="S36" i="42"/>
  <c r="R36" i="42"/>
  <c r="Q36" i="42"/>
  <c r="P36" i="42"/>
  <c r="O36" i="42"/>
  <c r="N36" i="42"/>
  <c r="M36" i="42"/>
  <c r="L36" i="42"/>
  <c r="K36" i="42"/>
  <c r="J36" i="42"/>
  <c r="I36" i="42"/>
  <c r="H36" i="42"/>
  <c r="G36" i="42"/>
  <c r="F36" i="42"/>
  <c r="E36" i="42"/>
  <c r="AM35" i="42"/>
  <c r="AL35" i="42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V35" i="42"/>
  <c r="U35" i="42"/>
  <c r="T35" i="42"/>
  <c r="S35" i="42"/>
  <c r="R35" i="42"/>
  <c r="Q35" i="42"/>
  <c r="P35" i="42"/>
  <c r="O35" i="42"/>
  <c r="N35" i="42"/>
  <c r="M35" i="42"/>
  <c r="L35" i="42"/>
  <c r="K35" i="42"/>
  <c r="J35" i="42"/>
  <c r="I35" i="42"/>
  <c r="H35" i="42"/>
  <c r="G35" i="42"/>
  <c r="F35" i="42"/>
  <c r="AN34" i="42"/>
  <c r="AN36" i="42" s="1"/>
  <c r="AN33" i="42"/>
  <c r="AM33" i="42"/>
  <c r="AL33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AN27" i="42"/>
  <c r="AM27" i="42"/>
  <c r="AL27" i="42"/>
  <c r="AK27" i="42"/>
  <c r="AN25" i="42"/>
  <c r="AM25" i="42"/>
  <c r="AL25" i="42"/>
  <c r="AK25" i="42"/>
  <c r="AN23" i="42"/>
  <c r="AM23" i="42"/>
  <c r="AL23" i="42"/>
  <c r="AK23" i="42"/>
  <c r="AN21" i="42"/>
  <c r="AM21" i="42"/>
  <c r="AL21" i="42"/>
  <c r="AK21" i="42"/>
  <c r="AJ21" i="42"/>
  <c r="AM20" i="42"/>
  <c r="AN19" i="42"/>
  <c r="AM19" i="42"/>
  <c r="AL19" i="42"/>
  <c r="AK19" i="42"/>
  <c r="AJ19" i="42"/>
  <c r="AI19" i="42"/>
  <c r="AH19" i="42"/>
  <c r="AG19" i="42"/>
  <c r="AF19" i="42"/>
  <c r="AE19" i="42"/>
  <c r="AD19" i="42"/>
  <c r="AC19" i="42"/>
  <c r="AB19" i="42"/>
  <c r="AA19" i="42"/>
  <c r="Z19" i="42"/>
  <c r="Y19" i="42"/>
  <c r="X19" i="42"/>
  <c r="W19" i="42"/>
  <c r="V19" i="42"/>
  <c r="U19" i="42"/>
  <c r="T19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AN18" i="42"/>
  <c r="AM18" i="42"/>
  <c r="AL18" i="42"/>
  <c r="AK18" i="42"/>
  <c r="AJ18" i="42"/>
  <c r="AI18" i="42"/>
  <c r="AH18" i="42"/>
  <c r="AG18" i="42"/>
  <c r="AF18" i="42"/>
  <c r="AE18" i="42"/>
  <c r="AD18" i="42"/>
  <c r="AC18" i="42"/>
  <c r="AB18" i="42"/>
  <c r="AA18" i="42"/>
  <c r="Z18" i="42"/>
  <c r="Y18" i="42"/>
  <c r="X18" i="42"/>
  <c r="W18" i="42"/>
  <c r="V18" i="42"/>
  <c r="U18" i="42"/>
  <c r="T18" i="42"/>
  <c r="S18" i="42"/>
  <c r="R18" i="42"/>
  <c r="Q18" i="42"/>
  <c r="P18" i="42"/>
  <c r="O18" i="42"/>
  <c r="N18" i="42"/>
  <c r="M18" i="42"/>
  <c r="L18" i="42"/>
  <c r="K18" i="42"/>
  <c r="J18" i="42"/>
  <c r="I18" i="42"/>
  <c r="H18" i="42"/>
  <c r="G18" i="42"/>
  <c r="F18" i="42"/>
  <c r="AL16" i="42"/>
  <c r="AK16" i="42"/>
  <c r="AJ16" i="42"/>
  <c r="AI16" i="42"/>
  <c r="AH16" i="42"/>
  <c r="AG16" i="42"/>
  <c r="AM16" i="42"/>
  <c r="AN14" i="42"/>
  <c r="AM14" i="42"/>
  <c r="AL14" i="42"/>
  <c r="AK14" i="42"/>
  <c r="AJ14" i="42"/>
  <c r="AI14" i="42"/>
  <c r="AG13" i="42"/>
  <c r="AF13" i="42"/>
  <c r="AE13" i="42"/>
  <c r="AD13" i="42"/>
  <c r="AC13" i="42"/>
  <c r="AB13" i="42"/>
  <c r="AA13" i="42"/>
  <c r="Z13" i="42"/>
  <c r="Y13" i="42"/>
  <c r="X13" i="42"/>
  <c r="W13" i="42"/>
  <c r="V13" i="42"/>
  <c r="U13" i="42"/>
  <c r="T13" i="42"/>
  <c r="S13" i="42"/>
  <c r="R13" i="42"/>
  <c r="Q13" i="42"/>
  <c r="P13" i="42"/>
  <c r="O13" i="42"/>
  <c r="N13" i="42"/>
  <c r="M13" i="42"/>
  <c r="L13" i="42"/>
  <c r="K13" i="42"/>
  <c r="J13" i="42"/>
  <c r="I13" i="42"/>
  <c r="H13" i="42"/>
  <c r="G13" i="42"/>
  <c r="F13" i="42"/>
  <c r="E13" i="42"/>
  <c r="AN12" i="42"/>
  <c r="AM12" i="42"/>
  <c r="AL12" i="42"/>
  <c r="AK12" i="42"/>
  <c r="AJ12" i="42"/>
  <c r="AI12" i="42"/>
  <c r="AG11" i="42"/>
  <c r="AF11" i="42"/>
  <c r="AE11" i="42"/>
  <c r="AD11" i="42"/>
  <c r="AC11" i="42"/>
  <c r="AB11" i="42"/>
  <c r="AA11" i="42"/>
  <c r="Z11" i="42"/>
  <c r="Y11" i="42"/>
  <c r="X11" i="42"/>
  <c r="W11" i="42"/>
  <c r="V11" i="42"/>
  <c r="U11" i="42"/>
  <c r="T11" i="42"/>
  <c r="S11" i="42"/>
  <c r="R11" i="42"/>
  <c r="Q11" i="42"/>
  <c r="P11" i="42"/>
  <c r="O11" i="42"/>
  <c r="N11" i="42"/>
  <c r="M11" i="42"/>
  <c r="L11" i="42"/>
  <c r="K11" i="42"/>
  <c r="J11" i="42"/>
  <c r="I11" i="42"/>
  <c r="H11" i="42"/>
  <c r="G11" i="42"/>
  <c r="F11" i="42"/>
  <c r="E11" i="42"/>
  <c r="AD9" i="42"/>
  <c r="AC9" i="42"/>
  <c r="AB9" i="42"/>
  <c r="AA9" i="42"/>
  <c r="Z9" i="42"/>
  <c r="Y9" i="42"/>
  <c r="X9" i="42"/>
  <c r="W9" i="42"/>
  <c r="V9" i="42"/>
  <c r="U9" i="42"/>
  <c r="T9" i="42"/>
  <c r="S9" i="42"/>
  <c r="R9" i="42"/>
  <c r="Q9" i="42"/>
  <c r="P9" i="42"/>
  <c r="O9" i="42"/>
  <c r="N9" i="42"/>
  <c r="M9" i="42"/>
  <c r="L9" i="42"/>
  <c r="K9" i="42"/>
  <c r="J9" i="42"/>
  <c r="I9" i="42"/>
  <c r="H9" i="42"/>
  <c r="G9" i="42"/>
  <c r="F9" i="42"/>
  <c r="E9" i="42"/>
  <c r="AN7" i="42"/>
  <c r="AM7" i="42"/>
  <c r="AL7" i="42"/>
  <c r="AK7" i="42"/>
  <c r="AJ7" i="42"/>
  <c r="AI7" i="42"/>
  <c r="AH7" i="42"/>
  <c r="AG7" i="42"/>
  <c r="AF7" i="42"/>
  <c r="AE7" i="42"/>
  <c r="AD7" i="42"/>
  <c r="AC7" i="42"/>
  <c r="AB7" i="42"/>
  <c r="AA7" i="42"/>
  <c r="Z7" i="42"/>
  <c r="Y7" i="42"/>
  <c r="X7" i="42"/>
  <c r="W7" i="42"/>
  <c r="V7" i="42"/>
  <c r="U7" i="42"/>
  <c r="T7" i="42"/>
  <c r="S7" i="42"/>
  <c r="R7" i="42"/>
  <c r="Q7" i="42"/>
  <c r="AN5" i="42"/>
  <c r="AM5" i="42"/>
  <c r="AL5" i="42"/>
  <c r="AK5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V5" i="42"/>
  <c r="U5" i="42"/>
  <c r="T5" i="42"/>
  <c r="S5" i="42"/>
  <c r="R5" i="42"/>
  <c r="Q5" i="42"/>
  <c r="P5" i="42"/>
  <c r="O5" i="42"/>
  <c r="N5" i="42"/>
  <c r="M5" i="42"/>
  <c r="L5" i="42"/>
  <c r="K5" i="42"/>
  <c r="J5" i="42"/>
  <c r="I5" i="42"/>
  <c r="H5" i="42"/>
  <c r="G5" i="42"/>
  <c r="F5" i="42"/>
  <c r="E5" i="42"/>
  <c r="AL166" i="43"/>
  <c r="AL45" i="43" s="1"/>
  <c r="AK166" i="43"/>
  <c r="AK45" i="43" s="1"/>
  <c r="O138" i="43"/>
  <c r="N138" i="43"/>
  <c r="M138" i="43"/>
  <c r="L138" i="43"/>
  <c r="K138" i="43"/>
  <c r="J138" i="43"/>
  <c r="I138" i="43"/>
  <c r="H138" i="43"/>
  <c r="G138" i="43"/>
  <c r="F138" i="43"/>
  <c r="Z137" i="43"/>
  <c r="Y137" i="43"/>
  <c r="X137" i="43"/>
  <c r="W137" i="43"/>
  <c r="V137" i="43"/>
  <c r="U137" i="43"/>
  <c r="T137" i="43"/>
  <c r="S137" i="43"/>
  <c r="R137" i="43"/>
  <c r="Q137" i="43"/>
  <c r="P137" i="43"/>
  <c r="T132" i="43"/>
  <c r="T131" i="43" s="1"/>
  <c r="S132" i="43"/>
  <c r="S131" i="43" s="1"/>
  <c r="R132" i="43"/>
  <c r="R131" i="43" s="1"/>
  <c r="Q132" i="43"/>
  <c r="Q131" i="43" s="1"/>
  <c r="P132" i="43"/>
  <c r="P131" i="43" s="1"/>
  <c r="O132" i="43"/>
  <c r="I132" i="43" s="1"/>
  <c r="I131" i="43" s="1"/>
  <c r="Z131" i="43"/>
  <c r="Y131" i="43"/>
  <c r="X131" i="43"/>
  <c r="W131" i="43"/>
  <c r="V131" i="43"/>
  <c r="U131" i="43"/>
  <c r="O126" i="43"/>
  <c r="O125" i="43" s="1"/>
  <c r="Z125" i="43"/>
  <c r="Y125" i="43"/>
  <c r="X125" i="43"/>
  <c r="W125" i="43"/>
  <c r="V125" i="43"/>
  <c r="U125" i="43"/>
  <c r="T125" i="43"/>
  <c r="S125" i="43"/>
  <c r="R125" i="43"/>
  <c r="Q125" i="43"/>
  <c r="P125" i="43"/>
  <c r="O121" i="43"/>
  <c r="K121" i="43" s="1"/>
  <c r="K120" i="43" s="1"/>
  <c r="Z120" i="43"/>
  <c r="Y120" i="43"/>
  <c r="X120" i="43"/>
  <c r="W120" i="43"/>
  <c r="V120" i="43"/>
  <c r="U120" i="43"/>
  <c r="T120" i="43"/>
  <c r="S120" i="43"/>
  <c r="R120" i="43"/>
  <c r="Q120" i="43"/>
  <c r="P120" i="43"/>
  <c r="P113" i="43"/>
  <c r="P6" i="43" s="1"/>
  <c r="O113" i="43"/>
  <c r="O6" i="43" s="1"/>
  <c r="N113" i="43"/>
  <c r="N6" i="43" s="1"/>
  <c r="M113" i="43"/>
  <c r="M6" i="43" s="1"/>
  <c r="L113" i="43"/>
  <c r="L6" i="43" s="1"/>
  <c r="K113" i="43"/>
  <c r="K6" i="43" s="1"/>
  <c r="J113" i="43"/>
  <c r="J6" i="43" s="1"/>
  <c r="I113" i="43"/>
  <c r="I6" i="43" s="1"/>
  <c r="H113" i="43"/>
  <c r="H6" i="43" s="1"/>
  <c r="G113" i="43"/>
  <c r="G6" i="43" s="1"/>
  <c r="F113" i="43"/>
  <c r="F6" i="43" s="1"/>
  <c r="E113" i="43"/>
  <c r="E6" i="43" s="1"/>
  <c r="AP112" i="43"/>
  <c r="P110" i="43"/>
  <c r="P4" i="43" s="1"/>
  <c r="O110" i="43"/>
  <c r="O4" i="43" s="1"/>
  <c r="N110" i="43"/>
  <c r="N4" i="43" s="1"/>
  <c r="M110" i="43"/>
  <c r="M4" i="43" s="1"/>
  <c r="L110" i="43"/>
  <c r="L4" i="43" s="1"/>
  <c r="K110" i="43"/>
  <c r="K4" i="43" s="1"/>
  <c r="J110" i="43"/>
  <c r="J4" i="43" s="1"/>
  <c r="I110" i="43"/>
  <c r="I4" i="43" s="1"/>
  <c r="H110" i="43"/>
  <c r="H4" i="43" s="1"/>
  <c r="G110" i="43"/>
  <c r="G4" i="43" s="1"/>
  <c r="F110" i="43"/>
  <c r="F4" i="43" s="1"/>
  <c r="E110" i="43"/>
  <c r="E4" i="43" s="1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AN79" i="43"/>
  <c r="AN17" i="43" s="1"/>
  <c r="AM79" i="43"/>
  <c r="AM17" i="43" s="1"/>
  <c r="AL79" i="43"/>
  <c r="AL17" i="43" s="1"/>
  <c r="AK79" i="43"/>
  <c r="AK17" i="43" s="1"/>
  <c r="AJ79" i="43"/>
  <c r="AJ17" i="43" s="1"/>
  <c r="AI79" i="43"/>
  <c r="AI17" i="43" s="1"/>
  <c r="AH79" i="43"/>
  <c r="AH17" i="43" s="1"/>
  <c r="AG79" i="43"/>
  <c r="AG17" i="43" s="1"/>
  <c r="AF79" i="43"/>
  <c r="AF17" i="43" s="1"/>
  <c r="AE79" i="43"/>
  <c r="AE17" i="43" s="1"/>
  <c r="AD79" i="43"/>
  <c r="AD17" i="43" s="1"/>
  <c r="AC79" i="43"/>
  <c r="AC17" i="43" s="1"/>
  <c r="AB79" i="43"/>
  <c r="AB17" i="43" s="1"/>
  <c r="AA79" i="43"/>
  <c r="AA17" i="43" s="1"/>
  <c r="Z79" i="43"/>
  <c r="Z17" i="43" s="1"/>
  <c r="Y79" i="43"/>
  <c r="Y17" i="43" s="1"/>
  <c r="X79" i="43"/>
  <c r="X17" i="43" s="1"/>
  <c r="W79" i="43"/>
  <c r="W17" i="43" s="1"/>
  <c r="V79" i="43"/>
  <c r="V17" i="43" s="1"/>
  <c r="U79" i="43"/>
  <c r="U17" i="43" s="1"/>
  <c r="T79" i="43"/>
  <c r="T17" i="43" s="1"/>
  <c r="S79" i="43"/>
  <c r="S17" i="43" s="1"/>
  <c r="R79" i="43"/>
  <c r="R17" i="43" s="1"/>
  <c r="Q79" i="43"/>
  <c r="Q17" i="43" s="1"/>
  <c r="P79" i="43"/>
  <c r="P17" i="43" s="1"/>
  <c r="O79" i="43"/>
  <c r="O17" i="43" s="1"/>
  <c r="N79" i="43"/>
  <c r="N17" i="43" s="1"/>
  <c r="M79" i="43"/>
  <c r="M17" i="43" s="1"/>
  <c r="L79" i="43"/>
  <c r="L17" i="43" s="1"/>
  <c r="K79" i="43"/>
  <c r="K17" i="43" s="1"/>
  <c r="J79" i="43"/>
  <c r="J17" i="43" s="1"/>
  <c r="I79" i="43"/>
  <c r="I17" i="43" s="1"/>
  <c r="H79" i="43"/>
  <c r="H17" i="43" s="1"/>
  <c r="G79" i="43"/>
  <c r="G17" i="43" s="1"/>
  <c r="F79" i="43"/>
  <c r="F17" i="43" s="1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AM45" i="43"/>
  <c r="AN46" i="43" s="1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AY18" i="43"/>
  <c r="AX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E17" i="43"/>
  <c r="AY16" i="43"/>
  <c r="AN43" i="43" s="1"/>
  <c r="AX16" i="43"/>
  <c r="AN35" i="43" s="1"/>
  <c r="AW16" i="43"/>
  <c r="AM43" i="43" s="1"/>
  <c r="AM44" i="43" s="1"/>
  <c r="AV16" i="43"/>
  <c r="AM35" i="43" s="1"/>
  <c r="AM36" i="43" s="1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AM13" i="43"/>
  <c r="AL13" i="43"/>
  <c r="AK13" i="43"/>
  <c r="AJ13" i="43"/>
  <c r="AI13" i="43"/>
  <c r="AH13" i="43"/>
  <c r="AG13" i="43"/>
  <c r="AF13" i="43"/>
  <c r="AE13" i="43"/>
  <c r="AD13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K58" i="43" l="1"/>
  <c r="Q19" i="43"/>
  <c r="H21" i="43"/>
  <c r="AN21" i="43"/>
  <c r="O79" i="42"/>
  <c r="AE79" i="42"/>
  <c r="AI94" i="42"/>
  <c r="AH81" i="42"/>
  <c r="J94" i="42"/>
  <c r="Z94" i="42"/>
  <c r="S83" i="42"/>
  <c r="E121" i="43"/>
  <c r="E120" i="43" s="1"/>
  <c r="Y58" i="43"/>
  <c r="I69" i="43"/>
  <c r="L121" i="43"/>
  <c r="L120" i="43" s="1"/>
  <c r="AF69" i="43"/>
  <c r="AB65" i="42"/>
  <c r="L67" i="42"/>
  <c r="Q81" i="42"/>
  <c r="P23" i="43"/>
  <c r="P83" i="42"/>
  <c r="AG100" i="43"/>
  <c r="L25" i="43"/>
  <c r="AF83" i="42"/>
  <c r="S100" i="43"/>
  <c r="AL46" i="43"/>
  <c r="AA94" i="42"/>
  <c r="AG85" i="42"/>
  <c r="Q100" i="43"/>
  <c r="V14" i="42"/>
  <c r="AB25" i="43"/>
  <c r="K94" i="42"/>
  <c r="P67" i="43"/>
  <c r="AK19" i="43"/>
  <c r="AA65" i="42"/>
  <c r="K67" i="42"/>
  <c r="U94" i="42"/>
  <c r="AK94" i="42"/>
  <c r="AG81" i="42"/>
  <c r="AI63" i="42"/>
  <c r="M19" i="43"/>
  <c r="AC19" i="43"/>
  <c r="W21" i="43"/>
  <c r="AG65" i="42"/>
  <c r="X79" i="42"/>
  <c r="S6" i="42"/>
  <c r="AI6" i="42"/>
  <c r="AE5" i="43"/>
  <c r="R7" i="43"/>
  <c r="P7" i="43"/>
  <c r="AD14" i="42"/>
  <c r="AE69" i="43"/>
  <c r="I85" i="42"/>
  <c r="V46" i="43"/>
  <c r="J85" i="42"/>
  <c r="Z85" i="42"/>
  <c r="AD21" i="43"/>
  <c r="AN85" i="42"/>
  <c r="AH65" i="42"/>
  <c r="Y79" i="42"/>
  <c r="Y6" i="42"/>
  <c r="Q83" i="42"/>
  <c r="AI19" i="43"/>
  <c r="O14" i="42"/>
  <c r="Y63" i="42"/>
  <c r="AH83" i="42"/>
  <c r="U21" i="43"/>
  <c r="R8" i="42"/>
  <c r="N79" i="42"/>
  <c r="AD79" i="42"/>
  <c r="I81" i="42"/>
  <c r="S19" i="43"/>
  <c r="F67" i="43"/>
  <c r="V67" i="43"/>
  <c r="S8" i="42"/>
  <c r="AD67" i="42"/>
  <c r="W12" i="42"/>
  <c r="AN35" i="42"/>
  <c r="T37" i="42"/>
  <c r="AJ37" i="42"/>
  <c r="S85" i="42"/>
  <c r="K7" i="43"/>
  <c r="H126" i="43"/>
  <c r="H125" i="43" s="1"/>
  <c r="S10" i="42"/>
  <c r="Y83" i="42"/>
  <c r="AI138" i="42"/>
  <c r="AI23" i="42" s="1"/>
  <c r="Y69" i="43"/>
  <c r="AH46" i="43"/>
  <c r="H58" i="43"/>
  <c r="X58" i="43"/>
  <c r="AH6" i="42"/>
  <c r="X8" i="42"/>
  <c r="AN8" i="42"/>
  <c r="I63" i="42"/>
  <c r="I25" i="43"/>
  <c r="AE58" i="43"/>
  <c r="I100" i="43"/>
  <c r="X63" i="42"/>
  <c r="AE23" i="43"/>
  <c r="W5" i="43"/>
  <c r="Y7" i="43"/>
  <c r="O19" i="43"/>
  <c r="AE19" i="43"/>
  <c r="AF23" i="43"/>
  <c r="Z83" i="42"/>
  <c r="C96" i="26"/>
  <c r="E97" i="26"/>
  <c r="F98" i="26" s="1"/>
  <c r="G98" i="26" s="1"/>
  <c r="H100" i="26" s="1"/>
  <c r="I100" i="26" s="1"/>
  <c r="Y100" i="43"/>
  <c r="Z46" i="43"/>
  <c r="Y5" i="43"/>
  <c r="AA7" i="43"/>
  <c r="T6" i="42"/>
  <c r="AJ6" i="42"/>
  <c r="AM24" i="42"/>
  <c r="R37" i="42"/>
  <c r="AH37" i="42"/>
  <c r="U14" i="42"/>
  <c r="H63" i="42"/>
  <c r="C96" i="37"/>
  <c r="E97" i="37"/>
  <c r="F98" i="37" s="1"/>
  <c r="G98" i="37" s="1"/>
  <c r="H100" i="37" s="1"/>
  <c r="I100" i="37" s="1"/>
  <c r="AF58" i="43"/>
  <c r="AB7" i="43"/>
  <c r="J21" i="43"/>
  <c r="AI23" i="43"/>
  <c r="AG69" i="43"/>
  <c r="T67" i="42"/>
  <c r="Y25" i="43"/>
  <c r="AJ25" i="42"/>
  <c r="AK26" i="42" s="1"/>
  <c r="Y65" i="42"/>
  <c r="K138" i="42"/>
  <c r="K23" i="42" s="1"/>
  <c r="AE63" i="42"/>
  <c r="F81" i="42"/>
  <c r="M138" i="42"/>
  <c r="M23" i="42" s="1"/>
  <c r="C96" i="35"/>
  <c r="E97" i="35"/>
  <c r="F98" i="35" s="1"/>
  <c r="G98" i="35" s="1"/>
  <c r="H100" i="35" s="1"/>
  <c r="I100" i="35" s="1"/>
  <c r="N21" i="43"/>
  <c r="V23" i="43"/>
  <c r="Q25" i="43"/>
  <c r="AG25" i="43"/>
  <c r="AA138" i="42"/>
  <c r="AA23" i="42" s="1"/>
  <c r="AF65" i="42"/>
  <c r="AA85" i="42"/>
  <c r="C96" i="34"/>
  <c r="E97" i="34"/>
  <c r="F98" i="34" s="1"/>
  <c r="G98" i="34" s="1"/>
  <c r="H100" i="34" s="1"/>
  <c r="I100" i="34" s="1"/>
  <c r="R100" i="43"/>
  <c r="AH100" i="43"/>
  <c r="AN26" i="42"/>
  <c r="X37" i="42"/>
  <c r="Q63" i="42"/>
  <c r="AG63" i="42"/>
  <c r="AG83" i="42"/>
  <c r="E141" i="42"/>
  <c r="E25" i="42" s="1"/>
  <c r="C96" i="36"/>
  <c r="E97" i="36"/>
  <c r="F98" i="36" s="1"/>
  <c r="G98" i="36" s="1"/>
  <c r="H100" i="36" s="1"/>
  <c r="I100" i="36" s="1"/>
  <c r="AN44" i="43"/>
  <c r="I5" i="43"/>
  <c r="AJ25" i="43"/>
  <c r="P14" i="42"/>
  <c r="P79" i="42"/>
  <c r="AF79" i="42"/>
  <c r="J81" i="42"/>
  <c r="Z81" i="42"/>
  <c r="F141" i="42"/>
  <c r="F25" i="42" s="1"/>
  <c r="O67" i="43"/>
  <c r="G126" i="43"/>
  <c r="G125" i="43" s="1"/>
  <c r="AM28" i="42"/>
  <c r="R141" i="42"/>
  <c r="R25" i="42" s="1"/>
  <c r="C96" i="33"/>
  <c r="E97" i="33"/>
  <c r="F98" i="33" s="1"/>
  <c r="G98" i="33" s="1"/>
  <c r="H100" i="33" s="1"/>
  <c r="I100" i="33" s="1"/>
  <c r="S141" i="42"/>
  <c r="S25" i="42" s="1"/>
  <c r="H25" i="43"/>
  <c r="X25" i="43"/>
  <c r="AN25" i="43"/>
  <c r="W46" i="43"/>
  <c r="N58" i="43"/>
  <c r="AF67" i="43"/>
  <c r="I121" i="43"/>
  <c r="I120" i="43" s="1"/>
  <c r="I126" i="43"/>
  <c r="I125" i="43" s="1"/>
  <c r="P6" i="42"/>
  <c r="R10" i="42"/>
  <c r="T14" i="42"/>
  <c r="G63" i="42"/>
  <c r="AM63" i="42"/>
  <c r="Q65" i="42"/>
  <c r="M67" i="42"/>
  <c r="AC67" i="42"/>
  <c r="AB141" i="42"/>
  <c r="AB25" i="42" s="1"/>
  <c r="C96" i="38"/>
  <c r="E97" i="38"/>
  <c r="F98" i="38" s="1"/>
  <c r="G98" i="38" s="1"/>
  <c r="H100" i="38" s="1"/>
  <c r="I100" i="38" s="1"/>
  <c r="AG58" i="43"/>
  <c r="L85" i="42"/>
  <c r="U100" i="43"/>
  <c r="AK100" i="43"/>
  <c r="AN5" i="43"/>
  <c r="Q58" i="43"/>
  <c r="F14" i="42"/>
  <c r="G67" i="43"/>
  <c r="AA46" i="43"/>
  <c r="P69" i="43"/>
  <c r="O69" i="43"/>
  <c r="K85" i="42"/>
  <c r="Z5" i="43"/>
  <c r="M25" i="43"/>
  <c r="AM67" i="43"/>
  <c r="G14" i="42"/>
  <c r="AJ23" i="43"/>
  <c r="AE25" i="43"/>
  <c r="X14" i="42"/>
  <c r="AC5" i="43"/>
  <c r="AE85" i="42"/>
  <c r="H132" i="43"/>
  <c r="H131" i="43" s="1"/>
  <c r="G132" i="43"/>
  <c r="G131" i="43" s="1"/>
  <c r="X6" i="42"/>
  <c r="P85" i="42"/>
  <c r="O21" i="43"/>
  <c r="I6" i="42"/>
  <c r="J6" i="42"/>
  <c r="AE12" i="42"/>
  <c r="AL19" i="43"/>
  <c r="X23" i="43"/>
  <c r="J10" i="42"/>
  <c r="Z10" i="42"/>
  <c r="AE81" i="42"/>
  <c r="AN83" i="42"/>
  <c r="G19" i="43"/>
  <c r="AM19" i="43"/>
  <c r="K6" i="42"/>
  <c r="AE8" i="42"/>
  <c r="K10" i="42"/>
  <c r="AL79" i="42"/>
  <c r="J5" i="43"/>
  <c r="AL26" i="42"/>
  <c r="Z7" i="43"/>
  <c r="K46" i="43"/>
  <c r="AC25" i="43"/>
  <c r="S58" i="43"/>
  <c r="AL67" i="43"/>
  <c r="Q69" i="43"/>
  <c r="AB85" i="42"/>
  <c r="W67" i="43"/>
  <c r="W14" i="42"/>
  <c r="AK22" i="42"/>
  <c r="T23" i="43"/>
  <c r="O25" i="43"/>
  <c r="H14" i="42"/>
  <c r="AL22" i="42"/>
  <c r="M12" i="42"/>
  <c r="AC12" i="42"/>
  <c r="O85" i="42"/>
  <c r="H6" i="42"/>
  <c r="AN6" i="42"/>
  <c r="N12" i="42"/>
  <c r="AD12" i="42"/>
  <c r="AE21" i="43"/>
  <c r="AC8" i="42"/>
  <c r="O12" i="42"/>
  <c r="AJ79" i="42"/>
  <c r="F19" i="43"/>
  <c r="AF21" i="43"/>
  <c r="AD8" i="42"/>
  <c r="T65" i="42"/>
  <c r="O81" i="42"/>
  <c r="AA10" i="42"/>
  <c r="F79" i="42"/>
  <c r="V79" i="42"/>
  <c r="AF8" i="42"/>
  <c r="R67" i="42"/>
  <c r="G79" i="42"/>
  <c r="AM79" i="42"/>
  <c r="I19" i="43"/>
  <c r="X7" i="43"/>
  <c r="H100" i="43"/>
  <c r="X100" i="43"/>
  <c r="AN100" i="43"/>
  <c r="AM26" i="42"/>
  <c r="W37" i="42"/>
  <c r="P63" i="42"/>
  <c r="AF63" i="42"/>
  <c r="J138" i="42"/>
  <c r="J23" i="42" s="1"/>
  <c r="Y19" i="43"/>
  <c r="R25" i="43"/>
  <c r="O46" i="43"/>
  <c r="X67" i="43"/>
  <c r="AH69" i="43"/>
  <c r="J100" i="43"/>
  <c r="AG8" i="42"/>
  <c r="Z37" i="42"/>
  <c r="I65" i="42"/>
  <c r="P81" i="42"/>
  <c r="I23" i="43"/>
  <c r="V58" i="43"/>
  <c r="AA100" i="43"/>
  <c r="N5" i="43"/>
  <c r="O120" i="43"/>
  <c r="I137" i="43"/>
  <c r="Z65" i="42"/>
  <c r="I79" i="42"/>
  <c r="Q85" i="42"/>
  <c r="L94" i="42"/>
  <c r="AB94" i="42"/>
  <c r="AC7" i="43"/>
  <c r="S21" i="43"/>
  <c r="Q46" i="43"/>
  <c r="AB100" i="43"/>
  <c r="AE6" i="42"/>
  <c r="L37" i="42"/>
  <c r="U67" i="42"/>
  <c r="AF5" i="43"/>
  <c r="AA23" i="43"/>
  <c r="U69" i="43"/>
  <c r="AF6" i="42"/>
  <c r="V67" i="42"/>
  <c r="L79" i="42"/>
  <c r="AB79" i="42"/>
  <c r="AJ81" i="42"/>
  <c r="T85" i="42"/>
  <c r="G69" i="43"/>
  <c r="V8" i="42"/>
  <c r="AL8" i="42"/>
  <c r="G12" i="42"/>
  <c r="AF14" i="42"/>
  <c r="AE37" i="42"/>
  <c r="AN63" i="42"/>
  <c r="AD65" i="42"/>
  <c r="AG7" i="43"/>
  <c r="O23" i="43"/>
  <c r="AN69" i="43"/>
  <c r="W8" i="42"/>
  <c r="AM8" i="42"/>
  <c r="H12" i="42"/>
  <c r="X12" i="42"/>
  <c r="Q14" i="42"/>
  <c r="AL24" i="42"/>
  <c r="P37" i="42"/>
  <c r="AF37" i="42"/>
  <c r="R69" i="43"/>
  <c r="AG5" i="43"/>
  <c r="S46" i="43"/>
  <c r="V12" i="42"/>
  <c r="N37" i="42"/>
  <c r="W63" i="42"/>
  <c r="T81" i="42"/>
  <c r="AJ85" i="42"/>
  <c r="W69" i="43"/>
  <c r="O37" i="42"/>
  <c r="N65" i="42"/>
  <c r="Q7" i="43"/>
  <c r="AI7" i="43"/>
  <c r="P19" i="43"/>
  <c r="AF19" i="43"/>
  <c r="AE67" i="43"/>
  <c r="T10" i="42"/>
  <c r="AN37" i="42"/>
  <c r="J63" i="42"/>
  <c r="Z63" i="42"/>
  <c r="P65" i="42"/>
  <c r="J67" i="42"/>
  <c r="Z67" i="42"/>
  <c r="H81" i="42"/>
  <c r="X81" i="42"/>
  <c r="AN81" i="42"/>
  <c r="AM85" i="42"/>
  <c r="R94" i="42"/>
  <c r="AH94" i="42"/>
  <c r="AE46" i="43"/>
  <c r="S63" i="42"/>
  <c r="F58" i="43"/>
  <c r="J65" i="42"/>
  <c r="I83" i="42"/>
  <c r="J67" i="43"/>
  <c r="L100" i="43"/>
  <c r="J83" i="42"/>
  <c r="AH85" i="42"/>
  <c r="M94" i="42"/>
  <c r="K23" i="43"/>
  <c r="K83" i="42"/>
  <c r="F12" i="42"/>
  <c r="W67" i="42"/>
  <c r="Y85" i="42"/>
  <c r="T94" i="42"/>
  <c r="F135" i="42"/>
  <c r="F21" i="42" s="1"/>
  <c r="AH25" i="43"/>
  <c r="H67" i="43"/>
  <c r="AN67" i="43"/>
  <c r="M10" i="42"/>
  <c r="J37" i="42"/>
  <c r="AF81" i="42"/>
  <c r="H83" i="42"/>
  <c r="AF85" i="42"/>
  <c r="AH21" i="43"/>
  <c r="AL58" i="43"/>
  <c r="K100" i="43"/>
  <c r="AI21" i="43"/>
  <c r="R81" i="42"/>
  <c r="AC94" i="42"/>
  <c r="AK69" i="43"/>
  <c r="N14" i="42"/>
  <c r="M37" i="42"/>
  <c r="Q6" i="42"/>
  <c r="AE14" i="42"/>
  <c r="AM69" i="43"/>
  <c r="T7" i="43"/>
  <c r="AJ7" i="43"/>
  <c r="Z21" i="43"/>
  <c r="AG23" i="43"/>
  <c r="X69" i="43"/>
  <c r="T100" i="43"/>
  <c r="AJ100" i="43"/>
  <c r="W6" i="42"/>
  <c r="AB12" i="42"/>
  <c r="S65" i="42"/>
  <c r="W58" i="43"/>
  <c r="Z100" i="43"/>
  <c r="AN79" i="42"/>
  <c r="AJ94" i="42"/>
  <c r="M135" i="42"/>
  <c r="M21" i="42" s="1"/>
  <c r="L138" i="42"/>
  <c r="L23" i="42" s="1"/>
  <c r="V141" i="42"/>
  <c r="V25" i="42" s="1"/>
  <c r="V26" i="42" s="1"/>
  <c r="AH7" i="43"/>
  <c r="M121" i="43"/>
  <c r="M120" i="43" s="1"/>
  <c r="N135" i="42"/>
  <c r="N21" i="42" s="1"/>
  <c r="AA141" i="42"/>
  <c r="AA25" i="42" s="1"/>
  <c r="Q23" i="43"/>
  <c r="R46" i="43"/>
  <c r="S7" i="43"/>
  <c r="F21" i="43"/>
  <c r="V21" i="43"/>
  <c r="AK21" i="43"/>
  <c r="G23" i="43"/>
  <c r="W23" i="43"/>
  <c r="AL23" i="43"/>
  <c r="M46" i="43"/>
  <c r="AB46" i="43"/>
  <c r="L58" i="43"/>
  <c r="AB58" i="43"/>
  <c r="I67" i="43"/>
  <c r="Y67" i="43"/>
  <c r="L7" i="43"/>
  <c r="N121" i="43"/>
  <c r="N120" i="43" s="1"/>
  <c r="AA6" i="42"/>
  <c r="T8" i="42"/>
  <c r="L14" i="42"/>
  <c r="AC14" i="42"/>
  <c r="AM22" i="42"/>
  <c r="H79" i="42"/>
  <c r="AM81" i="42"/>
  <c r="AI83" i="42"/>
  <c r="AI85" i="42"/>
  <c r="R135" i="42"/>
  <c r="R21" i="42" s="1"/>
  <c r="K5" i="43"/>
  <c r="S135" i="42"/>
  <c r="S21" i="42" s="1"/>
  <c r="AH138" i="42"/>
  <c r="AH23" i="42" s="1"/>
  <c r="AC141" i="42"/>
  <c r="AC25" i="42" s="1"/>
  <c r="AC26" i="42" s="1"/>
  <c r="X5" i="43"/>
  <c r="AM46" i="43"/>
  <c r="U7" i="43"/>
  <c r="AK7" i="43"/>
  <c r="G21" i="43"/>
  <c r="AM21" i="43"/>
  <c r="H23" i="43"/>
  <c r="AN23" i="43"/>
  <c r="Z25" i="43"/>
  <c r="N46" i="43"/>
  <c r="AD46" i="43"/>
  <c r="O58" i="43"/>
  <c r="AD58" i="43"/>
  <c r="L6" i="42"/>
  <c r="AB6" i="42"/>
  <c r="U8" i="42"/>
  <c r="AK8" i="42"/>
  <c r="L10" i="42"/>
  <c r="AB10" i="42"/>
  <c r="L12" i="42"/>
  <c r="K65" i="42"/>
  <c r="T135" i="42"/>
  <c r="T21" i="42" s="1"/>
  <c r="AD141" i="42"/>
  <c r="AD25" i="42" s="1"/>
  <c r="P21" i="43"/>
  <c r="J25" i="43"/>
  <c r="M5" i="43"/>
  <c r="X21" i="43"/>
  <c r="Y23" i="43"/>
  <c r="P58" i="43"/>
  <c r="N67" i="43"/>
  <c r="J69" i="43"/>
  <c r="Z69" i="43"/>
  <c r="H69" i="43"/>
  <c r="AI100" i="43"/>
  <c r="O137" i="43"/>
  <c r="J137" i="43"/>
  <c r="L65" i="42"/>
  <c r="AB67" i="42"/>
  <c r="Y81" i="42"/>
  <c r="G81" i="42"/>
  <c r="G94" i="42"/>
  <c r="W94" i="42"/>
  <c r="U135" i="42"/>
  <c r="U21" i="42" s="1"/>
  <c r="AH141" i="42"/>
  <c r="AH25" i="42" s="1"/>
  <c r="W19" i="43"/>
  <c r="W25" i="43"/>
  <c r="O10" i="42"/>
  <c r="R65" i="42"/>
  <c r="V135" i="42"/>
  <c r="V21" i="42" s="1"/>
  <c r="AI141" i="42"/>
  <c r="AI25" i="42" s="1"/>
  <c r="AA135" i="42"/>
  <c r="AA21" i="42" s="1"/>
  <c r="R5" i="43"/>
  <c r="AH5" i="43"/>
  <c r="F7" i="43"/>
  <c r="H19" i="43"/>
  <c r="X19" i="43"/>
  <c r="AN19" i="43"/>
  <c r="K21" i="43"/>
  <c r="AA21" i="43"/>
  <c r="L23" i="43"/>
  <c r="AB23" i="43"/>
  <c r="AI46" i="43"/>
  <c r="M69" i="43"/>
  <c r="AC69" i="43"/>
  <c r="Y8" i="42"/>
  <c r="P12" i="42"/>
  <c r="AF12" i="42"/>
  <c r="F37" i="42"/>
  <c r="V37" i="42"/>
  <c r="AL37" i="42"/>
  <c r="R63" i="42"/>
  <c r="AH63" i="42"/>
  <c r="O67" i="42"/>
  <c r="L81" i="42"/>
  <c r="AB81" i="42"/>
  <c r="AB135" i="42"/>
  <c r="AB21" i="42" s="1"/>
  <c r="J141" i="42"/>
  <c r="J25" i="42" s="1"/>
  <c r="AH144" i="42"/>
  <c r="AH27" i="42" s="1"/>
  <c r="AI28" i="42" s="1"/>
  <c r="W79" i="42"/>
  <c r="AA83" i="42"/>
  <c r="S94" i="42"/>
  <c r="AC135" i="42"/>
  <c r="AC21" i="42" s="1"/>
  <c r="K141" i="42"/>
  <c r="K25" i="42" s="1"/>
  <c r="AN36" i="43"/>
  <c r="AC21" i="43"/>
  <c r="AD23" i="43"/>
  <c r="T46" i="43"/>
  <c r="AJ46" i="43"/>
  <c r="T58" i="43"/>
  <c r="AJ58" i="43"/>
  <c r="Q67" i="43"/>
  <c r="AG67" i="43"/>
  <c r="F121" i="43"/>
  <c r="F120" i="43" s="1"/>
  <c r="R6" i="42"/>
  <c r="G37" i="42"/>
  <c r="AM37" i="42"/>
  <c r="AD135" i="42"/>
  <c r="AD21" i="42" s="1"/>
  <c r="M141" i="42"/>
  <c r="M25" i="42" s="1"/>
  <c r="AF25" i="43"/>
  <c r="AK5" i="43"/>
  <c r="J7" i="43"/>
  <c r="K19" i="43"/>
  <c r="R67" i="43"/>
  <c r="M100" i="43"/>
  <c r="AC100" i="43"/>
  <c r="G121" i="43"/>
  <c r="G120" i="43" s="1"/>
  <c r="H37" i="42"/>
  <c r="S67" i="42"/>
  <c r="AH135" i="42"/>
  <c r="AH21" i="42" s="1"/>
  <c r="N141" i="42"/>
  <c r="N25" i="42" s="1"/>
  <c r="H121" i="43"/>
  <c r="H120" i="43" s="1"/>
  <c r="AG6" i="42"/>
  <c r="U12" i="42"/>
  <c r="AL28" i="42"/>
  <c r="AI65" i="42"/>
  <c r="W81" i="42"/>
  <c r="R83" i="42"/>
  <c r="E135" i="42"/>
  <c r="E21" i="42" s="1"/>
  <c r="AI135" i="42"/>
  <c r="AI21" i="42" s="1"/>
  <c r="AJ22" i="42" s="1"/>
  <c r="AJ65" i="42"/>
  <c r="AD83" i="42"/>
  <c r="R85" i="42"/>
  <c r="O94" i="42"/>
  <c r="AE94" i="42"/>
  <c r="P100" i="43"/>
  <c r="AF100" i="43"/>
  <c r="J121" i="43"/>
  <c r="J120" i="43" s="1"/>
  <c r="AA67" i="42"/>
  <c r="X83" i="42"/>
  <c r="J135" i="42"/>
  <c r="J21" i="42" s="1"/>
  <c r="K22" i="42" s="1"/>
  <c r="T141" i="42"/>
  <c r="T25" i="42" s="1"/>
  <c r="U26" i="42" s="1"/>
  <c r="T25" i="43"/>
  <c r="AD19" i="43"/>
  <c r="R21" i="43"/>
  <c r="S23" i="43"/>
  <c r="F25" i="43"/>
  <c r="U25" i="43"/>
  <c r="AK25" i="43"/>
  <c r="Y46" i="43"/>
  <c r="I58" i="43"/>
  <c r="I14" i="42"/>
  <c r="Y14" i="42"/>
  <c r="AN28" i="42"/>
  <c r="AB37" i="42"/>
  <c r="F65" i="42"/>
  <c r="V65" i="42"/>
  <c r="AL65" i="42"/>
  <c r="AH14" i="42"/>
  <c r="AG14" i="42"/>
  <c r="U10" i="42"/>
  <c r="I12" i="42"/>
  <c r="AH12" i="42"/>
  <c r="AG12" i="42"/>
  <c r="J14" i="42"/>
  <c r="R14" i="42"/>
  <c r="Z14" i="42"/>
  <c r="AA8" i="42"/>
  <c r="AJ8" i="42"/>
  <c r="AI8" i="42"/>
  <c r="F10" i="42"/>
  <c r="V10" i="42"/>
  <c r="AD10" i="42"/>
  <c r="W10" i="42"/>
  <c r="AN22" i="42"/>
  <c r="AN24" i="42"/>
  <c r="F83" i="42"/>
  <c r="G83" i="42"/>
  <c r="N83" i="42"/>
  <c r="O83" i="42"/>
  <c r="V83" i="42"/>
  <c r="W83" i="42"/>
  <c r="AL83" i="42"/>
  <c r="AM83" i="42"/>
  <c r="AG144" i="42"/>
  <c r="AG27" i="42" s="1"/>
  <c r="Y144" i="42"/>
  <c r="Y27" i="42" s="1"/>
  <c r="Q144" i="42"/>
  <c r="Q27" i="42" s="1"/>
  <c r="I144" i="42"/>
  <c r="I27" i="42" s="1"/>
  <c r="AF144" i="42"/>
  <c r="AF27" i="42" s="1"/>
  <c r="X144" i="42"/>
  <c r="X27" i="42" s="1"/>
  <c r="P144" i="42"/>
  <c r="P27" i="42" s="1"/>
  <c r="H144" i="42"/>
  <c r="H27" i="42" s="1"/>
  <c r="AE144" i="42"/>
  <c r="AE27" i="42" s="1"/>
  <c r="W144" i="42"/>
  <c r="W27" i="42" s="1"/>
  <c r="O144" i="42"/>
  <c r="O27" i="42" s="1"/>
  <c r="G144" i="42"/>
  <c r="G27" i="42" s="1"/>
  <c r="AD144" i="42"/>
  <c r="AD27" i="42" s="1"/>
  <c r="S144" i="42"/>
  <c r="S27" i="42" s="1"/>
  <c r="E144" i="42"/>
  <c r="E27" i="42" s="1"/>
  <c r="AC144" i="42"/>
  <c r="AC27" i="42" s="1"/>
  <c r="R144" i="42"/>
  <c r="R27" i="42" s="1"/>
  <c r="AB144" i="42"/>
  <c r="AB27" i="42" s="1"/>
  <c r="N144" i="42"/>
  <c r="N27" i="42" s="1"/>
  <c r="AA144" i="42"/>
  <c r="AA27" i="42" s="1"/>
  <c r="J144" i="42"/>
  <c r="J27" i="42" s="1"/>
  <c r="T144" i="42"/>
  <c r="T27" i="42" s="1"/>
  <c r="M144" i="42"/>
  <c r="M27" i="42" s="1"/>
  <c r="Z144" i="42"/>
  <c r="Z27" i="42" s="1"/>
  <c r="F144" i="42"/>
  <c r="F27" i="42" s="1"/>
  <c r="AJ27" i="42"/>
  <c r="V144" i="42"/>
  <c r="V27" i="42" s="1"/>
  <c r="U144" i="42"/>
  <c r="U27" i="42" s="1"/>
  <c r="M6" i="42"/>
  <c r="U6" i="42"/>
  <c r="AC6" i="42"/>
  <c r="AK6" i="42"/>
  <c r="G10" i="42"/>
  <c r="AN94" i="42"/>
  <c r="G6" i="42"/>
  <c r="F6" i="42"/>
  <c r="O6" i="42"/>
  <c r="N6" i="42"/>
  <c r="AD6" i="42"/>
  <c r="AM6" i="42"/>
  <c r="AL6" i="42"/>
  <c r="H67" i="42"/>
  <c r="P67" i="42"/>
  <c r="X67" i="42"/>
  <c r="H94" i="42"/>
  <c r="I94" i="42"/>
  <c r="P94" i="42"/>
  <c r="Q94" i="42"/>
  <c r="X94" i="42"/>
  <c r="Y94" i="42"/>
  <c r="AF94" i="42"/>
  <c r="AG94" i="42"/>
  <c r="AH8" i="42"/>
  <c r="Q12" i="42"/>
  <c r="M81" i="42"/>
  <c r="N81" i="42"/>
  <c r="U81" i="42"/>
  <c r="V81" i="42"/>
  <c r="AC81" i="42"/>
  <c r="AD81" i="42"/>
  <c r="AK81" i="42"/>
  <c r="AL81" i="42"/>
  <c r="AE83" i="42"/>
  <c r="K144" i="42"/>
  <c r="K27" i="42" s="1"/>
  <c r="Z8" i="42"/>
  <c r="AC10" i="42"/>
  <c r="Y12" i="42"/>
  <c r="AB8" i="42"/>
  <c r="V6" i="42"/>
  <c r="N10" i="42"/>
  <c r="L144" i="42"/>
  <c r="L27" i="42" s="1"/>
  <c r="K14" i="42"/>
  <c r="AA14" i="42"/>
  <c r="Q67" i="42"/>
  <c r="T79" i="42"/>
  <c r="U79" i="42"/>
  <c r="AC79" i="42"/>
  <c r="AA63" i="42"/>
  <c r="Q10" i="42"/>
  <c r="P10" i="42"/>
  <c r="S12" i="42"/>
  <c r="T12" i="42"/>
  <c r="L63" i="42"/>
  <c r="M85" i="42"/>
  <c r="U85" i="42"/>
  <c r="AC85" i="42"/>
  <c r="AK85" i="42"/>
  <c r="T138" i="42"/>
  <c r="T23" i="42" s="1"/>
  <c r="Z6" i="42"/>
  <c r="M14" i="42"/>
  <c r="AD37" i="42"/>
  <c r="AC37" i="42"/>
  <c r="G65" i="42"/>
  <c r="O65" i="42"/>
  <c r="W65" i="42"/>
  <c r="X65" i="42"/>
  <c r="AE65" i="42"/>
  <c r="AM65" i="42"/>
  <c r="AN65" i="42"/>
  <c r="AK79" i="42"/>
  <c r="F85" i="42"/>
  <c r="N85" i="42"/>
  <c r="V85" i="42"/>
  <c r="AD85" i="42"/>
  <c r="AL85" i="42"/>
  <c r="J12" i="42"/>
  <c r="R12" i="42"/>
  <c r="AM73" i="42"/>
  <c r="AG138" i="42"/>
  <c r="AG23" i="42" s="1"/>
  <c r="Y138" i="42"/>
  <c r="Y23" i="42" s="1"/>
  <c r="Q138" i="42"/>
  <c r="Q23" i="42" s="1"/>
  <c r="I138" i="42"/>
  <c r="I23" i="42" s="1"/>
  <c r="AJ23" i="42"/>
  <c r="AK24" i="42" s="1"/>
  <c r="AF138" i="42"/>
  <c r="AF23" i="42" s="1"/>
  <c r="X138" i="42"/>
  <c r="X23" i="42" s="1"/>
  <c r="P138" i="42"/>
  <c r="P23" i="42" s="1"/>
  <c r="H138" i="42"/>
  <c r="H23" i="42" s="1"/>
  <c r="AE138" i="42"/>
  <c r="AE23" i="42" s="1"/>
  <c r="W138" i="42"/>
  <c r="W23" i="42" s="1"/>
  <c r="O138" i="42"/>
  <c r="O23" i="42" s="1"/>
  <c r="G138" i="42"/>
  <c r="G23" i="42" s="1"/>
  <c r="AD138" i="42"/>
  <c r="AD23" i="42" s="1"/>
  <c r="S138" i="42"/>
  <c r="S23" i="42" s="1"/>
  <c r="E138" i="42"/>
  <c r="E23" i="42" s="1"/>
  <c r="AC138" i="42"/>
  <c r="AC23" i="42" s="1"/>
  <c r="R138" i="42"/>
  <c r="R23" i="42" s="1"/>
  <c r="AB138" i="42"/>
  <c r="AB23" i="42" s="1"/>
  <c r="N138" i="42"/>
  <c r="N23" i="42" s="1"/>
  <c r="N24" i="42" s="1"/>
  <c r="I10" i="42"/>
  <c r="H10" i="42"/>
  <c r="Y10" i="42"/>
  <c r="X10" i="42"/>
  <c r="K12" i="42"/>
  <c r="T63" i="42"/>
  <c r="AJ63" i="42"/>
  <c r="AB14" i="42"/>
  <c r="U37" i="42"/>
  <c r="V138" i="42"/>
  <c r="V23" i="42" s="1"/>
  <c r="V24" i="42" s="1"/>
  <c r="S14" i="42"/>
  <c r="I67" i="42"/>
  <c r="Y67" i="42"/>
  <c r="M79" i="42"/>
  <c r="Z12" i="42"/>
  <c r="K63" i="42"/>
  <c r="AA12" i="42"/>
  <c r="AB63" i="42"/>
  <c r="G85" i="42"/>
  <c r="H85" i="42"/>
  <c r="W85" i="42"/>
  <c r="X85" i="42"/>
  <c r="AK37" i="42"/>
  <c r="H65" i="42"/>
  <c r="N67" i="42"/>
  <c r="Q79" i="42"/>
  <c r="AG79" i="42"/>
  <c r="K81" i="42"/>
  <c r="S81" i="42"/>
  <c r="AA81" i="42"/>
  <c r="AI81" i="42"/>
  <c r="F94" i="42"/>
  <c r="N94" i="42"/>
  <c r="V94" i="42"/>
  <c r="AD94" i="42"/>
  <c r="AL93" i="42"/>
  <c r="AL94" i="42" s="1"/>
  <c r="F138" i="42"/>
  <c r="F23" i="42" s="1"/>
  <c r="Z138" i="42"/>
  <c r="Z23" i="42" s="1"/>
  <c r="I37" i="42"/>
  <c r="Y37" i="42"/>
  <c r="M63" i="42"/>
  <c r="U63" i="42"/>
  <c r="AC63" i="42"/>
  <c r="AK63" i="42"/>
  <c r="AM92" i="42"/>
  <c r="AG37" i="42"/>
  <c r="F63" i="42"/>
  <c r="N63" i="42"/>
  <c r="V63" i="42"/>
  <c r="AD63" i="42"/>
  <c r="AL63" i="42"/>
  <c r="O63" i="42"/>
  <c r="J79" i="42"/>
  <c r="R79" i="42"/>
  <c r="Z79" i="42"/>
  <c r="AH79" i="42"/>
  <c r="L83" i="42"/>
  <c r="T83" i="42"/>
  <c r="AB83" i="42"/>
  <c r="AJ83" i="42"/>
  <c r="AG135" i="42"/>
  <c r="AG21" i="42" s="1"/>
  <c r="Y135" i="42"/>
  <c r="Y21" i="42" s="1"/>
  <c r="Q135" i="42"/>
  <c r="Q21" i="42" s="1"/>
  <c r="I135" i="42"/>
  <c r="I21" i="42" s="1"/>
  <c r="AF135" i="42"/>
  <c r="AF21" i="42" s="1"/>
  <c r="X135" i="42"/>
  <c r="X21" i="42" s="1"/>
  <c r="P135" i="42"/>
  <c r="P21" i="42" s="1"/>
  <c r="H135" i="42"/>
  <c r="H21" i="42" s="1"/>
  <c r="AE135" i="42"/>
  <c r="AE21" i="42" s="1"/>
  <c r="W135" i="42"/>
  <c r="W21" i="42" s="1"/>
  <c r="O135" i="42"/>
  <c r="O21" i="42" s="1"/>
  <c r="G135" i="42"/>
  <c r="G21" i="42" s="1"/>
  <c r="AG141" i="42"/>
  <c r="AG25" i="42" s="1"/>
  <c r="Y141" i="42"/>
  <c r="Y25" i="42" s="1"/>
  <c r="Q141" i="42"/>
  <c r="Q25" i="42" s="1"/>
  <c r="I141" i="42"/>
  <c r="I25" i="42" s="1"/>
  <c r="AF141" i="42"/>
  <c r="AF25" i="42" s="1"/>
  <c r="X141" i="42"/>
  <c r="X25" i="42" s="1"/>
  <c r="P141" i="42"/>
  <c r="P25" i="42" s="1"/>
  <c r="H141" i="42"/>
  <c r="H25" i="42" s="1"/>
  <c r="AE141" i="42"/>
  <c r="AE25" i="42" s="1"/>
  <c r="W141" i="42"/>
  <c r="W25" i="42" s="1"/>
  <c r="O141" i="42"/>
  <c r="O25" i="42" s="1"/>
  <c r="G141" i="42"/>
  <c r="G25" i="42" s="1"/>
  <c r="Q37" i="42"/>
  <c r="K37" i="42"/>
  <c r="S37" i="42"/>
  <c r="AA37" i="42"/>
  <c r="AI37" i="42"/>
  <c r="M65" i="42"/>
  <c r="U65" i="42"/>
  <c r="AC65" i="42"/>
  <c r="AK65" i="42"/>
  <c r="K79" i="42"/>
  <c r="S79" i="42"/>
  <c r="AA79" i="42"/>
  <c r="AI79" i="42"/>
  <c r="M83" i="42"/>
  <c r="U83" i="42"/>
  <c r="AC83" i="42"/>
  <c r="AK83" i="42"/>
  <c r="AN92" i="42"/>
  <c r="L135" i="42"/>
  <c r="L21" i="42" s="1"/>
  <c r="L22" i="42" s="1"/>
  <c r="Z135" i="42"/>
  <c r="Z21" i="42" s="1"/>
  <c r="L141" i="42"/>
  <c r="L25" i="42" s="1"/>
  <c r="Z141" i="42"/>
  <c r="Z25" i="42" s="1"/>
  <c r="V7" i="43"/>
  <c r="Q5" i="43"/>
  <c r="P5" i="43"/>
  <c r="AA5" i="43"/>
  <c r="AA19" i="43"/>
  <c r="AB19" i="43"/>
  <c r="S5" i="43"/>
  <c r="AI5" i="43"/>
  <c r="M7" i="43"/>
  <c r="H5" i="43"/>
  <c r="N7" i="43"/>
  <c r="AD7" i="43"/>
  <c r="AL7" i="43"/>
  <c r="T19" i="43"/>
  <c r="T21" i="43"/>
  <c r="U23" i="43"/>
  <c r="AK46" i="43"/>
  <c r="M58" i="43"/>
  <c r="Z67" i="43"/>
  <c r="T5" i="43"/>
  <c r="W7" i="43"/>
  <c r="L21" i="43"/>
  <c r="AC46" i="43"/>
  <c r="AA67" i="43"/>
  <c r="L5" i="43"/>
  <c r="G7" i="43"/>
  <c r="U19" i="43"/>
  <c r="M21" i="43"/>
  <c r="N23" i="43"/>
  <c r="L67" i="43"/>
  <c r="AJ67" i="43"/>
  <c r="K69" i="43"/>
  <c r="AI69" i="43"/>
  <c r="F100" i="43"/>
  <c r="N100" i="43"/>
  <c r="AL100" i="43"/>
  <c r="M137" i="43"/>
  <c r="V5" i="43"/>
  <c r="AD5" i="43"/>
  <c r="AL5" i="43"/>
  <c r="L19" i="43"/>
  <c r="V19" i="43"/>
  <c r="AG19" i="43"/>
  <c r="AJ21" i="43"/>
  <c r="AK23" i="43"/>
  <c r="P25" i="43"/>
  <c r="AL25" i="43"/>
  <c r="P46" i="43"/>
  <c r="X46" i="43"/>
  <c r="AF46" i="43"/>
  <c r="U46" i="43"/>
  <c r="AG46" i="43"/>
  <c r="G58" i="43"/>
  <c r="M67" i="43"/>
  <c r="U67" i="43"/>
  <c r="AC67" i="43"/>
  <c r="AK67" i="43"/>
  <c r="L69" i="43"/>
  <c r="T69" i="43"/>
  <c r="AB69" i="43"/>
  <c r="AJ69" i="43"/>
  <c r="G100" i="43"/>
  <c r="O100" i="43"/>
  <c r="W100" i="43"/>
  <c r="AE100" i="43"/>
  <c r="AM100" i="43"/>
  <c r="F137" i="43"/>
  <c r="E137" i="43" s="1"/>
  <c r="N137" i="43"/>
  <c r="AB5" i="43"/>
  <c r="AE7" i="43"/>
  <c r="S67" i="43"/>
  <c r="L137" i="43"/>
  <c r="AB67" i="43"/>
  <c r="AA69" i="43"/>
  <c r="V100" i="43"/>
  <c r="F23" i="43"/>
  <c r="G25" i="43"/>
  <c r="AM25" i="43"/>
  <c r="L46" i="43"/>
  <c r="I7" i="43"/>
  <c r="N19" i="43"/>
  <c r="AJ19" i="43"/>
  <c r="I21" i="43"/>
  <c r="Q21" i="43"/>
  <c r="Y21" i="43"/>
  <c r="AG21" i="43"/>
  <c r="AB21" i="43"/>
  <c r="AL21" i="43"/>
  <c r="J23" i="43"/>
  <c r="R23" i="43"/>
  <c r="Z23" i="43"/>
  <c r="AH23" i="43"/>
  <c r="AC23" i="43"/>
  <c r="AM23" i="43"/>
  <c r="K25" i="43"/>
  <c r="S25" i="43"/>
  <c r="AA25" i="43"/>
  <c r="AI25" i="43"/>
  <c r="AD25" i="43"/>
  <c r="J58" i="43"/>
  <c r="R58" i="43"/>
  <c r="AA58" i="43"/>
  <c r="Z58" i="43"/>
  <c r="AI58" i="43"/>
  <c r="AH58" i="43"/>
  <c r="U58" i="43"/>
  <c r="AD67" i="43"/>
  <c r="F69" i="43"/>
  <c r="N69" i="43"/>
  <c r="V69" i="43"/>
  <c r="AD69" i="43"/>
  <c r="AL69" i="43"/>
  <c r="H137" i="43"/>
  <c r="V25" i="43"/>
  <c r="AK58" i="43"/>
  <c r="AH67" i="43"/>
  <c r="K137" i="43"/>
  <c r="AJ5" i="43"/>
  <c r="U5" i="43"/>
  <c r="O7" i="43"/>
  <c r="AM7" i="43"/>
  <c r="M23" i="43"/>
  <c r="N25" i="43"/>
  <c r="K67" i="43"/>
  <c r="AI67" i="43"/>
  <c r="AC58" i="43"/>
  <c r="T67" i="43"/>
  <c r="S69" i="43"/>
  <c r="AD100" i="43"/>
  <c r="O5" i="43"/>
  <c r="H7" i="43"/>
  <c r="AN7" i="43"/>
  <c r="G137" i="43"/>
  <c r="F5" i="43"/>
  <c r="G5" i="43"/>
  <c r="AM5" i="43"/>
  <c r="AF7" i="43"/>
  <c r="J19" i="43"/>
  <c r="R19" i="43"/>
  <c r="Z19" i="43"/>
  <c r="AH19" i="43"/>
  <c r="N126" i="43"/>
  <c r="N125" i="43" s="1"/>
  <c r="F126" i="43"/>
  <c r="F125" i="43" s="1"/>
  <c r="M126" i="43"/>
  <c r="M125" i="43" s="1"/>
  <c r="E126" i="43"/>
  <c r="E125" i="43" s="1"/>
  <c r="L126" i="43"/>
  <c r="L125" i="43" s="1"/>
  <c r="K126" i="43"/>
  <c r="K125" i="43" s="1"/>
  <c r="J126" i="43"/>
  <c r="J125" i="43" s="1"/>
  <c r="N132" i="43"/>
  <c r="N131" i="43" s="1"/>
  <c r="F132" i="43"/>
  <c r="F131" i="43" s="1"/>
  <c r="E131" i="43" s="1"/>
  <c r="M132" i="43"/>
  <c r="M131" i="43" s="1"/>
  <c r="L132" i="43"/>
  <c r="L131" i="43" s="1"/>
  <c r="K132" i="43"/>
  <c r="K131" i="43" s="1"/>
  <c r="J132" i="43"/>
  <c r="J131" i="43" s="1"/>
  <c r="O131" i="43"/>
  <c r="AB24" i="42" l="1"/>
  <c r="AA24" i="42"/>
  <c r="J24" i="42"/>
  <c r="R26" i="42"/>
  <c r="AB26" i="42"/>
  <c r="L24" i="42"/>
  <c r="AJ26" i="42"/>
  <c r="S26" i="42"/>
  <c r="AJ24" i="42"/>
  <c r="AI24" i="42"/>
  <c r="AG24" i="42"/>
  <c r="K24" i="42"/>
  <c r="F22" i="42"/>
  <c r="G22" i="42"/>
  <c r="AE26" i="42"/>
  <c r="F26" i="42"/>
  <c r="U22" i="42"/>
  <c r="Y26" i="42"/>
  <c r="AC22" i="42"/>
  <c r="AG28" i="42"/>
  <c r="V22" i="42"/>
  <c r="K28" i="42"/>
  <c r="M24" i="42"/>
  <c r="N22" i="42"/>
  <c r="AB22" i="42"/>
  <c r="J26" i="42"/>
  <c r="R22" i="42"/>
  <c r="G26" i="42"/>
  <c r="AF22" i="42"/>
  <c r="M28" i="42"/>
  <c r="P28" i="42"/>
  <c r="AH22" i="42"/>
  <c r="H24" i="42"/>
  <c r="N26" i="42"/>
  <c r="O22" i="42"/>
  <c r="Q22" i="42"/>
  <c r="R28" i="42"/>
  <c r="AD22" i="42"/>
  <c r="L26" i="42"/>
  <c r="AG26" i="42"/>
  <c r="T24" i="42"/>
  <c r="O26" i="42"/>
  <c r="W26" i="42"/>
  <c r="X24" i="42"/>
  <c r="AI26" i="42"/>
  <c r="X28" i="42"/>
  <c r="AD26" i="42"/>
  <c r="P26" i="42"/>
  <c r="Z22" i="42"/>
  <c r="V28" i="42"/>
  <c r="R24" i="42"/>
  <c r="S22" i="42"/>
  <c r="Y24" i="42"/>
  <c r="AC24" i="42"/>
  <c r="W22" i="42"/>
  <c r="F28" i="42"/>
  <c r="AE28" i="42"/>
  <c r="AE22" i="42"/>
  <c r="Z28" i="42"/>
  <c r="H28" i="42"/>
  <c r="T26" i="42"/>
  <c r="T28" i="42"/>
  <c r="X22" i="42"/>
  <c r="AE24" i="42"/>
  <c r="J28" i="42"/>
  <c r="AI22" i="42"/>
  <c r="H26" i="42"/>
  <c r="P24" i="42"/>
  <c r="T22" i="42"/>
  <c r="AC28" i="42"/>
  <c r="AM94" i="42"/>
  <c r="K26" i="42"/>
  <c r="I22" i="42"/>
  <c r="J22" i="42"/>
  <c r="X26" i="42"/>
  <c r="Y22" i="42"/>
  <c r="AD24" i="42"/>
  <c r="AF24" i="42"/>
  <c r="L28" i="42"/>
  <c r="AD28" i="42"/>
  <c r="AF28" i="42"/>
  <c r="AF26" i="42"/>
  <c r="AG22" i="42"/>
  <c r="Z24" i="42"/>
  <c r="G24" i="42"/>
  <c r="U28" i="42"/>
  <c r="AA28" i="42"/>
  <c r="G28" i="42"/>
  <c r="I28" i="42"/>
  <c r="U24" i="42"/>
  <c r="Z26" i="42"/>
  <c r="AA26" i="42"/>
  <c r="AA22" i="42"/>
  <c r="S24" i="42"/>
  <c r="S28" i="42"/>
  <c r="I26" i="42"/>
  <c r="H22" i="42"/>
  <c r="F24" i="42"/>
  <c r="O24" i="42"/>
  <c r="I24" i="42"/>
  <c r="M22" i="42"/>
  <c r="AH26" i="42"/>
  <c r="N28" i="42"/>
  <c r="O28" i="42"/>
  <c r="Q28" i="42"/>
  <c r="M26" i="42"/>
  <c r="Q26" i="42"/>
  <c r="P22" i="42"/>
  <c r="W24" i="42"/>
  <c r="Q24" i="42"/>
  <c r="AH24" i="42"/>
  <c r="AK28" i="42"/>
  <c r="AJ28" i="42"/>
  <c r="AB28" i="42"/>
  <c r="W28" i="42"/>
  <c r="Y28" i="42"/>
  <c r="AH28" i="42"/>
  <c r="T95" i="26" l="1"/>
  <c r="M95" i="37" l="1"/>
  <c r="N95" i="37"/>
  <c r="M95" i="38"/>
  <c r="N95" i="38"/>
  <c r="M95" i="33"/>
  <c r="N95" i="33"/>
  <c r="M95" i="36"/>
  <c r="N95" i="36"/>
  <c r="M95" i="34"/>
  <c r="N95" i="34"/>
  <c r="M95" i="35"/>
  <c r="N95" i="35"/>
  <c r="L95" i="26"/>
  <c r="C98" i="47"/>
  <c r="D100" i="47" s="1"/>
  <c r="E101" i="47" s="1"/>
  <c r="F101" i="47" s="1"/>
  <c r="G103" i="47" s="1"/>
  <c r="H103" i="47" s="1"/>
  <c r="I98" i="47"/>
  <c r="J100" i="47" s="1"/>
  <c r="K101" i="47" s="1"/>
  <c r="L101" i="47" s="1"/>
  <c r="M103" i="47" s="1"/>
  <c r="N103" i="47" s="1"/>
  <c r="O98" i="47"/>
  <c r="P100" i="47" s="1"/>
  <c r="Q101" i="47" s="1"/>
  <c r="R101" i="47" s="1"/>
  <c r="S103" i="47" s="1"/>
  <c r="T103" i="47" s="1"/>
  <c r="U98" i="47"/>
  <c r="V100" i="47" s="1"/>
  <c r="W101" i="47" s="1"/>
  <c r="X101" i="47" s="1"/>
  <c r="Y103" i="47" s="1"/>
  <c r="Z103" i="47" s="1"/>
  <c r="AA98" i="47"/>
  <c r="AB100" i="47" s="1"/>
  <c r="AC101" i="47" s="1"/>
  <c r="AD101" i="47" s="1"/>
  <c r="AE103" i="47" s="1"/>
  <c r="AF103" i="47" s="1"/>
  <c r="AG98" i="47"/>
  <c r="AH100" i="47" s="1"/>
  <c r="AI101" i="47" s="1"/>
  <c r="AJ101" i="47" s="1"/>
  <c r="AK103" i="47" s="1"/>
  <c r="AL103" i="47" s="1"/>
  <c r="AM98" i="47"/>
  <c r="AN100" i="47" s="1"/>
  <c r="AO101" i="47" s="1"/>
  <c r="AP101" i="47" s="1"/>
  <c r="AQ103" i="47" s="1"/>
  <c r="AR103" i="47" s="1"/>
  <c r="L83" i="20"/>
  <c r="G156" i="39"/>
  <c r="H157" i="39" s="1"/>
  <c r="E156" i="39"/>
  <c r="F157" i="39" s="1"/>
  <c r="D156" i="39"/>
  <c r="C156" i="39"/>
  <c r="J384" i="12"/>
  <c r="L384" i="12"/>
  <c r="L396" i="12" s="1"/>
  <c r="J383" i="12"/>
  <c r="J382" i="12"/>
  <c r="G384" i="12"/>
  <c r="H385" i="12" s="1"/>
  <c r="E384" i="12"/>
  <c r="F385" i="12" s="1"/>
  <c r="D384" i="12"/>
  <c r="C384" i="12"/>
  <c r="M84" i="20"/>
  <c r="P157" i="39"/>
  <c r="Q157" i="39"/>
  <c r="R157" i="39"/>
  <c r="S158" i="39" s="1"/>
  <c r="T157" i="39"/>
  <c r="U158" i="39" s="1"/>
  <c r="M96" i="26" l="1"/>
  <c r="O97" i="26"/>
  <c r="P98" i="26" s="1"/>
  <c r="Q98" i="26" s="1"/>
  <c r="R100" i="26" s="1"/>
  <c r="S100" i="26" s="1"/>
  <c r="N83" i="20"/>
  <c r="AA8" i="47"/>
  <c r="AG8" i="47"/>
  <c r="AM8" i="47"/>
  <c r="AA9" i="47"/>
  <c r="AG9" i="47"/>
  <c r="AM9" i="47"/>
  <c r="AA10" i="47"/>
  <c r="AG10" i="47"/>
  <c r="AM10" i="47"/>
  <c r="AA11" i="47"/>
  <c r="AG11" i="47"/>
  <c r="AM11" i="47"/>
  <c r="AA12" i="47"/>
  <c r="AG12" i="47"/>
  <c r="AM12" i="47"/>
  <c r="AA13" i="47"/>
  <c r="AG13" i="47"/>
  <c r="AM13" i="47"/>
  <c r="AA14" i="47"/>
  <c r="AG14" i="47"/>
  <c r="AM14" i="47"/>
  <c r="AA15" i="47"/>
  <c r="AG15" i="47"/>
  <c r="AM15" i="47"/>
  <c r="AA16" i="47"/>
  <c r="AG16" i="47"/>
  <c r="AM16" i="47"/>
  <c r="AA17" i="47"/>
  <c r="AG17" i="47"/>
  <c r="AM17" i="47"/>
  <c r="AA18" i="47"/>
  <c r="AG18" i="47"/>
  <c r="AM18" i="47"/>
  <c r="AA19" i="47"/>
  <c r="AG19" i="47"/>
  <c r="AM19" i="47"/>
  <c r="AA20" i="47"/>
  <c r="AG20" i="47"/>
  <c r="AM20" i="47"/>
  <c r="AA21" i="47"/>
  <c r="AG21" i="47"/>
  <c r="AM21" i="47"/>
  <c r="AA22" i="47"/>
  <c r="AG22" i="47"/>
  <c r="AM22" i="47"/>
  <c r="AA23" i="47"/>
  <c r="AG23" i="47"/>
  <c r="AM23" i="47"/>
  <c r="AA24" i="47"/>
  <c r="AG24" i="47"/>
  <c r="AM24" i="47"/>
  <c r="AA25" i="47"/>
  <c r="AG25" i="47"/>
  <c r="AM25" i="47"/>
  <c r="AA26" i="47"/>
  <c r="AG26" i="47"/>
  <c r="AM26" i="47"/>
  <c r="AA27" i="47"/>
  <c r="AG27" i="47"/>
  <c r="AM27" i="47"/>
  <c r="AA28" i="47"/>
  <c r="AG28" i="47"/>
  <c r="AM28" i="47"/>
  <c r="AA29" i="47"/>
  <c r="AG29" i="47"/>
  <c r="AM29" i="47"/>
  <c r="AA30" i="47"/>
  <c r="AG30" i="47"/>
  <c r="AM30" i="47"/>
  <c r="AA31" i="47"/>
  <c r="AG31" i="47"/>
  <c r="AM31" i="47"/>
  <c r="AA32" i="47"/>
  <c r="AG32" i="47"/>
  <c r="AM32" i="47"/>
  <c r="AA33" i="47"/>
  <c r="AG33" i="47"/>
  <c r="AM33" i="47"/>
  <c r="AA34" i="47"/>
  <c r="AG34" i="47"/>
  <c r="AM34" i="47"/>
  <c r="AA35" i="47"/>
  <c r="AG35" i="47"/>
  <c r="AM35" i="47"/>
  <c r="AA36" i="47"/>
  <c r="AG36" i="47"/>
  <c r="AM36" i="47"/>
  <c r="AA37" i="47"/>
  <c r="AG37" i="47"/>
  <c r="AM37" i="47"/>
  <c r="AA38" i="47"/>
  <c r="AG38" i="47"/>
  <c r="AM38" i="47"/>
  <c r="AA39" i="47"/>
  <c r="AG39" i="47"/>
  <c r="AM39" i="47"/>
  <c r="AA40" i="47"/>
  <c r="AG40" i="47"/>
  <c r="AM40" i="47"/>
  <c r="AA41" i="47"/>
  <c r="AG41" i="47"/>
  <c r="AM41" i="47"/>
  <c r="AA42" i="47"/>
  <c r="AG42" i="47"/>
  <c r="AM42" i="47"/>
  <c r="AA43" i="47"/>
  <c r="AG43" i="47"/>
  <c r="AM43" i="47"/>
  <c r="AA44" i="47"/>
  <c r="AG44" i="47"/>
  <c r="AM44" i="47"/>
  <c r="AA45" i="47"/>
  <c r="AG45" i="47"/>
  <c r="AM45" i="47"/>
  <c r="AA46" i="47"/>
  <c r="AG46" i="47"/>
  <c r="AM46" i="47"/>
  <c r="AA47" i="47"/>
  <c r="AG47" i="47"/>
  <c r="AM47" i="47"/>
  <c r="AA48" i="47"/>
  <c r="AG48" i="47"/>
  <c r="AM48" i="47"/>
  <c r="AA49" i="47"/>
  <c r="AG49" i="47"/>
  <c r="AM49" i="47"/>
  <c r="AA50" i="47"/>
  <c r="AG50" i="47"/>
  <c r="AM50" i="47"/>
  <c r="AA51" i="47"/>
  <c r="AG51" i="47"/>
  <c r="AM51" i="47"/>
  <c r="AA52" i="47"/>
  <c r="AG52" i="47"/>
  <c r="AM52" i="47"/>
  <c r="AA53" i="47"/>
  <c r="AG53" i="47"/>
  <c r="AM53" i="47"/>
  <c r="AA54" i="47"/>
  <c r="AG54" i="47"/>
  <c r="AM54" i="47"/>
  <c r="AA55" i="47"/>
  <c r="AG55" i="47"/>
  <c r="AM55" i="47"/>
  <c r="AA56" i="47"/>
  <c r="AG56" i="47"/>
  <c r="AM56" i="47"/>
  <c r="AA57" i="47"/>
  <c r="AG57" i="47"/>
  <c r="AM57" i="47"/>
  <c r="AA58" i="47"/>
  <c r="AG58" i="47"/>
  <c r="AM58" i="47"/>
  <c r="AA59" i="47"/>
  <c r="AG59" i="47"/>
  <c r="AM59" i="47"/>
  <c r="AA60" i="47"/>
  <c r="AG60" i="47"/>
  <c r="AM60" i="47"/>
  <c r="AA61" i="47"/>
  <c r="AG61" i="47"/>
  <c r="AM61" i="47"/>
  <c r="AA62" i="47"/>
  <c r="AG62" i="47"/>
  <c r="AM62" i="47"/>
  <c r="AA63" i="47"/>
  <c r="AG63" i="47"/>
  <c r="AM63" i="47"/>
  <c r="AA64" i="47"/>
  <c r="AG64" i="47"/>
  <c r="AM64" i="47"/>
  <c r="AA65" i="47"/>
  <c r="AG65" i="47"/>
  <c r="AM65" i="47"/>
  <c r="AA66" i="47"/>
  <c r="AG66" i="47"/>
  <c r="AM66" i="47"/>
  <c r="AA67" i="47"/>
  <c r="AG67" i="47"/>
  <c r="AM67" i="47"/>
  <c r="AA68" i="47"/>
  <c r="AG68" i="47"/>
  <c r="AM68" i="47"/>
  <c r="AA69" i="47"/>
  <c r="AG69" i="47"/>
  <c r="AM69" i="47"/>
  <c r="AA70" i="47"/>
  <c r="AG70" i="47"/>
  <c r="AM70" i="47"/>
  <c r="AA71" i="47"/>
  <c r="AG71" i="47"/>
  <c r="AM71" i="47"/>
  <c r="AA72" i="47"/>
  <c r="AG72" i="47"/>
  <c r="AM72" i="47"/>
  <c r="AA73" i="47"/>
  <c r="AG73" i="47"/>
  <c r="AM73" i="47"/>
  <c r="AA74" i="47"/>
  <c r="AG74" i="47"/>
  <c r="AM74" i="47"/>
  <c r="AA75" i="47"/>
  <c r="AG75" i="47"/>
  <c r="AM75" i="47"/>
  <c r="AA76" i="47"/>
  <c r="AG76" i="47"/>
  <c r="AM76" i="47"/>
  <c r="AA77" i="47"/>
  <c r="AG77" i="47"/>
  <c r="AM77" i="47"/>
  <c r="AA78" i="47"/>
  <c r="AG78" i="47"/>
  <c r="AM78" i="47"/>
  <c r="AA79" i="47"/>
  <c r="AG79" i="47"/>
  <c r="AM79" i="47"/>
  <c r="AA80" i="47"/>
  <c r="AG80" i="47"/>
  <c r="AM80" i="47"/>
  <c r="AA81" i="47"/>
  <c r="AG81" i="47"/>
  <c r="AM81" i="47"/>
  <c r="AA82" i="47"/>
  <c r="AG82" i="47"/>
  <c r="AM82" i="47"/>
  <c r="AA83" i="47"/>
  <c r="AG83" i="47"/>
  <c r="AM83" i="47"/>
  <c r="AA84" i="47"/>
  <c r="AG84" i="47"/>
  <c r="AM84" i="47"/>
  <c r="AA85" i="47"/>
  <c r="AG85" i="47"/>
  <c r="AM85" i="47"/>
  <c r="AA86" i="47"/>
  <c r="AG86" i="47"/>
  <c r="AM86" i="47"/>
  <c r="AA87" i="47"/>
  <c r="AG87" i="47"/>
  <c r="AM87" i="47"/>
  <c r="AA88" i="47"/>
  <c r="AG88" i="47"/>
  <c r="AM88" i="47"/>
  <c r="AA89" i="47"/>
  <c r="AG89" i="47"/>
  <c r="AM89" i="47"/>
  <c r="AA90" i="47"/>
  <c r="AG90" i="47"/>
  <c r="AM90" i="47"/>
  <c r="AA91" i="47"/>
  <c r="AG91" i="47"/>
  <c r="AM91" i="47"/>
  <c r="AA92" i="47"/>
  <c r="AG92" i="47"/>
  <c r="AM92" i="47"/>
  <c r="AA93" i="47"/>
  <c r="AG93" i="47"/>
  <c r="AM93" i="47"/>
  <c r="AA94" i="47"/>
  <c r="AG94" i="47"/>
  <c r="AM94" i="47"/>
  <c r="AA95" i="47"/>
  <c r="AG95" i="47"/>
  <c r="AM95" i="47"/>
  <c r="AA96" i="47"/>
  <c r="AG96" i="47"/>
  <c r="AM96" i="47"/>
  <c r="AA97" i="47"/>
  <c r="AB99" i="47" s="1"/>
  <c r="AG97" i="47"/>
  <c r="AH99" i="47" s="1"/>
  <c r="AM97" i="47"/>
  <c r="AN99" i="47" s="1"/>
  <c r="AG7" i="47"/>
  <c r="AM7" i="47"/>
  <c r="AA7" i="47"/>
  <c r="C8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26" i="47"/>
  <c r="C27" i="47"/>
  <c r="C28" i="47"/>
  <c r="C29" i="47"/>
  <c r="C30" i="47"/>
  <c r="C31" i="47"/>
  <c r="C32" i="47"/>
  <c r="C33" i="47"/>
  <c r="C34" i="47"/>
  <c r="C35" i="47"/>
  <c r="C36" i="47"/>
  <c r="C37" i="47"/>
  <c r="C38" i="47"/>
  <c r="C39" i="47"/>
  <c r="C40" i="47"/>
  <c r="C41" i="47"/>
  <c r="C42" i="47"/>
  <c r="C43" i="47"/>
  <c r="C44" i="47"/>
  <c r="C45" i="47"/>
  <c r="C46" i="47"/>
  <c r="C47" i="47"/>
  <c r="C48" i="47"/>
  <c r="C49" i="47"/>
  <c r="C50" i="47"/>
  <c r="C51" i="47"/>
  <c r="C52" i="47"/>
  <c r="C53" i="47"/>
  <c r="C54" i="47"/>
  <c r="C55" i="47"/>
  <c r="C56" i="47"/>
  <c r="C57" i="47"/>
  <c r="C58" i="47"/>
  <c r="C59" i="47"/>
  <c r="C60" i="47"/>
  <c r="C61" i="47"/>
  <c r="C62" i="47"/>
  <c r="C63" i="47"/>
  <c r="C64" i="47"/>
  <c r="C65" i="47"/>
  <c r="C66" i="47"/>
  <c r="C67" i="47"/>
  <c r="C68" i="47"/>
  <c r="C69" i="47"/>
  <c r="C70" i="47"/>
  <c r="C71" i="47"/>
  <c r="C72" i="47"/>
  <c r="C73" i="47"/>
  <c r="C74" i="47"/>
  <c r="C75" i="47"/>
  <c r="C76" i="47"/>
  <c r="C77" i="47"/>
  <c r="C78" i="47"/>
  <c r="C79" i="47"/>
  <c r="C80" i="47"/>
  <c r="C81" i="47"/>
  <c r="C82" i="47"/>
  <c r="C83" i="47"/>
  <c r="C84" i="47"/>
  <c r="C85" i="47"/>
  <c r="C86" i="47"/>
  <c r="C87" i="47"/>
  <c r="C88" i="47"/>
  <c r="C89" i="47"/>
  <c r="C90" i="47"/>
  <c r="C91" i="47"/>
  <c r="C92" i="47"/>
  <c r="C93" i="47"/>
  <c r="C94" i="47"/>
  <c r="C95" i="47"/>
  <c r="C96" i="47"/>
  <c r="C97" i="47"/>
  <c r="D99" i="47" s="1"/>
  <c r="I8" i="47"/>
  <c r="O8" i="47"/>
  <c r="U8" i="47"/>
  <c r="I9" i="47"/>
  <c r="O9" i="47"/>
  <c r="U9" i="47"/>
  <c r="I10" i="47"/>
  <c r="O10" i="47"/>
  <c r="U10" i="47"/>
  <c r="I11" i="47"/>
  <c r="O11" i="47"/>
  <c r="U11" i="47"/>
  <c r="I12" i="47"/>
  <c r="O12" i="47"/>
  <c r="U12" i="47"/>
  <c r="I13" i="47"/>
  <c r="O13" i="47"/>
  <c r="U13" i="47"/>
  <c r="I14" i="47"/>
  <c r="O14" i="47"/>
  <c r="U14" i="47"/>
  <c r="I15" i="47"/>
  <c r="O15" i="47"/>
  <c r="U15" i="47"/>
  <c r="I16" i="47"/>
  <c r="O16" i="47"/>
  <c r="U16" i="47"/>
  <c r="I17" i="47"/>
  <c r="O17" i="47"/>
  <c r="U17" i="47"/>
  <c r="I18" i="47"/>
  <c r="O18" i="47"/>
  <c r="U18" i="47"/>
  <c r="I19" i="47"/>
  <c r="O19" i="47"/>
  <c r="U19" i="47"/>
  <c r="I20" i="47"/>
  <c r="O20" i="47"/>
  <c r="U20" i="47"/>
  <c r="I21" i="47"/>
  <c r="O21" i="47"/>
  <c r="U21" i="47"/>
  <c r="I22" i="47"/>
  <c r="O22" i="47"/>
  <c r="U22" i="47"/>
  <c r="I23" i="47"/>
  <c r="O23" i="47"/>
  <c r="U23" i="47"/>
  <c r="I24" i="47"/>
  <c r="O24" i="47"/>
  <c r="U24" i="47"/>
  <c r="I25" i="47"/>
  <c r="O25" i="47"/>
  <c r="U25" i="47"/>
  <c r="I26" i="47"/>
  <c r="O26" i="47"/>
  <c r="U26" i="47"/>
  <c r="I27" i="47"/>
  <c r="O27" i="47"/>
  <c r="U27" i="47"/>
  <c r="I28" i="47"/>
  <c r="O28" i="47"/>
  <c r="U28" i="47"/>
  <c r="I29" i="47"/>
  <c r="O29" i="47"/>
  <c r="U29" i="47"/>
  <c r="I30" i="47"/>
  <c r="O30" i="47"/>
  <c r="U30" i="47"/>
  <c r="I31" i="47"/>
  <c r="O31" i="47"/>
  <c r="U31" i="47"/>
  <c r="I32" i="47"/>
  <c r="O32" i="47"/>
  <c r="U32" i="47"/>
  <c r="I33" i="47"/>
  <c r="O33" i="47"/>
  <c r="U33" i="47"/>
  <c r="I34" i="47"/>
  <c r="O34" i="47"/>
  <c r="U34" i="47"/>
  <c r="I35" i="47"/>
  <c r="O35" i="47"/>
  <c r="U35" i="47"/>
  <c r="I36" i="47"/>
  <c r="O36" i="47"/>
  <c r="U36" i="47"/>
  <c r="I37" i="47"/>
  <c r="O37" i="47"/>
  <c r="U37" i="47"/>
  <c r="I38" i="47"/>
  <c r="O38" i="47"/>
  <c r="U38" i="47"/>
  <c r="I39" i="47"/>
  <c r="O39" i="47"/>
  <c r="U39" i="47"/>
  <c r="I40" i="47"/>
  <c r="O40" i="47"/>
  <c r="U40" i="47"/>
  <c r="I41" i="47"/>
  <c r="O41" i="47"/>
  <c r="U41" i="47"/>
  <c r="I42" i="47"/>
  <c r="O42" i="47"/>
  <c r="U42" i="47"/>
  <c r="I43" i="47"/>
  <c r="O43" i="47"/>
  <c r="U43" i="47"/>
  <c r="I44" i="47"/>
  <c r="O44" i="47"/>
  <c r="U44" i="47"/>
  <c r="I45" i="47"/>
  <c r="O45" i="47"/>
  <c r="U45" i="47"/>
  <c r="I46" i="47"/>
  <c r="O46" i="47"/>
  <c r="U46" i="47"/>
  <c r="I47" i="47"/>
  <c r="O47" i="47"/>
  <c r="U47" i="47"/>
  <c r="I48" i="47"/>
  <c r="O48" i="47"/>
  <c r="U48" i="47"/>
  <c r="I49" i="47"/>
  <c r="O49" i="47"/>
  <c r="U49" i="47"/>
  <c r="I50" i="47"/>
  <c r="O50" i="47"/>
  <c r="U50" i="47"/>
  <c r="I51" i="47"/>
  <c r="O51" i="47"/>
  <c r="U51" i="47"/>
  <c r="I52" i="47"/>
  <c r="O52" i="47"/>
  <c r="U52" i="47"/>
  <c r="I53" i="47"/>
  <c r="O53" i="47"/>
  <c r="U53" i="47"/>
  <c r="I54" i="47"/>
  <c r="O54" i="47"/>
  <c r="U54" i="47"/>
  <c r="I55" i="47"/>
  <c r="O55" i="47"/>
  <c r="U55" i="47"/>
  <c r="I56" i="47"/>
  <c r="O56" i="47"/>
  <c r="U56" i="47"/>
  <c r="I57" i="47"/>
  <c r="O57" i="47"/>
  <c r="U57" i="47"/>
  <c r="I58" i="47"/>
  <c r="O58" i="47"/>
  <c r="U58" i="47"/>
  <c r="I59" i="47"/>
  <c r="O59" i="47"/>
  <c r="U59" i="47"/>
  <c r="I60" i="47"/>
  <c r="O60" i="47"/>
  <c r="U60" i="47"/>
  <c r="I61" i="47"/>
  <c r="O61" i="47"/>
  <c r="U61" i="47"/>
  <c r="I62" i="47"/>
  <c r="O62" i="47"/>
  <c r="U62" i="47"/>
  <c r="I63" i="47"/>
  <c r="O63" i="47"/>
  <c r="U63" i="47"/>
  <c r="I64" i="47"/>
  <c r="O64" i="47"/>
  <c r="U64" i="47"/>
  <c r="I65" i="47"/>
  <c r="O65" i="47"/>
  <c r="U65" i="47"/>
  <c r="I66" i="47"/>
  <c r="O66" i="47"/>
  <c r="U66" i="47"/>
  <c r="I67" i="47"/>
  <c r="O67" i="47"/>
  <c r="U67" i="47"/>
  <c r="I68" i="47"/>
  <c r="O68" i="47"/>
  <c r="U68" i="47"/>
  <c r="I69" i="47"/>
  <c r="O69" i="47"/>
  <c r="U69" i="47"/>
  <c r="I70" i="47"/>
  <c r="O70" i="47"/>
  <c r="U70" i="47"/>
  <c r="I71" i="47"/>
  <c r="O71" i="47"/>
  <c r="U71" i="47"/>
  <c r="I72" i="47"/>
  <c r="O72" i="47"/>
  <c r="U72" i="47"/>
  <c r="I73" i="47"/>
  <c r="O73" i="47"/>
  <c r="U73" i="47"/>
  <c r="I74" i="47"/>
  <c r="O74" i="47"/>
  <c r="U74" i="47"/>
  <c r="I75" i="47"/>
  <c r="O75" i="47"/>
  <c r="U75" i="47"/>
  <c r="I76" i="47"/>
  <c r="O76" i="47"/>
  <c r="U76" i="47"/>
  <c r="I77" i="47"/>
  <c r="O77" i="47"/>
  <c r="U77" i="47"/>
  <c r="I78" i="47"/>
  <c r="O78" i="47"/>
  <c r="U78" i="47"/>
  <c r="I79" i="47"/>
  <c r="O79" i="47"/>
  <c r="U79" i="47"/>
  <c r="I80" i="47"/>
  <c r="O80" i="47"/>
  <c r="U80" i="47"/>
  <c r="I81" i="47"/>
  <c r="O81" i="47"/>
  <c r="U81" i="47"/>
  <c r="I82" i="47"/>
  <c r="O82" i="47"/>
  <c r="U82" i="47"/>
  <c r="I83" i="47"/>
  <c r="O83" i="47"/>
  <c r="U83" i="47"/>
  <c r="I84" i="47"/>
  <c r="O84" i="47"/>
  <c r="U84" i="47"/>
  <c r="I85" i="47"/>
  <c r="O85" i="47"/>
  <c r="U85" i="47"/>
  <c r="I86" i="47"/>
  <c r="O86" i="47"/>
  <c r="U86" i="47"/>
  <c r="I87" i="47"/>
  <c r="O87" i="47"/>
  <c r="U87" i="47"/>
  <c r="I88" i="47"/>
  <c r="O88" i="47"/>
  <c r="U88" i="47"/>
  <c r="I89" i="47"/>
  <c r="O89" i="47"/>
  <c r="U89" i="47"/>
  <c r="I90" i="47"/>
  <c r="O90" i="47"/>
  <c r="U90" i="47"/>
  <c r="I91" i="47"/>
  <c r="O91" i="47"/>
  <c r="U91" i="47"/>
  <c r="I92" i="47"/>
  <c r="O92" i="47"/>
  <c r="U92" i="47"/>
  <c r="I93" i="47"/>
  <c r="O93" i="47"/>
  <c r="U93" i="47"/>
  <c r="I94" i="47"/>
  <c r="O94" i="47"/>
  <c r="U94" i="47"/>
  <c r="I95" i="47"/>
  <c r="O95" i="47"/>
  <c r="U95" i="47"/>
  <c r="I96" i="47"/>
  <c r="O96" i="47"/>
  <c r="U96" i="47"/>
  <c r="I97" i="47"/>
  <c r="J99" i="47" s="1"/>
  <c r="O97" i="47"/>
  <c r="P99" i="47" s="1"/>
  <c r="U97" i="47"/>
  <c r="V99" i="47" s="1"/>
  <c r="W100" i="47" s="1"/>
  <c r="X100" i="47" s="1"/>
  <c r="Y102" i="47" s="1"/>
  <c r="Z102" i="47" s="1"/>
  <c r="O7" i="47"/>
  <c r="U7" i="47"/>
  <c r="I7" i="47"/>
  <c r="C7" i="47"/>
  <c r="AB98" i="47" l="1"/>
  <c r="AC99" i="47" s="1"/>
  <c r="AD99" i="47" s="1"/>
  <c r="AB50" i="47"/>
  <c r="V87" i="47"/>
  <c r="AB80" i="47"/>
  <c r="AB88" i="47"/>
  <c r="AH63" i="47"/>
  <c r="AH47" i="47"/>
  <c r="AH98" i="47"/>
  <c r="AI99" i="47" s="1"/>
  <c r="AJ99" i="47" s="1"/>
  <c r="J41" i="47"/>
  <c r="AH87" i="47"/>
  <c r="AH55" i="47"/>
  <c r="AH39" i="47"/>
  <c r="D21" i="47"/>
  <c r="Q100" i="47"/>
  <c r="R100" i="47" s="1"/>
  <c r="S102" i="47" s="1"/>
  <c r="T102" i="47" s="1"/>
  <c r="AC100" i="47"/>
  <c r="AD100" i="47" s="1"/>
  <c r="AE102" i="47" s="1"/>
  <c r="AF102" i="47" s="1"/>
  <c r="K100" i="47"/>
  <c r="L100" i="47" s="1"/>
  <c r="M102" i="47" s="1"/>
  <c r="N102" i="47" s="1"/>
  <c r="AH93" i="47"/>
  <c r="AI100" i="47"/>
  <c r="AJ100" i="47" s="1"/>
  <c r="AK102" i="47" s="1"/>
  <c r="AL102" i="47" s="1"/>
  <c r="AO100" i="47"/>
  <c r="AP100" i="47" s="1"/>
  <c r="AQ102" i="47" s="1"/>
  <c r="AR102" i="47" s="1"/>
  <c r="J89" i="47"/>
  <c r="J25" i="47"/>
  <c r="AH23" i="47"/>
  <c r="E100" i="47"/>
  <c r="F100" i="47" s="1"/>
  <c r="G102" i="47" s="1"/>
  <c r="H102" i="47" s="1"/>
  <c r="AN28" i="47"/>
  <c r="AN44" i="47"/>
  <c r="AN76" i="47"/>
  <c r="AH78" i="47"/>
  <c r="AB15" i="47"/>
  <c r="AB94" i="47"/>
  <c r="AB43" i="47"/>
  <c r="V98" i="47"/>
  <c r="W99" i="47" s="1"/>
  <c r="X99" i="47" s="1"/>
  <c r="Y101" i="47" s="1"/>
  <c r="Z101" i="47" s="1"/>
  <c r="D84" i="47"/>
  <c r="D98" i="47"/>
  <c r="E99" i="47" s="1"/>
  <c r="F99" i="47" s="1"/>
  <c r="P90" i="47"/>
  <c r="J85" i="47"/>
  <c r="P74" i="47"/>
  <c r="J69" i="47"/>
  <c r="P58" i="47"/>
  <c r="J53" i="47"/>
  <c r="AH19" i="47"/>
  <c r="AN98" i="47"/>
  <c r="AO99" i="47" s="1"/>
  <c r="AP99" i="47" s="1"/>
  <c r="P9" i="47"/>
  <c r="Q9" i="47" s="1"/>
  <c r="R9" i="47" s="1"/>
  <c r="S9" i="47" s="1"/>
  <c r="T9" i="47" s="1"/>
  <c r="P41" i="47"/>
  <c r="J36" i="47"/>
  <c r="P25" i="47"/>
  <c r="J20" i="47"/>
  <c r="AB93" i="47"/>
  <c r="AN87" i="47"/>
  <c r="AH82" i="47"/>
  <c r="AB77" i="47"/>
  <c r="AN71" i="47"/>
  <c r="AH66" i="47"/>
  <c r="AB61" i="47"/>
  <c r="AN55" i="47"/>
  <c r="AH50" i="47"/>
  <c r="AN39" i="47"/>
  <c r="AH34" i="47"/>
  <c r="AB29" i="47"/>
  <c r="AN23" i="47"/>
  <c r="AH18" i="47"/>
  <c r="AB13" i="47"/>
  <c r="P46" i="47"/>
  <c r="AN60" i="47"/>
  <c r="AB34" i="47"/>
  <c r="P14" i="47"/>
  <c r="AN12" i="47"/>
  <c r="J94" i="47"/>
  <c r="P83" i="47"/>
  <c r="J62" i="47"/>
  <c r="P51" i="47"/>
  <c r="P35" i="47"/>
  <c r="J30" i="47"/>
  <c r="P19" i="47"/>
  <c r="J14" i="47"/>
  <c r="D78" i="47"/>
  <c r="D14" i="47"/>
  <c r="AN97" i="47"/>
  <c r="AH92" i="47"/>
  <c r="AB87" i="47"/>
  <c r="AN81" i="47"/>
  <c r="AH76" i="47"/>
  <c r="AB71" i="47"/>
  <c r="AN65" i="47"/>
  <c r="AH60" i="47"/>
  <c r="AB55" i="47"/>
  <c r="AN49" i="47"/>
  <c r="AH44" i="47"/>
  <c r="AB39" i="47"/>
  <c r="AN33" i="47"/>
  <c r="AH28" i="47"/>
  <c r="AB23" i="47"/>
  <c r="AN17" i="47"/>
  <c r="AH12" i="47"/>
  <c r="J78" i="47"/>
  <c r="P67" i="47"/>
  <c r="J46" i="47"/>
  <c r="D77" i="47"/>
  <c r="P98" i="47"/>
  <c r="Q99" i="47" s="1"/>
  <c r="R99" i="47" s="1"/>
  <c r="P94" i="47"/>
  <c r="J98" i="47"/>
  <c r="K99" i="47" s="1"/>
  <c r="L99" i="47" s="1"/>
  <c r="D76" i="47"/>
  <c r="P78" i="47"/>
  <c r="J73" i="47"/>
  <c r="P62" i="47"/>
  <c r="J57" i="47"/>
  <c r="P30" i="47"/>
  <c r="AN92" i="47"/>
  <c r="AB82" i="47"/>
  <c r="AB66" i="47"/>
  <c r="AB18" i="47"/>
  <c r="J84" i="47"/>
  <c r="J68" i="47"/>
  <c r="J52" i="47"/>
  <c r="P88" i="47"/>
  <c r="J83" i="47"/>
  <c r="P89" i="47"/>
  <c r="P73" i="47"/>
  <c r="P57" i="47"/>
  <c r="AH71" i="47"/>
  <c r="AH70" i="47"/>
  <c r="P87" i="47"/>
  <c r="P55" i="47"/>
  <c r="AN85" i="47"/>
  <c r="AB59" i="47"/>
  <c r="AB11" i="47"/>
  <c r="J71" i="47"/>
  <c r="P12" i="47"/>
  <c r="AB96" i="47"/>
  <c r="AN58" i="47"/>
  <c r="AN42" i="47"/>
  <c r="AB32" i="47"/>
  <c r="AH21" i="47"/>
  <c r="AB16" i="47"/>
  <c r="AN10" i="47"/>
  <c r="J60" i="47"/>
  <c r="J12" i="47"/>
  <c r="AN79" i="47"/>
  <c r="AH58" i="47"/>
  <c r="AH42" i="47"/>
  <c r="AH26" i="47"/>
  <c r="AH10" i="47"/>
  <c r="P86" i="47"/>
  <c r="AH95" i="47"/>
  <c r="AH79" i="47"/>
  <c r="AH31" i="47"/>
  <c r="AN20" i="47"/>
  <c r="AH15" i="47"/>
  <c r="P75" i="47"/>
  <c r="P59" i="47"/>
  <c r="AN89" i="47"/>
  <c r="AN73" i="47"/>
  <c r="AN57" i="47"/>
  <c r="AB47" i="47"/>
  <c r="AH36" i="47"/>
  <c r="AN25" i="47"/>
  <c r="AH20" i="47"/>
  <c r="J11" i="47"/>
  <c r="AB84" i="47"/>
  <c r="AN46" i="47"/>
  <c r="AB20" i="47"/>
  <c r="AN14" i="47"/>
  <c r="P72" i="47"/>
  <c r="J67" i="47"/>
  <c r="P56" i="47"/>
  <c r="J51" i="47"/>
  <c r="P40" i="47"/>
  <c r="J35" i="47"/>
  <c r="AB65" i="47"/>
  <c r="J82" i="47"/>
  <c r="P71" i="47"/>
  <c r="J66" i="47"/>
  <c r="J50" i="47"/>
  <c r="P39" i="47"/>
  <c r="J34" i="47"/>
  <c r="P23" i="47"/>
  <c r="J18" i="47"/>
  <c r="AH96" i="47"/>
  <c r="AB91" i="47"/>
  <c r="AH80" i="47"/>
  <c r="AB75" i="47"/>
  <c r="AN69" i="47"/>
  <c r="AH64" i="47"/>
  <c r="AN53" i="47"/>
  <c r="AH48" i="47"/>
  <c r="AN37" i="47"/>
  <c r="AB27" i="47"/>
  <c r="AN21" i="47"/>
  <c r="AH16" i="47"/>
  <c r="P92" i="47"/>
  <c r="J87" i="47"/>
  <c r="P76" i="47"/>
  <c r="P60" i="47"/>
  <c r="J55" i="47"/>
  <c r="P44" i="47"/>
  <c r="J39" i="47"/>
  <c r="P28" i="47"/>
  <c r="J23" i="47"/>
  <c r="AN90" i="47"/>
  <c r="AH85" i="47"/>
  <c r="AN74" i="47"/>
  <c r="AH69" i="47"/>
  <c r="AB64" i="47"/>
  <c r="AH53" i="47"/>
  <c r="AB48" i="47"/>
  <c r="AH37" i="47"/>
  <c r="AN26" i="47"/>
  <c r="P97" i="47"/>
  <c r="J92" i="47"/>
  <c r="P81" i="47"/>
  <c r="J76" i="47"/>
  <c r="P65" i="47"/>
  <c r="P49" i="47"/>
  <c r="J44" i="47"/>
  <c r="P33" i="47"/>
  <c r="J28" i="47"/>
  <c r="P17" i="47"/>
  <c r="AN95" i="47"/>
  <c r="AH90" i="47"/>
  <c r="AB85" i="47"/>
  <c r="AH74" i="47"/>
  <c r="AB69" i="47"/>
  <c r="AN63" i="47"/>
  <c r="AB53" i="47"/>
  <c r="AN47" i="47"/>
  <c r="AB37" i="47"/>
  <c r="AN31" i="47"/>
  <c r="AB21" i="47"/>
  <c r="AN15" i="47"/>
  <c r="J97" i="47"/>
  <c r="J81" i="47"/>
  <c r="P70" i="47"/>
  <c r="J65" i="47"/>
  <c r="P54" i="47"/>
  <c r="J49" i="47"/>
  <c r="P38" i="47"/>
  <c r="J33" i="47"/>
  <c r="P22" i="47"/>
  <c r="J17" i="47"/>
  <c r="AB9" i="47"/>
  <c r="AC9" i="47" s="1"/>
  <c r="AD9" i="47" s="1"/>
  <c r="AE9" i="47" s="1"/>
  <c r="AF9" i="47" s="1"/>
  <c r="AB90" i="47"/>
  <c r="AN84" i="47"/>
  <c r="AB74" i="47"/>
  <c r="AN68" i="47"/>
  <c r="AB58" i="47"/>
  <c r="AN52" i="47"/>
  <c r="AB42" i="47"/>
  <c r="AN36" i="47"/>
  <c r="AB26" i="47"/>
  <c r="AB10" i="47"/>
  <c r="P91" i="47"/>
  <c r="J86" i="47"/>
  <c r="V79" i="47"/>
  <c r="J70" i="47"/>
  <c r="V64" i="47"/>
  <c r="J54" i="47"/>
  <c r="P43" i="47"/>
  <c r="J38" i="47"/>
  <c r="P27" i="47"/>
  <c r="J22" i="47"/>
  <c r="P11" i="47"/>
  <c r="AN9" i="47"/>
  <c r="AO9" i="47" s="1"/>
  <c r="AP9" i="47" s="1"/>
  <c r="AQ9" i="47" s="1"/>
  <c r="AR9" i="47" s="1"/>
  <c r="AB95" i="47"/>
  <c r="AH84" i="47"/>
  <c r="AB79" i="47"/>
  <c r="AH68" i="47"/>
  <c r="AB63" i="47"/>
  <c r="AH52" i="47"/>
  <c r="AN41" i="47"/>
  <c r="AB31" i="47"/>
  <c r="P96" i="47"/>
  <c r="J91" i="47"/>
  <c r="P80" i="47"/>
  <c r="J75" i="47"/>
  <c r="P64" i="47"/>
  <c r="J59" i="47"/>
  <c r="P48" i="47"/>
  <c r="J43" i="47"/>
  <c r="P32" i="47"/>
  <c r="J27" i="47"/>
  <c r="P16" i="47"/>
  <c r="AH9" i="47"/>
  <c r="AI9" i="47" s="1"/>
  <c r="AJ9" i="47" s="1"/>
  <c r="AN94" i="47"/>
  <c r="AH89" i="47"/>
  <c r="AN78" i="47"/>
  <c r="AH73" i="47"/>
  <c r="AB68" i="47"/>
  <c r="AN62" i="47"/>
  <c r="AH57" i="47"/>
  <c r="AB52" i="47"/>
  <c r="AH41" i="47"/>
  <c r="AN30" i="47"/>
  <c r="J96" i="47"/>
  <c r="P85" i="47"/>
  <c r="J80" i="47"/>
  <c r="P69" i="47"/>
  <c r="J64" i="47"/>
  <c r="P53" i="47"/>
  <c r="J48" i="47"/>
  <c r="P37" i="47"/>
  <c r="J32" i="47"/>
  <c r="P21" i="47"/>
  <c r="J16" i="47"/>
  <c r="AH94" i="47"/>
  <c r="AB89" i="47"/>
  <c r="AN83" i="47"/>
  <c r="AB73" i="47"/>
  <c r="AN67" i="47"/>
  <c r="AH62" i="47"/>
  <c r="AB57" i="47"/>
  <c r="AN51" i="47"/>
  <c r="AH46" i="47"/>
  <c r="AB41" i="47"/>
  <c r="AN35" i="47"/>
  <c r="AH30" i="47"/>
  <c r="AB25" i="47"/>
  <c r="AN19" i="47"/>
  <c r="AH14" i="47"/>
  <c r="AH13" i="47"/>
  <c r="P42" i="47"/>
  <c r="J37" i="47"/>
  <c r="P26" i="47"/>
  <c r="J21" i="47"/>
  <c r="P10" i="47"/>
  <c r="AN88" i="47"/>
  <c r="AH83" i="47"/>
  <c r="AB78" i="47"/>
  <c r="AN72" i="47"/>
  <c r="AH67" i="47"/>
  <c r="AB62" i="47"/>
  <c r="AN56" i="47"/>
  <c r="AH51" i="47"/>
  <c r="AB46" i="47"/>
  <c r="AN40" i="47"/>
  <c r="AH35" i="47"/>
  <c r="AB30" i="47"/>
  <c r="AN24" i="47"/>
  <c r="AB14" i="47"/>
  <c r="J9" i="47"/>
  <c r="K9" i="47" s="1"/>
  <c r="L9" i="47" s="1"/>
  <c r="P95" i="47"/>
  <c r="J90" i="47"/>
  <c r="P79" i="47"/>
  <c r="J74" i="47"/>
  <c r="P63" i="47"/>
  <c r="J58" i="47"/>
  <c r="P47" i="47"/>
  <c r="J42" i="47"/>
  <c r="P31" i="47"/>
  <c r="J26" i="47"/>
  <c r="P15" i="47"/>
  <c r="J10" i="47"/>
  <c r="AN93" i="47"/>
  <c r="AH88" i="47"/>
  <c r="AB83" i="47"/>
  <c r="AN77" i="47"/>
  <c r="AH72" i="47"/>
  <c r="AB67" i="47"/>
  <c r="AN61" i="47"/>
  <c r="AH56" i="47"/>
  <c r="AB51" i="47"/>
  <c r="AC51" i="47" s="1"/>
  <c r="AD51" i="47" s="1"/>
  <c r="AN45" i="47"/>
  <c r="AH40" i="47"/>
  <c r="AB35" i="47"/>
  <c r="AN29" i="47"/>
  <c r="AH24" i="47"/>
  <c r="AB19" i="47"/>
  <c r="AN13" i="47"/>
  <c r="J95" i="47"/>
  <c r="P84" i="47"/>
  <c r="J79" i="47"/>
  <c r="P68" i="47"/>
  <c r="J63" i="47"/>
  <c r="P52" i="47"/>
  <c r="J47" i="47"/>
  <c r="P36" i="47"/>
  <c r="J31" i="47"/>
  <c r="P20" i="47"/>
  <c r="J15" i="47"/>
  <c r="AN82" i="47"/>
  <c r="AH77" i="47"/>
  <c r="AB72" i="47"/>
  <c r="AN66" i="47"/>
  <c r="AH61" i="47"/>
  <c r="AB56" i="47"/>
  <c r="AN50" i="47"/>
  <c r="AH45" i="47"/>
  <c r="AB40" i="47"/>
  <c r="AN34" i="47"/>
  <c r="AH29" i="47"/>
  <c r="AB24" i="47"/>
  <c r="AN18" i="47"/>
  <c r="V28" i="47"/>
  <c r="P24" i="47"/>
  <c r="J19" i="47"/>
  <c r="V12" i="47"/>
  <c r="AH97" i="47"/>
  <c r="AB92" i="47"/>
  <c r="AN86" i="47"/>
  <c r="AH81" i="47"/>
  <c r="AB76" i="47"/>
  <c r="AN70" i="47"/>
  <c r="AH65" i="47"/>
  <c r="AB60" i="47"/>
  <c r="AN54" i="47"/>
  <c r="AH49" i="47"/>
  <c r="AB44" i="47"/>
  <c r="AN38" i="47"/>
  <c r="AH33" i="47"/>
  <c r="AB28" i="47"/>
  <c r="AN22" i="47"/>
  <c r="AH17" i="47"/>
  <c r="AB12" i="47"/>
  <c r="P93" i="47"/>
  <c r="J88" i="47"/>
  <c r="P77" i="47"/>
  <c r="J72" i="47"/>
  <c r="P61" i="47"/>
  <c r="J56" i="47"/>
  <c r="P45" i="47"/>
  <c r="J40" i="47"/>
  <c r="P29" i="47"/>
  <c r="J24" i="47"/>
  <c r="P13" i="47"/>
  <c r="AB97" i="47"/>
  <c r="AN91" i="47"/>
  <c r="AH86" i="47"/>
  <c r="AB81" i="47"/>
  <c r="AN75" i="47"/>
  <c r="AN59" i="47"/>
  <c r="AH54" i="47"/>
  <c r="AB49" i="47"/>
  <c r="AN43" i="47"/>
  <c r="AH38" i="47"/>
  <c r="AB33" i="47"/>
  <c r="AN27" i="47"/>
  <c r="AH22" i="47"/>
  <c r="AB17" i="47"/>
  <c r="AN11" i="47"/>
  <c r="J93" i="47"/>
  <c r="P82" i="47"/>
  <c r="J77" i="47"/>
  <c r="P66" i="47"/>
  <c r="J61" i="47"/>
  <c r="P50" i="47"/>
  <c r="J45" i="47"/>
  <c r="P34" i="47"/>
  <c r="J29" i="47"/>
  <c r="P18" i="47"/>
  <c r="J13" i="47"/>
  <c r="AN96" i="47"/>
  <c r="AH91" i="47"/>
  <c r="AB86" i="47"/>
  <c r="AN80" i="47"/>
  <c r="AH75" i="47"/>
  <c r="AB70" i="47"/>
  <c r="AN64" i="47"/>
  <c r="AH59" i="47"/>
  <c r="AB54" i="47"/>
  <c r="AN48" i="47"/>
  <c r="AH43" i="47"/>
  <c r="AB38" i="47"/>
  <c r="AN32" i="47"/>
  <c r="AH27" i="47"/>
  <c r="AB22" i="47"/>
  <c r="AN16" i="47"/>
  <c r="AH11" i="47"/>
  <c r="AH25" i="47"/>
  <c r="AH32" i="47"/>
  <c r="AB36" i="47"/>
  <c r="AB45" i="47"/>
  <c r="V43" i="47"/>
  <c r="V66" i="47"/>
  <c r="V58" i="47"/>
  <c r="V42" i="47"/>
  <c r="V34" i="47"/>
  <c r="D36" i="47"/>
  <c r="D69" i="47"/>
  <c r="D20" i="47"/>
  <c r="D28" i="47"/>
  <c r="D37" i="47"/>
  <c r="D13" i="47"/>
  <c r="D52" i="47"/>
  <c r="V19" i="47"/>
  <c r="D12" i="47"/>
  <c r="D44" i="47"/>
  <c r="D68" i="47"/>
  <c r="V13" i="47"/>
  <c r="V33" i="47"/>
  <c r="V25" i="47"/>
  <c r="V17" i="47"/>
  <c r="D91" i="47"/>
  <c r="D83" i="47"/>
  <c r="D75" i="47"/>
  <c r="D67" i="47"/>
  <c r="D59" i="47"/>
  <c r="D51" i="47"/>
  <c r="D43" i="47"/>
  <c r="D35" i="47"/>
  <c r="D27" i="47"/>
  <c r="D19" i="47"/>
  <c r="D11" i="47"/>
  <c r="D92" i="47"/>
  <c r="D45" i="47"/>
  <c r="V95" i="47"/>
  <c r="V81" i="47"/>
  <c r="V57" i="47"/>
  <c r="V49" i="47"/>
  <c r="V94" i="47"/>
  <c r="V86" i="47"/>
  <c r="W87" i="47" s="1"/>
  <c r="X87" i="47" s="1"/>
  <c r="V78" i="47"/>
  <c r="V68" i="47"/>
  <c r="V62" i="47"/>
  <c r="V52" i="47"/>
  <c r="V45" i="47"/>
  <c r="V38" i="47"/>
  <c r="V30" i="47"/>
  <c r="V22" i="47"/>
  <c r="V14" i="47"/>
  <c r="D60" i="47"/>
  <c r="V88" i="47"/>
  <c r="V73" i="47"/>
  <c r="V65" i="47"/>
  <c r="V41" i="47"/>
  <c r="V91" i="47"/>
  <c r="V83" i="47"/>
  <c r="V75" i="47"/>
  <c r="V67" i="47"/>
  <c r="V59" i="47"/>
  <c r="V50" i="47"/>
  <c r="V35" i="47"/>
  <c r="V26" i="47"/>
  <c r="V18" i="47"/>
  <c r="V11" i="47"/>
  <c r="D89" i="47"/>
  <c r="D65" i="47"/>
  <c r="D49" i="47"/>
  <c r="D25" i="47"/>
  <c r="V74" i="47"/>
  <c r="V56" i="47"/>
  <c r="V32" i="47"/>
  <c r="D88" i="47"/>
  <c r="D64" i="47"/>
  <c r="D40" i="47"/>
  <c r="V51" i="47"/>
  <c r="V77" i="47"/>
  <c r="D87" i="47"/>
  <c r="D63" i="47"/>
  <c r="D39" i="47"/>
  <c r="D31" i="47"/>
  <c r="D85" i="47"/>
  <c r="V72" i="47"/>
  <c r="D81" i="47"/>
  <c r="D41" i="47"/>
  <c r="V71" i="47"/>
  <c r="V23" i="47"/>
  <c r="D56" i="47"/>
  <c r="D32" i="47"/>
  <c r="V85" i="47"/>
  <c r="D79" i="47"/>
  <c r="D55" i="47"/>
  <c r="D23" i="47"/>
  <c r="D53" i="47"/>
  <c r="D9" i="47"/>
  <c r="E9" i="47" s="1"/>
  <c r="F9" i="47" s="1"/>
  <c r="G9" i="47" s="1"/>
  <c r="H9" i="47" s="1"/>
  <c r="D97" i="47"/>
  <c r="D73" i="47"/>
  <c r="D57" i="47"/>
  <c r="D33" i="47"/>
  <c r="V20" i="47"/>
  <c r="V96" i="47"/>
  <c r="V63" i="47"/>
  <c r="V48" i="47"/>
  <c r="V40" i="47"/>
  <c r="V16" i="47"/>
  <c r="D96" i="47"/>
  <c r="D72" i="47"/>
  <c r="D48" i="47"/>
  <c r="D24" i="47"/>
  <c r="V27" i="47"/>
  <c r="V93" i="47"/>
  <c r="V69" i="47"/>
  <c r="D95" i="47"/>
  <c r="D71" i="47"/>
  <c r="D47" i="47"/>
  <c r="D15" i="47"/>
  <c r="D29" i="47"/>
  <c r="D61" i="47"/>
  <c r="D93" i="47"/>
  <c r="D90" i="47"/>
  <c r="D82" i="47"/>
  <c r="D74" i="47"/>
  <c r="D66" i="47"/>
  <c r="D58" i="47"/>
  <c r="D50" i="47"/>
  <c r="D42" i="47"/>
  <c r="D34" i="47"/>
  <c r="D26" i="47"/>
  <c r="D18" i="47"/>
  <c r="D10" i="47"/>
  <c r="D17" i="47"/>
  <c r="D22" i="47"/>
  <c r="D38" i="47"/>
  <c r="D54" i="47"/>
  <c r="D70" i="47"/>
  <c r="D86" i="47"/>
  <c r="D16" i="47"/>
  <c r="D80" i="47"/>
  <c r="D30" i="47"/>
  <c r="D46" i="47"/>
  <c r="D62" i="47"/>
  <c r="D94" i="47"/>
  <c r="V80" i="47"/>
  <c r="V36" i="47"/>
  <c r="V89" i="47"/>
  <c r="V37" i="47"/>
  <c r="V60" i="47"/>
  <c r="V90" i="47"/>
  <c r="V15" i="47"/>
  <c r="V61" i="47"/>
  <c r="V24" i="47"/>
  <c r="V31" i="47"/>
  <c r="V39" i="47"/>
  <c r="V46" i="47"/>
  <c r="V54" i="47"/>
  <c r="V84" i="47"/>
  <c r="V97" i="47"/>
  <c r="V21" i="47"/>
  <c r="V44" i="47"/>
  <c r="V82" i="47"/>
  <c r="V53" i="47"/>
  <c r="V76" i="47"/>
  <c r="V10" i="47"/>
  <c r="V47" i="47"/>
  <c r="V55" i="47"/>
  <c r="V70" i="47"/>
  <c r="V92" i="47"/>
  <c r="V29" i="47"/>
  <c r="V9" i="47"/>
  <c r="W9" i="47" s="1"/>
  <c r="X9" i="47" s="1"/>
  <c r="Y9" i="47" s="1"/>
  <c r="Z9" i="47" s="1"/>
  <c r="K25" i="47" l="1"/>
  <c r="L25" i="47" s="1"/>
  <c r="AI43" i="47"/>
  <c r="AJ43" i="47" s="1"/>
  <c r="AO77" i="47"/>
  <c r="AP77" i="47" s="1"/>
  <c r="AO87" i="47"/>
  <c r="AP87" i="47" s="1"/>
  <c r="E76" i="47"/>
  <c r="F76" i="47" s="1"/>
  <c r="AO81" i="47"/>
  <c r="AP81" i="47" s="1"/>
  <c r="AO29" i="47"/>
  <c r="AP29" i="47" s="1"/>
  <c r="AC27" i="47"/>
  <c r="AD27" i="47" s="1"/>
  <c r="AC50" i="47"/>
  <c r="AD50" i="47" s="1"/>
  <c r="AI61" i="47"/>
  <c r="AJ61" i="47" s="1"/>
  <c r="AI28" i="47"/>
  <c r="AJ28" i="47" s="1"/>
  <c r="AO40" i="47"/>
  <c r="AP40" i="47" s="1"/>
  <c r="AO12" i="47"/>
  <c r="AP12" i="47" s="1"/>
  <c r="AC24" i="47"/>
  <c r="AD24" i="47" s="1"/>
  <c r="AO75" i="47"/>
  <c r="AP75" i="47" s="1"/>
  <c r="AC35" i="47"/>
  <c r="AD35" i="47" s="1"/>
  <c r="AO57" i="47"/>
  <c r="AP57" i="47" s="1"/>
  <c r="AC64" i="47"/>
  <c r="AD64" i="47" s="1"/>
  <c r="K15" i="47"/>
  <c r="L15" i="47" s="1"/>
  <c r="AI51" i="47"/>
  <c r="AJ51" i="47" s="1"/>
  <c r="Q36" i="47"/>
  <c r="R36" i="47" s="1"/>
  <c r="AC65" i="47"/>
  <c r="AD65" i="47" s="1"/>
  <c r="AK101" i="47"/>
  <c r="AL101" i="47" s="1"/>
  <c r="AQ101" i="47"/>
  <c r="AR101" i="47" s="1"/>
  <c r="AI91" i="47"/>
  <c r="AJ91" i="47" s="1"/>
  <c r="AC60" i="47"/>
  <c r="AD60" i="47" s="1"/>
  <c r="M101" i="47"/>
  <c r="N101" i="47" s="1"/>
  <c r="AI80" i="47"/>
  <c r="AJ80" i="47" s="1"/>
  <c r="AO95" i="47"/>
  <c r="AP95" i="47" s="1"/>
  <c r="K42" i="47"/>
  <c r="L42" i="47" s="1"/>
  <c r="AO45" i="47"/>
  <c r="AP45" i="47" s="1"/>
  <c r="AE101" i="47"/>
  <c r="AF101" i="47" s="1"/>
  <c r="AC44" i="47"/>
  <c r="AD44" i="47" s="1"/>
  <c r="AO52" i="47"/>
  <c r="AP52" i="47" s="1"/>
  <c r="AC16" i="47"/>
  <c r="AD16" i="47" s="1"/>
  <c r="AI63" i="47"/>
  <c r="AJ63" i="47" s="1"/>
  <c r="AC18" i="47"/>
  <c r="AD18" i="47" s="1"/>
  <c r="AC87" i="47"/>
  <c r="AD87" i="47" s="1"/>
  <c r="K41" i="47"/>
  <c r="L41" i="47" s="1"/>
  <c r="AO34" i="47"/>
  <c r="AP34" i="47" s="1"/>
  <c r="AC80" i="47"/>
  <c r="AD80" i="47" s="1"/>
  <c r="S101" i="47"/>
  <c r="T101" i="47" s="1"/>
  <c r="AO85" i="47"/>
  <c r="AP85" i="47" s="1"/>
  <c r="AI96" i="47"/>
  <c r="AJ96" i="47" s="1"/>
  <c r="K53" i="47"/>
  <c r="L53" i="47" s="1"/>
  <c r="G101" i="47"/>
  <c r="H101" i="47" s="1"/>
  <c r="K81" i="47"/>
  <c r="L81" i="47" s="1"/>
  <c r="AO96" i="47"/>
  <c r="AP96" i="47" s="1"/>
  <c r="K14" i="47"/>
  <c r="L14" i="47" s="1"/>
  <c r="AC62" i="47"/>
  <c r="AD62" i="47" s="1"/>
  <c r="AC11" i="47"/>
  <c r="AD11" i="47" s="1"/>
  <c r="AO37" i="47"/>
  <c r="AP37" i="47" s="1"/>
  <c r="E77" i="47"/>
  <c r="F77" i="47" s="1"/>
  <c r="AI12" i="47"/>
  <c r="AJ12" i="47" s="1"/>
  <c r="AI38" i="47"/>
  <c r="AJ38" i="47" s="1"/>
  <c r="Q84" i="47"/>
  <c r="R84" i="47" s="1"/>
  <c r="AI79" i="47"/>
  <c r="AJ79" i="47" s="1"/>
  <c r="AO27" i="47"/>
  <c r="AP27" i="47" s="1"/>
  <c r="E22" i="47"/>
  <c r="F22" i="47" s="1"/>
  <c r="W88" i="47"/>
  <c r="X88" i="47" s="1"/>
  <c r="K72" i="47"/>
  <c r="L72" i="47" s="1"/>
  <c r="K95" i="47"/>
  <c r="L95" i="47" s="1"/>
  <c r="AC88" i="47"/>
  <c r="AD88" i="47" s="1"/>
  <c r="AI92" i="47"/>
  <c r="AJ92" i="47" s="1"/>
  <c r="AI37" i="47"/>
  <c r="AJ37" i="47" s="1"/>
  <c r="AC83" i="47"/>
  <c r="AD83" i="47" s="1"/>
  <c r="AC25" i="47"/>
  <c r="AD25" i="47" s="1"/>
  <c r="K39" i="47"/>
  <c r="L39" i="47" s="1"/>
  <c r="AC32" i="47"/>
  <c r="AD32" i="47" s="1"/>
  <c r="AO44" i="47"/>
  <c r="AP44" i="47" s="1"/>
  <c r="AI93" i="47"/>
  <c r="AJ93" i="47" s="1"/>
  <c r="AI68" i="47"/>
  <c r="AJ68" i="47" s="1"/>
  <c r="AC96" i="47"/>
  <c r="AD96" i="47" s="1"/>
  <c r="AI71" i="47"/>
  <c r="AJ71" i="47" s="1"/>
  <c r="AI40" i="47"/>
  <c r="AJ40" i="47" s="1"/>
  <c r="AI22" i="47"/>
  <c r="AJ22" i="47" s="1"/>
  <c r="E98" i="47"/>
  <c r="F98" i="47" s="1"/>
  <c r="G100" i="47" s="1"/>
  <c r="H100" i="47" s="1"/>
  <c r="Q75" i="47"/>
  <c r="R75" i="47" s="1"/>
  <c r="AC36" i="47"/>
  <c r="AD36" i="47" s="1"/>
  <c r="AO61" i="47"/>
  <c r="AP61" i="47" s="1"/>
  <c r="K47" i="47"/>
  <c r="L47" i="47" s="1"/>
  <c r="E85" i="47"/>
  <c r="F85" i="47" s="1"/>
  <c r="AC34" i="47"/>
  <c r="AD34" i="47" s="1"/>
  <c r="AI56" i="47"/>
  <c r="AJ56" i="47" s="1"/>
  <c r="Q68" i="47"/>
  <c r="R68" i="47" s="1"/>
  <c r="AC67" i="47"/>
  <c r="AD67" i="47" s="1"/>
  <c r="K90" i="47"/>
  <c r="L90" i="47" s="1"/>
  <c r="W44" i="47"/>
  <c r="X44" i="47" s="1"/>
  <c r="Q95" i="47"/>
  <c r="R95" i="47" s="1"/>
  <c r="K50" i="47"/>
  <c r="L50" i="47" s="1"/>
  <c r="E78" i="47"/>
  <c r="F78" i="47" s="1"/>
  <c r="W28" i="47"/>
  <c r="X28" i="47" s="1"/>
  <c r="K89" i="47"/>
  <c r="L89" i="47" s="1"/>
  <c r="W98" i="47"/>
  <c r="X98" i="47" s="1"/>
  <c r="Y100" i="47" s="1"/>
  <c r="Z100" i="47" s="1"/>
  <c r="Q10" i="47"/>
  <c r="R10" i="47" s="1"/>
  <c r="S10" i="47" s="1"/>
  <c r="T10" i="47" s="1"/>
  <c r="AC95" i="47"/>
  <c r="AD95" i="47" s="1"/>
  <c r="K79" i="47"/>
  <c r="L79" i="47" s="1"/>
  <c r="AC77" i="47"/>
  <c r="AD77" i="47" s="1"/>
  <c r="Q72" i="47"/>
  <c r="R72" i="47" s="1"/>
  <c r="AC43" i="47"/>
  <c r="AD43" i="47" s="1"/>
  <c r="E79" i="47"/>
  <c r="F79" i="47" s="1"/>
  <c r="AI59" i="47"/>
  <c r="AJ59" i="47" s="1"/>
  <c r="AO86" i="47"/>
  <c r="AP86" i="47" s="1"/>
  <c r="AO93" i="47"/>
  <c r="AP93" i="47" s="1"/>
  <c r="AC15" i="47"/>
  <c r="AD15" i="47" s="1"/>
  <c r="AI48" i="47"/>
  <c r="AJ48" i="47" s="1"/>
  <c r="AC66" i="47"/>
  <c r="AD66" i="47" s="1"/>
  <c r="K85" i="47"/>
  <c r="L85" i="47" s="1"/>
  <c r="AC10" i="47"/>
  <c r="AD10" i="47" s="1"/>
  <c r="AE10" i="47" s="1"/>
  <c r="AF10" i="47" s="1"/>
  <c r="W80" i="47"/>
  <c r="X80" i="47" s="1"/>
  <c r="E21" i="47"/>
  <c r="F21" i="47" s="1"/>
  <c r="Q82" i="47"/>
  <c r="R82" i="47" s="1"/>
  <c r="K10" i="47"/>
  <c r="L10" i="47" s="1"/>
  <c r="M10" i="47" s="1"/>
  <c r="N10" i="47" s="1"/>
  <c r="K37" i="47"/>
  <c r="L37" i="47" s="1"/>
  <c r="AC89" i="47"/>
  <c r="AD89" i="47" s="1"/>
  <c r="K12" i="47"/>
  <c r="L12" i="47" s="1"/>
  <c r="Q67" i="47"/>
  <c r="R67" i="47" s="1"/>
  <c r="AI88" i="47"/>
  <c r="AJ88" i="47" s="1"/>
  <c r="AC70" i="47"/>
  <c r="AD70" i="47" s="1"/>
  <c r="K93" i="47"/>
  <c r="L93" i="47" s="1"/>
  <c r="AC13" i="47"/>
  <c r="AD13" i="47" s="1"/>
  <c r="AI97" i="47"/>
  <c r="AJ97" i="47" s="1"/>
  <c r="AI78" i="47"/>
  <c r="AJ78" i="47" s="1"/>
  <c r="Q15" i="47"/>
  <c r="R15" i="47" s="1"/>
  <c r="AI64" i="47"/>
  <c r="AJ64" i="47" s="1"/>
  <c r="E84" i="47"/>
  <c r="F84" i="47" s="1"/>
  <c r="AI76" i="47"/>
  <c r="AJ76" i="47" s="1"/>
  <c r="AC98" i="47"/>
  <c r="AD98" i="47" s="1"/>
  <c r="AE100" i="47" s="1"/>
  <c r="AF100" i="47" s="1"/>
  <c r="AO82" i="47"/>
  <c r="AP82" i="47" s="1"/>
  <c r="AI24" i="47"/>
  <c r="AJ24" i="47" s="1"/>
  <c r="K26" i="47"/>
  <c r="L26" i="47" s="1"/>
  <c r="AI36" i="47"/>
  <c r="AJ36" i="47" s="1"/>
  <c r="Q59" i="47"/>
  <c r="R59" i="47" s="1"/>
  <c r="AC57" i="47"/>
  <c r="AD57" i="47" s="1"/>
  <c r="Q85" i="47"/>
  <c r="R85" i="47" s="1"/>
  <c r="Q54" i="47"/>
  <c r="R54" i="47" s="1"/>
  <c r="K62" i="47"/>
  <c r="L62" i="47" s="1"/>
  <c r="Q25" i="47"/>
  <c r="R25" i="47" s="1"/>
  <c r="AO19" i="47"/>
  <c r="AP19" i="47" s="1"/>
  <c r="K65" i="47"/>
  <c r="L65" i="47" s="1"/>
  <c r="Q37" i="47"/>
  <c r="R37" i="47" s="1"/>
  <c r="K55" i="47"/>
  <c r="L55" i="47" s="1"/>
  <c r="AC47" i="47"/>
  <c r="AD47" i="47" s="1"/>
  <c r="AC49" i="47"/>
  <c r="AD49" i="47" s="1"/>
  <c r="AE51" i="47" s="1"/>
  <c r="AF51" i="47" s="1"/>
  <c r="AO36" i="47"/>
  <c r="AP36" i="47" s="1"/>
  <c r="Q48" i="47"/>
  <c r="R48" i="47" s="1"/>
  <c r="Q11" i="47"/>
  <c r="R11" i="47" s="1"/>
  <c r="K97" i="47"/>
  <c r="L97" i="47" s="1"/>
  <c r="AI85" i="47"/>
  <c r="AJ85" i="47" s="1"/>
  <c r="K18" i="47"/>
  <c r="L18" i="47" s="1"/>
  <c r="AO79" i="47"/>
  <c r="AP79" i="47" s="1"/>
  <c r="K58" i="47"/>
  <c r="L58" i="47" s="1"/>
  <c r="Q20" i="47"/>
  <c r="R20" i="47" s="1"/>
  <c r="AI34" i="47"/>
  <c r="AJ34" i="47" s="1"/>
  <c r="AI82" i="47"/>
  <c r="AJ82" i="47" s="1"/>
  <c r="AI27" i="47"/>
  <c r="AJ27" i="47" s="1"/>
  <c r="AC41" i="47"/>
  <c r="AD41" i="47" s="1"/>
  <c r="AI89" i="47"/>
  <c r="AJ89" i="47" s="1"/>
  <c r="K59" i="47"/>
  <c r="L59" i="47" s="1"/>
  <c r="Q62" i="47"/>
  <c r="R62" i="47" s="1"/>
  <c r="K31" i="47"/>
  <c r="L31" i="47" s="1"/>
  <c r="AI46" i="47"/>
  <c r="AJ46" i="47" s="1"/>
  <c r="AI41" i="47"/>
  <c r="AJ41" i="47" s="1"/>
  <c r="AO94" i="47"/>
  <c r="AP94" i="47" s="1"/>
  <c r="K44" i="47"/>
  <c r="L44" i="47" s="1"/>
  <c r="AC84" i="47"/>
  <c r="AD84" i="47" s="1"/>
  <c r="AI23" i="47"/>
  <c r="AJ23" i="47" s="1"/>
  <c r="K73" i="47"/>
  <c r="L73" i="47" s="1"/>
  <c r="AI44" i="47"/>
  <c r="AJ44" i="47" s="1"/>
  <c r="AO60" i="47"/>
  <c r="AP60" i="47" s="1"/>
  <c r="AC94" i="47"/>
  <c r="AD94" i="47" s="1"/>
  <c r="AI19" i="47"/>
  <c r="AJ19" i="47" s="1"/>
  <c r="AO80" i="47"/>
  <c r="AP80" i="47" s="1"/>
  <c r="AI14" i="47"/>
  <c r="AJ14" i="47" s="1"/>
  <c r="AI69" i="47"/>
  <c r="AJ69" i="47" s="1"/>
  <c r="AO15" i="47"/>
  <c r="AP15" i="47" s="1"/>
  <c r="AI70" i="47"/>
  <c r="AJ70" i="47" s="1"/>
  <c r="Q78" i="47"/>
  <c r="R78" i="47" s="1"/>
  <c r="Q51" i="47"/>
  <c r="R51" i="47" s="1"/>
  <c r="Q47" i="47"/>
  <c r="R47" i="47" s="1"/>
  <c r="K54" i="47"/>
  <c r="L54" i="47" s="1"/>
  <c r="AO63" i="47"/>
  <c r="AP63" i="47" s="1"/>
  <c r="AO72" i="47"/>
  <c r="AP72" i="47" s="1"/>
  <c r="AO32" i="47"/>
  <c r="AP32" i="47" s="1"/>
  <c r="AO43" i="47"/>
  <c r="AP43" i="47" s="1"/>
  <c r="AO51" i="47"/>
  <c r="AP51" i="47" s="1"/>
  <c r="AO50" i="47"/>
  <c r="AP50" i="47" s="1"/>
  <c r="AO88" i="47"/>
  <c r="AP88" i="47" s="1"/>
  <c r="AO21" i="47"/>
  <c r="AP21" i="47" s="1"/>
  <c r="AO17" i="47"/>
  <c r="AP17" i="47" s="1"/>
  <c r="AO49" i="47"/>
  <c r="AP49" i="47" s="1"/>
  <c r="AO11" i="47"/>
  <c r="AP11" i="47" s="1"/>
  <c r="AO20" i="47"/>
  <c r="AP20" i="47" s="1"/>
  <c r="AO28" i="47"/>
  <c r="AP28" i="47" s="1"/>
  <c r="AO66" i="47"/>
  <c r="AP66" i="47" s="1"/>
  <c r="AO83" i="47"/>
  <c r="AP83" i="47" s="1"/>
  <c r="AO30" i="47"/>
  <c r="AP30" i="47" s="1"/>
  <c r="AO53" i="47"/>
  <c r="AP53" i="47" s="1"/>
  <c r="AO48" i="47"/>
  <c r="AP48" i="47" s="1"/>
  <c r="AO68" i="47"/>
  <c r="AP68" i="47" s="1"/>
  <c r="AO89" i="47"/>
  <c r="AP89" i="47" s="1"/>
  <c r="AI32" i="47"/>
  <c r="AJ32" i="47" s="1"/>
  <c r="AI49" i="47"/>
  <c r="AJ49" i="47" s="1"/>
  <c r="AI52" i="47"/>
  <c r="AJ52" i="47" s="1"/>
  <c r="AI81" i="47"/>
  <c r="AJ81" i="47" s="1"/>
  <c r="AI66" i="47"/>
  <c r="AJ66" i="47" s="1"/>
  <c r="AI45" i="47"/>
  <c r="AJ45" i="47" s="1"/>
  <c r="AI73" i="47"/>
  <c r="AJ73" i="47" s="1"/>
  <c r="AI83" i="47"/>
  <c r="AJ83" i="47" s="1"/>
  <c r="AI16" i="47"/>
  <c r="AJ16" i="47" s="1"/>
  <c r="AI20" i="47"/>
  <c r="AJ20" i="47" s="1"/>
  <c r="AI30" i="47"/>
  <c r="AJ30" i="47" s="1"/>
  <c r="AI74" i="47"/>
  <c r="AJ74" i="47" s="1"/>
  <c r="AC40" i="47"/>
  <c r="AD40" i="47" s="1"/>
  <c r="AC78" i="47"/>
  <c r="AD78" i="47" s="1"/>
  <c r="AC30" i="47"/>
  <c r="AD30" i="47" s="1"/>
  <c r="AC48" i="47"/>
  <c r="AD48" i="47" s="1"/>
  <c r="AC29" i="47"/>
  <c r="AD29" i="47" s="1"/>
  <c r="AC69" i="47"/>
  <c r="AD69" i="47" s="1"/>
  <c r="AC86" i="47"/>
  <c r="AD86" i="47" s="1"/>
  <c r="AC26" i="47"/>
  <c r="AD26" i="47" s="1"/>
  <c r="AC91" i="47"/>
  <c r="AD91" i="47" s="1"/>
  <c r="AC56" i="47"/>
  <c r="AD56" i="47" s="1"/>
  <c r="AC23" i="47"/>
  <c r="AD23" i="47" s="1"/>
  <c r="W43" i="47"/>
  <c r="X43" i="47" s="1"/>
  <c r="Q33" i="47"/>
  <c r="R33" i="47" s="1"/>
  <c r="Q42" i="47"/>
  <c r="R42" i="47" s="1"/>
  <c r="Q71" i="47"/>
  <c r="R71" i="47" s="1"/>
  <c r="Q63" i="47"/>
  <c r="R63" i="47" s="1"/>
  <c r="Q79" i="47"/>
  <c r="R79" i="47" s="1"/>
  <c r="Q73" i="47"/>
  <c r="R73" i="47" s="1"/>
  <c r="Q27" i="47"/>
  <c r="R27" i="47" s="1"/>
  <c r="Q57" i="47"/>
  <c r="R57" i="47" s="1"/>
  <c r="Q46" i="47"/>
  <c r="R46" i="47" s="1"/>
  <c r="Q89" i="47"/>
  <c r="R89" i="47" s="1"/>
  <c r="Q23" i="47"/>
  <c r="R23" i="47" s="1"/>
  <c r="Q40" i="47"/>
  <c r="R40" i="47" s="1"/>
  <c r="Q19" i="47"/>
  <c r="R19" i="47" s="1"/>
  <c r="Q52" i="47"/>
  <c r="R52" i="47" s="1"/>
  <c r="Q61" i="47"/>
  <c r="R61" i="47" s="1"/>
  <c r="Q69" i="47"/>
  <c r="R69" i="47" s="1"/>
  <c r="Q91" i="47"/>
  <c r="R91" i="47" s="1"/>
  <c r="Q38" i="47"/>
  <c r="R38" i="47" s="1"/>
  <c r="Q86" i="47"/>
  <c r="R86" i="47" s="1"/>
  <c r="Q12" i="47"/>
  <c r="R12" i="47" s="1"/>
  <c r="K43" i="47"/>
  <c r="L43" i="47" s="1"/>
  <c r="K30" i="47"/>
  <c r="L30" i="47" s="1"/>
  <c r="K74" i="47"/>
  <c r="L74" i="47" s="1"/>
  <c r="K86" i="47"/>
  <c r="L86" i="47" s="1"/>
  <c r="K87" i="47"/>
  <c r="L87" i="47" s="1"/>
  <c r="K29" i="47"/>
  <c r="L29" i="47" s="1"/>
  <c r="K63" i="47"/>
  <c r="L63" i="47" s="1"/>
  <c r="K49" i="47"/>
  <c r="L49" i="47" s="1"/>
  <c r="K71" i="47"/>
  <c r="L71" i="47" s="1"/>
  <c r="E24" i="47"/>
  <c r="F24" i="47" s="1"/>
  <c r="E69" i="47"/>
  <c r="F69" i="47" s="1"/>
  <c r="Q53" i="47"/>
  <c r="R53" i="47" s="1"/>
  <c r="AI50" i="47"/>
  <c r="AJ50" i="47" s="1"/>
  <c r="AC63" i="47"/>
  <c r="AD63" i="47" s="1"/>
  <c r="K34" i="47"/>
  <c r="L34" i="47" s="1"/>
  <c r="Q70" i="47"/>
  <c r="R70" i="47" s="1"/>
  <c r="K80" i="47"/>
  <c r="L80" i="47" s="1"/>
  <c r="Q39" i="47"/>
  <c r="R39" i="47" s="1"/>
  <c r="AC33" i="47"/>
  <c r="AD33" i="47" s="1"/>
  <c r="AI67" i="47"/>
  <c r="AJ67" i="47" s="1"/>
  <c r="AI53" i="47"/>
  <c r="AJ53" i="47" s="1"/>
  <c r="Q77" i="47"/>
  <c r="R77" i="47" s="1"/>
  <c r="W79" i="47"/>
  <c r="X79" i="47" s="1"/>
  <c r="AC85" i="47"/>
  <c r="AD85" i="47" s="1"/>
  <c r="AI60" i="47"/>
  <c r="AJ60" i="47" s="1"/>
  <c r="AO76" i="47"/>
  <c r="AP76" i="47" s="1"/>
  <c r="K88" i="47"/>
  <c r="L88" i="47" s="1"/>
  <c r="K96" i="47"/>
  <c r="L96" i="47" s="1"/>
  <c r="AI90" i="47"/>
  <c r="AJ90" i="47" s="1"/>
  <c r="AO98" i="47"/>
  <c r="AP98" i="47" s="1"/>
  <c r="AQ100" i="47" s="1"/>
  <c r="AR100" i="47" s="1"/>
  <c r="AO59" i="47"/>
  <c r="AP59" i="47" s="1"/>
  <c r="K21" i="47"/>
  <c r="L21" i="47" s="1"/>
  <c r="AC42" i="47"/>
  <c r="AD42" i="47" s="1"/>
  <c r="AC14" i="47"/>
  <c r="AD14" i="47" s="1"/>
  <c r="Q26" i="47"/>
  <c r="R26" i="47" s="1"/>
  <c r="K98" i="47"/>
  <c r="L98" i="47" s="1"/>
  <c r="M100" i="47" s="1"/>
  <c r="N100" i="47" s="1"/>
  <c r="AI29" i="47"/>
  <c r="AJ29" i="47" s="1"/>
  <c r="K22" i="47"/>
  <c r="L22" i="47" s="1"/>
  <c r="AO90" i="47"/>
  <c r="AP90" i="47" s="1"/>
  <c r="AO73" i="47"/>
  <c r="AP73" i="47" s="1"/>
  <c r="Q55" i="47"/>
  <c r="R55" i="47" s="1"/>
  <c r="Q87" i="47"/>
  <c r="R87" i="47" s="1"/>
  <c r="AI77" i="47"/>
  <c r="AJ77" i="47" s="1"/>
  <c r="AC97" i="47"/>
  <c r="AD97" i="47" s="1"/>
  <c r="AI18" i="47"/>
  <c r="AJ18" i="47" s="1"/>
  <c r="AI13" i="47"/>
  <c r="AJ13" i="47" s="1"/>
  <c r="K16" i="47"/>
  <c r="L16" i="47" s="1"/>
  <c r="AC52" i="47"/>
  <c r="AD52" i="47" s="1"/>
  <c r="AE52" i="47" s="1"/>
  <c r="AF52" i="47" s="1"/>
  <c r="K75" i="47"/>
  <c r="L75" i="47" s="1"/>
  <c r="AC74" i="47"/>
  <c r="AD74" i="47" s="1"/>
  <c r="Q49" i="47"/>
  <c r="R49" i="47" s="1"/>
  <c r="Q28" i="47"/>
  <c r="R28" i="47" s="1"/>
  <c r="AO69" i="47"/>
  <c r="AP69" i="47" s="1"/>
  <c r="K51" i="47"/>
  <c r="L51" i="47" s="1"/>
  <c r="AO10" i="47"/>
  <c r="AP10" i="47" s="1"/>
  <c r="Q98" i="47"/>
  <c r="R98" i="47" s="1"/>
  <c r="S100" i="47" s="1"/>
  <c r="T100" i="47" s="1"/>
  <c r="Q58" i="47"/>
  <c r="R58" i="47" s="1"/>
  <c r="Q31" i="47"/>
  <c r="R31" i="47" s="1"/>
  <c r="AI57" i="47"/>
  <c r="AJ57" i="47" s="1"/>
  <c r="Q80" i="47"/>
  <c r="R80" i="47" s="1"/>
  <c r="AO84" i="47"/>
  <c r="AP84" i="47" s="1"/>
  <c r="AC75" i="47"/>
  <c r="AD75" i="47" s="1"/>
  <c r="K57" i="47"/>
  <c r="L57" i="47" s="1"/>
  <c r="AC45" i="47"/>
  <c r="AD45" i="47" s="1"/>
  <c r="Q24" i="47"/>
  <c r="R24" i="47" s="1"/>
  <c r="K32" i="47"/>
  <c r="L32" i="47" s="1"/>
  <c r="AI21" i="47"/>
  <c r="AJ21" i="47" s="1"/>
  <c r="AI72" i="47"/>
  <c r="AJ72" i="47" s="1"/>
  <c r="AI98" i="47"/>
  <c r="AJ98" i="47" s="1"/>
  <c r="AC20" i="47"/>
  <c r="AD20" i="47" s="1"/>
  <c r="AI95" i="47"/>
  <c r="AJ95" i="47" s="1"/>
  <c r="Q64" i="47"/>
  <c r="R64" i="47" s="1"/>
  <c r="E15" i="47"/>
  <c r="F15" i="47" s="1"/>
  <c r="W12" i="47"/>
  <c r="X12" i="47" s="1"/>
  <c r="AI11" i="47"/>
  <c r="AJ11" i="47" s="1"/>
  <c r="AO97" i="47"/>
  <c r="AP97" i="47" s="1"/>
  <c r="AO18" i="47"/>
  <c r="AP18" i="47" s="1"/>
  <c r="AO56" i="47"/>
  <c r="AP56" i="47" s="1"/>
  <c r="K48" i="47"/>
  <c r="L48" i="47" s="1"/>
  <c r="K70" i="47"/>
  <c r="L70" i="47" s="1"/>
  <c r="AO47" i="47"/>
  <c r="AP47" i="47" s="1"/>
  <c r="AO42" i="47"/>
  <c r="AP42" i="47" s="1"/>
  <c r="AC92" i="47"/>
  <c r="AD92" i="47" s="1"/>
  <c r="AC93" i="47"/>
  <c r="AD93" i="47" s="1"/>
  <c r="AC58" i="47"/>
  <c r="AD58" i="47" s="1"/>
  <c r="AC59" i="47"/>
  <c r="AD59" i="47" s="1"/>
  <c r="K35" i="47"/>
  <c r="L35" i="47" s="1"/>
  <c r="K36" i="47"/>
  <c r="L36" i="47" s="1"/>
  <c r="AO91" i="47"/>
  <c r="AP91" i="47" s="1"/>
  <c r="K23" i="47"/>
  <c r="L23" i="47" s="1"/>
  <c r="K60" i="47"/>
  <c r="L60" i="47" s="1"/>
  <c r="AO13" i="47"/>
  <c r="AP13" i="47" s="1"/>
  <c r="AO14" i="47"/>
  <c r="AP14" i="47" s="1"/>
  <c r="AO64" i="47"/>
  <c r="AP64" i="47" s="1"/>
  <c r="AO65" i="47"/>
  <c r="AP65" i="47" s="1"/>
  <c r="AI87" i="47"/>
  <c r="AJ87" i="47" s="1"/>
  <c r="AI86" i="47"/>
  <c r="AJ86" i="47" s="1"/>
  <c r="AC72" i="47"/>
  <c r="AD72" i="47" s="1"/>
  <c r="AC73" i="47"/>
  <c r="AD73" i="47" s="1"/>
  <c r="AO24" i="47"/>
  <c r="AP24" i="47" s="1"/>
  <c r="AO25" i="47"/>
  <c r="AP25" i="47" s="1"/>
  <c r="Q83" i="47"/>
  <c r="R83" i="47" s="1"/>
  <c r="K38" i="47"/>
  <c r="L38" i="47" s="1"/>
  <c r="Q13" i="47"/>
  <c r="R13" i="47" s="1"/>
  <c r="Q14" i="47"/>
  <c r="R14" i="47" s="1"/>
  <c r="K19" i="47"/>
  <c r="L19" i="47" s="1"/>
  <c r="K20" i="47"/>
  <c r="L20" i="47" s="1"/>
  <c r="Q21" i="47"/>
  <c r="R21" i="47" s="1"/>
  <c r="Q22" i="47"/>
  <c r="R22" i="47" s="1"/>
  <c r="Q43" i="47"/>
  <c r="R43" i="47" s="1"/>
  <c r="Q44" i="47"/>
  <c r="R44" i="47" s="1"/>
  <c r="AC21" i="47"/>
  <c r="AD21" i="47" s="1"/>
  <c r="AC22" i="47"/>
  <c r="AD22" i="47" s="1"/>
  <c r="Q65" i="47"/>
  <c r="R65" i="47" s="1"/>
  <c r="Q56" i="47"/>
  <c r="R56" i="47" s="1"/>
  <c r="AO31" i="47"/>
  <c r="AP31" i="47" s="1"/>
  <c r="Q81" i="47"/>
  <c r="R81" i="47" s="1"/>
  <c r="K94" i="47"/>
  <c r="L94" i="47" s="1"/>
  <c r="AI94" i="47"/>
  <c r="AJ94" i="47" s="1"/>
  <c r="AC53" i="47"/>
  <c r="AD53" i="47" s="1"/>
  <c r="Q50" i="47"/>
  <c r="R50" i="47" s="1"/>
  <c r="E74" i="47"/>
  <c r="F74" i="47" s="1"/>
  <c r="AI65" i="47"/>
  <c r="AJ65" i="47" s="1"/>
  <c r="AC71" i="47"/>
  <c r="AD71" i="47" s="1"/>
  <c r="AO54" i="47"/>
  <c r="AP54" i="47" s="1"/>
  <c r="Q92" i="47"/>
  <c r="R92" i="47" s="1"/>
  <c r="Q74" i="47"/>
  <c r="R74" i="47" s="1"/>
  <c r="AO92" i="47"/>
  <c r="AP92" i="47" s="1"/>
  <c r="Q34" i="47"/>
  <c r="R34" i="47" s="1"/>
  <c r="K11" i="47"/>
  <c r="L11" i="47" s="1"/>
  <c r="AC19" i="47"/>
  <c r="AD19" i="47" s="1"/>
  <c r="AI39" i="47"/>
  <c r="AJ39" i="47" s="1"/>
  <c r="AO55" i="47"/>
  <c r="AP55" i="47" s="1"/>
  <c r="AC38" i="47"/>
  <c r="AD38" i="47" s="1"/>
  <c r="AC39" i="47"/>
  <c r="AD39" i="47" s="1"/>
  <c r="K45" i="47"/>
  <c r="L45" i="47" s="1"/>
  <c r="K46" i="47"/>
  <c r="L46" i="47" s="1"/>
  <c r="Q16" i="47"/>
  <c r="R16" i="47" s="1"/>
  <c r="AC79" i="47"/>
  <c r="AD79" i="47" s="1"/>
  <c r="AI10" i="47"/>
  <c r="AJ10" i="47" s="1"/>
  <c r="AC61" i="47"/>
  <c r="AD61" i="47" s="1"/>
  <c r="Q90" i="47"/>
  <c r="R90" i="47" s="1"/>
  <c r="AI47" i="47"/>
  <c r="AJ47" i="47" s="1"/>
  <c r="AO33" i="47"/>
  <c r="AP33" i="47" s="1"/>
  <c r="AI54" i="47"/>
  <c r="AJ54" i="47" s="1"/>
  <c r="AO70" i="47"/>
  <c r="AP70" i="47" s="1"/>
  <c r="AI62" i="47"/>
  <c r="AJ62" i="47" s="1"/>
  <c r="K27" i="47"/>
  <c r="L27" i="47" s="1"/>
  <c r="AI84" i="47"/>
  <c r="AJ84" i="47" s="1"/>
  <c r="K66" i="47"/>
  <c r="L66" i="47" s="1"/>
  <c r="AO35" i="47"/>
  <c r="AP35" i="47" s="1"/>
  <c r="AC17" i="47"/>
  <c r="AD17" i="47" s="1"/>
  <c r="AI55" i="47"/>
  <c r="AJ55" i="47" s="1"/>
  <c r="AO41" i="47"/>
  <c r="AP41" i="47" s="1"/>
  <c r="AO71" i="47"/>
  <c r="AP71" i="47" s="1"/>
  <c r="K61" i="47"/>
  <c r="L61" i="47" s="1"/>
  <c r="Q93" i="47"/>
  <c r="R93" i="47" s="1"/>
  <c r="Q94" i="47"/>
  <c r="R94" i="47" s="1"/>
  <c r="AC76" i="47"/>
  <c r="AD76" i="47" s="1"/>
  <c r="AO67" i="47"/>
  <c r="AP67" i="47" s="1"/>
  <c r="Q32" i="47"/>
  <c r="R32" i="47" s="1"/>
  <c r="AI42" i="47"/>
  <c r="AJ42" i="47" s="1"/>
  <c r="AO22" i="47"/>
  <c r="AP22" i="47" s="1"/>
  <c r="AO23" i="47"/>
  <c r="AP23" i="47" s="1"/>
  <c r="AI17" i="47"/>
  <c r="AJ17" i="47" s="1"/>
  <c r="W46" i="47"/>
  <c r="X46" i="47" s="1"/>
  <c r="Q41" i="47"/>
  <c r="R41" i="47" s="1"/>
  <c r="AI35" i="47"/>
  <c r="AJ35" i="47" s="1"/>
  <c r="Q17" i="47"/>
  <c r="R17" i="47" s="1"/>
  <c r="Q18" i="47"/>
  <c r="R18" i="47" s="1"/>
  <c r="AO74" i="47"/>
  <c r="AP74" i="47" s="1"/>
  <c r="K82" i="47"/>
  <c r="L82" i="47" s="1"/>
  <c r="AI58" i="47"/>
  <c r="AJ58" i="47" s="1"/>
  <c r="K83" i="47"/>
  <c r="L83" i="47" s="1"/>
  <c r="K52" i="47"/>
  <c r="L52" i="47" s="1"/>
  <c r="Q66" i="47"/>
  <c r="R66" i="47" s="1"/>
  <c r="Q35" i="47"/>
  <c r="R35" i="47" s="1"/>
  <c r="AO16" i="47"/>
  <c r="AP16" i="47" s="1"/>
  <c r="AC54" i="47"/>
  <c r="AD54" i="47" s="1"/>
  <c r="AC55" i="47"/>
  <c r="AD55" i="47" s="1"/>
  <c r="E65" i="47"/>
  <c r="F65" i="47" s="1"/>
  <c r="E45" i="47"/>
  <c r="F45" i="47" s="1"/>
  <c r="W13" i="47"/>
  <c r="X13" i="47" s="1"/>
  <c r="AC12" i="47"/>
  <c r="AD12" i="47" s="1"/>
  <c r="AI75" i="47"/>
  <c r="AJ75" i="47" s="1"/>
  <c r="K77" i="47"/>
  <c r="L77" i="47" s="1"/>
  <c r="K78" i="47"/>
  <c r="L78" i="47" s="1"/>
  <c r="AC81" i="47"/>
  <c r="AD81" i="47" s="1"/>
  <c r="AC82" i="47"/>
  <c r="AD82" i="47" s="1"/>
  <c r="K28" i="47"/>
  <c r="L28" i="47" s="1"/>
  <c r="Q88" i="47"/>
  <c r="R88" i="47" s="1"/>
  <c r="K24" i="47"/>
  <c r="L24" i="47" s="1"/>
  <c r="K91" i="47"/>
  <c r="L91" i="47" s="1"/>
  <c r="AC90" i="47"/>
  <c r="AD90" i="47" s="1"/>
  <c r="K76" i="47"/>
  <c r="L76" i="47" s="1"/>
  <c r="Q29" i="47"/>
  <c r="R29" i="47" s="1"/>
  <c r="AC68" i="47"/>
  <c r="AD68" i="47" s="1"/>
  <c r="Q96" i="47"/>
  <c r="R96" i="47" s="1"/>
  <c r="K68" i="47"/>
  <c r="L68" i="47" s="1"/>
  <c r="W29" i="47"/>
  <c r="X29" i="47" s="1"/>
  <c r="Q97" i="47"/>
  <c r="R97" i="47" s="1"/>
  <c r="K40" i="47"/>
  <c r="L40" i="47" s="1"/>
  <c r="AO38" i="47"/>
  <c r="AP38" i="47" s="1"/>
  <c r="AC31" i="47"/>
  <c r="AD31" i="47" s="1"/>
  <c r="K17" i="47"/>
  <c r="L17" i="47" s="1"/>
  <c r="K92" i="47"/>
  <c r="L92" i="47" s="1"/>
  <c r="Q60" i="47"/>
  <c r="R60" i="47" s="1"/>
  <c r="AI31" i="47"/>
  <c r="AJ31" i="47" s="1"/>
  <c r="K84" i="47"/>
  <c r="L84" i="47" s="1"/>
  <c r="AO62" i="47"/>
  <c r="AP62" i="47" s="1"/>
  <c r="K67" i="47"/>
  <c r="L67" i="47" s="1"/>
  <c r="AI25" i="47"/>
  <c r="AJ25" i="47" s="1"/>
  <c r="AO39" i="47"/>
  <c r="AP39" i="47" s="1"/>
  <c r="K13" i="47"/>
  <c r="L13" i="47" s="1"/>
  <c r="Q45" i="47"/>
  <c r="R45" i="47" s="1"/>
  <c r="AO78" i="47"/>
  <c r="AP78" i="47" s="1"/>
  <c r="Q76" i="47"/>
  <c r="R76" i="47" s="1"/>
  <c r="AO58" i="47"/>
  <c r="AP58" i="47" s="1"/>
  <c r="AC28" i="47"/>
  <c r="AD28" i="47" s="1"/>
  <c r="AI15" i="47"/>
  <c r="AJ15" i="47" s="1"/>
  <c r="W64" i="47"/>
  <c r="X64" i="47" s="1"/>
  <c r="W65" i="47"/>
  <c r="X65" i="47" s="1"/>
  <c r="Q30" i="47"/>
  <c r="R30" i="47" s="1"/>
  <c r="K56" i="47"/>
  <c r="L56" i="47" s="1"/>
  <c r="K64" i="47"/>
  <c r="L64" i="47" s="1"/>
  <c r="K33" i="47"/>
  <c r="L33" i="47" s="1"/>
  <c r="AO26" i="47"/>
  <c r="AP26" i="47" s="1"/>
  <c r="AO46" i="47"/>
  <c r="AP46" i="47" s="1"/>
  <c r="K69" i="47"/>
  <c r="L69" i="47" s="1"/>
  <c r="AK9" i="47"/>
  <c r="AL9" i="47" s="1"/>
  <c r="AI26" i="47"/>
  <c r="AJ26" i="47" s="1"/>
  <c r="AI33" i="47"/>
  <c r="AJ33" i="47" s="1"/>
  <c r="AC46" i="47"/>
  <c r="AD46" i="47" s="1"/>
  <c r="AC37" i="47"/>
  <c r="AD37" i="47" s="1"/>
  <c r="M9" i="47"/>
  <c r="N9" i="47" s="1"/>
  <c r="E60" i="47"/>
  <c r="F60" i="47" s="1"/>
  <c r="E28" i="47"/>
  <c r="F28" i="47" s="1"/>
  <c r="E96" i="47"/>
  <c r="F96" i="47" s="1"/>
  <c r="E44" i="47"/>
  <c r="F44" i="47" s="1"/>
  <c r="W66" i="47"/>
  <c r="X66" i="47" s="1"/>
  <c r="W67" i="47"/>
  <c r="X67" i="47" s="1"/>
  <c r="W26" i="47"/>
  <c r="X26" i="47" s="1"/>
  <c r="E32" i="47"/>
  <c r="F32" i="47" s="1"/>
  <c r="E53" i="47"/>
  <c r="F53" i="47" s="1"/>
  <c r="W32" i="47"/>
  <c r="X32" i="47" s="1"/>
  <c r="W74" i="47"/>
  <c r="X74" i="47" s="1"/>
  <c r="W58" i="47"/>
  <c r="X58" i="47" s="1"/>
  <c r="E29" i="47"/>
  <c r="F29" i="47" s="1"/>
  <c r="W84" i="47"/>
  <c r="X84" i="47" s="1"/>
  <c r="E48" i="47"/>
  <c r="F48" i="47" s="1"/>
  <c r="E82" i="47"/>
  <c r="F82" i="47" s="1"/>
  <c r="W52" i="47"/>
  <c r="X52" i="47" s="1"/>
  <c r="W59" i="47"/>
  <c r="X59" i="47" s="1"/>
  <c r="W34" i="47"/>
  <c r="X34" i="47" s="1"/>
  <c r="E37" i="47"/>
  <c r="F37" i="47" s="1"/>
  <c r="W89" i="47"/>
  <c r="X89" i="47" s="1"/>
  <c r="E68" i="47"/>
  <c r="F68" i="47" s="1"/>
  <c r="E70" i="47"/>
  <c r="F70" i="47" s="1"/>
  <c r="E93" i="47"/>
  <c r="F93" i="47" s="1"/>
  <c r="W35" i="47"/>
  <c r="X35" i="47" s="1"/>
  <c r="E35" i="47"/>
  <c r="F35" i="47" s="1"/>
  <c r="E52" i="47"/>
  <c r="F52" i="47" s="1"/>
  <c r="W60" i="47"/>
  <c r="X60" i="47" s="1"/>
  <c r="E51" i="47"/>
  <c r="F51" i="47" s="1"/>
  <c r="W96" i="47"/>
  <c r="X96" i="47" s="1"/>
  <c r="E41" i="47"/>
  <c r="F41" i="47" s="1"/>
  <c r="W81" i="47"/>
  <c r="X81" i="47" s="1"/>
  <c r="E13" i="47"/>
  <c r="F13" i="47" s="1"/>
  <c r="W38" i="47"/>
  <c r="X38" i="47" s="1"/>
  <c r="W39" i="47"/>
  <c r="X39" i="47" s="1"/>
  <c r="W50" i="47"/>
  <c r="X50" i="47" s="1"/>
  <c r="W82" i="47"/>
  <c r="X82" i="47" s="1"/>
  <c r="W69" i="47"/>
  <c r="X69" i="47" s="1"/>
  <c r="W75" i="47"/>
  <c r="X75" i="47" s="1"/>
  <c r="E92" i="47"/>
  <c r="F92" i="47" s="1"/>
  <c r="E67" i="47"/>
  <c r="F67" i="47" s="1"/>
  <c r="W20" i="47"/>
  <c r="X20" i="47" s="1"/>
  <c r="E14" i="47"/>
  <c r="F14" i="47" s="1"/>
  <c r="W36" i="47"/>
  <c r="X36" i="47" s="1"/>
  <c r="E36" i="47"/>
  <c r="F36" i="47" s="1"/>
  <c r="W25" i="47"/>
  <c r="X25" i="47" s="1"/>
  <c r="E59" i="47"/>
  <c r="F59" i="47" s="1"/>
  <c r="E91" i="47"/>
  <c r="F91" i="47" s="1"/>
  <c r="E34" i="47"/>
  <c r="F34" i="47" s="1"/>
  <c r="W48" i="47"/>
  <c r="X48" i="47" s="1"/>
  <c r="W33" i="47"/>
  <c r="X33" i="47" s="1"/>
  <c r="E11" i="47"/>
  <c r="F11" i="47" s="1"/>
  <c r="E49" i="47"/>
  <c r="F49" i="47" s="1"/>
  <c r="W73" i="47"/>
  <c r="X73" i="47" s="1"/>
  <c r="W21" i="47"/>
  <c r="X21" i="47" s="1"/>
  <c r="W62" i="47"/>
  <c r="X62" i="47" s="1"/>
  <c r="E26" i="47"/>
  <c r="F26" i="47" s="1"/>
  <c r="W24" i="47"/>
  <c r="X24" i="47" s="1"/>
  <c r="W57" i="47"/>
  <c r="X57" i="47" s="1"/>
  <c r="W19" i="47"/>
  <c r="X19" i="47" s="1"/>
  <c r="E19" i="47"/>
  <c r="F19" i="47" s="1"/>
  <c r="E61" i="47"/>
  <c r="F61" i="47" s="1"/>
  <c r="E39" i="47"/>
  <c r="F39" i="47" s="1"/>
  <c r="W94" i="47"/>
  <c r="X94" i="47" s="1"/>
  <c r="E10" i="47"/>
  <c r="F10" i="47" s="1"/>
  <c r="G10" i="47" s="1"/>
  <c r="H10" i="47" s="1"/>
  <c r="W92" i="47"/>
  <c r="X92" i="47" s="1"/>
  <c r="E47" i="47"/>
  <c r="F47" i="47" s="1"/>
  <c r="E23" i="47"/>
  <c r="F23" i="47" s="1"/>
  <c r="W41" i="47"/>
  <c r="X41" i="47" s="1"/>
  <c r="W49" i="47"/>
  <c r="X49" i="47" s="1"/>
  <c r="E27" i="47"/>
  <c r="F27" i="47" s="1"/>
  <c r="E33" i="47"/>
  <c r="F33" i="47" s="1"/>
  <c r="W54" i="47"/>
  <c r="X54" i="47" s="1"/>
  <c r="W23" i="47"/>
  <c r="X23" i="47" s="1"/>
  <c r="E75" i="47"/>
  <c r="F75" i="47" s="1"/>
  <c r="E62" i="47"/>
  <c r="F62" i="47" s="1"/>
  <c r="W70" i="47"/>
  <c r="X70" i="47" s="1"/>
  <c r="E81" i="47"/>
  <c r="F81" i="47" s="1"/>
  <c r="E72" i="47"/>
  <c r="F72" i="47" s="1"/>
  <c r="E58" i="47"/>
  <c r="F58" i="47" s="1"/>
  <c r="E40" i="47"/>
  <c r="F40" i="47" s="1"/>
  <c r="W14" i="47"/>
  <c r="X14" i="47" s="1"/>
  <c r="E88" i="47"/>
  <c r="F88" i="47" s="1"/>
  <c r="E56" i="47"/>
  <c r="F56" i="47" s="1"/>
  <c r="E17" i="47"/>
  <c r="F17" i="47" s="1"/>
  <c r="E18" i="47"/>
  <c r="F18" i="47" s="1"/>
  <c r="W16" i="47"/>
  <c r="X16" i="47" s="1"/>
  <c r="E73" i="47"/>
  <c r="F73" i="47" s="1"/>
  <c r="E57" i="47"/>
  <c r="F57" i="47" s="1"/>
  <c r="W22" i="47"/>
  <c r="X22" i="47" s="1"/>
  <c r="W18" i="47"/>
  <c r="X18" i="47" s="1"/>
  <c r="W78" i="47"/>
  <c r="X78" i="47" s="1"/>
  <c r="E71" i="47"/>
  <c r="F71" i="47" s="1"/>
  <c r="E87" i="47"/>
  <c r="F87" i="47" s="1"/>
  <c r="W31" i="47"/>
  <c r="X31" i="47" s="1"/>
  <c r="E94" i="47"/>
  <c r="F94" i="47" s="1"/>
  <c r="E55" i="47"/>
  <c r="F55" i="47" s="1"/>
  <c r="E43" i="47"/>
  <c r="F43" i="47" s="1"/>
  <c r="W86" i="47"/>
  <c r="X86" i="47" s="1"/>
  <c r="E66" i="47"/>
  <c r="F66" i="47" s="1"/>
  <c r="E54" i="47"/>
  <c r="F54" i="47" s="1"/>
  <c r="E97" i="47"/>
  <c r="F97" i="47" s="1"/>
  <c r="W56" i="47"/>
  <c r="X56" i="47" s="1"/>
  <c r="E42" i="47"/>
  <c r="F42" i="47" s="1"/>
  <c r="E20" i="47"/>
  <c r="F20" i="47" s="1"/>
  <c r="E16" i="47"/>
  <c r="F16" i="47" s="1"/>
  <c r="E25" i="47"/>
  <c r="F25" i="47" s="1"/>
  <c r="E64" i="47"/>
  <c r="F64" i="47" s="1"/>
  <c r="W42" i="47"/>
  <c r="X42" i="47" s="1"/>
  <c r="W95" i="47"/>
  <c r="X95" i="47" s="1"/>
  <c r="E12" i="47"/>
  <c r="F12" i="47" s="1"/>
  <c r="W17" i="47"/>
  <c r="X17" i="47" s="1"/>
  <c r="E90" i="47"/>
  <c r="F90" i="47" s="1"/>
  <c r="W76" i="47"/>
  <c r="X76" i="47" s="1"/>
  <c r="E83" i="47"/>
  <c r="F83" i="47" s="1"/>
  <c r="E89" i="47"/>
  <c r="F89" i="47" s="1"/>
  <c r="W53" i="47"/>
  <c r="X53" i="47" s="1"/>
  <c r="W97" i="47"/>
  <c r="X97" i="47" s="1"/>
  <c r="W15" i="47"/>
  <c r="X15" i="47" s="1"/>
  <c r="E31" i="47"/>
  <c r="F31" i="47" s="1"/>
  <c r="W68" i="47"/>
  <c r="X68" i="47" s="1"/>
  <c r="W27" i="47"/>
  <c r="X27" i="47" s="1"/>
  <c r="E80" i="47"/>
  <c r="F80" i="47" s="1"/>
  <c r="E50" i="47"/>
  <c r="F50" i="47" s="1"/>
  <c r="E63" i="47"/>
  <c r="F63" i="47" s="1"/>
  <c r="E38" i="47"/>
  <c r="F38" i="47" s="1"/>
  <c r="E95" i="47"/>
  <c r="F95" i="47" s="1"/>
  <c r="W10" i="47"/>
  <c r="X10" i="47" s="1"/>
  <c r="Y10" i="47" s="1"/>
  <c r="Z10" i="47" s="1"/>
  <c r="W63" i="47"/>
  <c r="X63" i="47" s="1"/>
  <c r="E86" i="47"/>
  <c r="F86" i="47" s="1"/>
  <c r="E46" i="47"/>
  <c r="F46" i="47" s="1"/>
  <c r="W77" i="47"/>
  <c r="X77" i="47" s="1"/>
  <c r="W51" i="47"/>
  <c r="X51" i="47" s="1"/>
  <c r="W72" i="47"/>
  <c r="X72" i="47" s="1"/>
  <c r="W90" i="47"/>
  <c r="X90" i="47" s="1"/>
  <c r="W93" i="47"/>
  <c r="X93" i="47" s="1"/>
  <c r="E30" i="47"/>
  <c r="F30" i="47" s="1"/>
  <c r="W55" i="47"/>
  <c r="X55" i="47" s="1"/>
  <c r="W40" i="47"/>
  <c r="X40" i="47" s="1"/>
  <c r="W47" i="47"/>
  <c r="X47" i="47" s="1"/>
  <c r="W71" i="47"/>
  <c r="X71" i="47" s="1"/>
  <c r="W61" i="47"/>
  <c r="X61" i="47" s="1"/>
  <c r="W30" i="47"/>
  <c r="X30" i="47" s="1"/>
  <c r="W83" i="47"/>
  <c r="X83" i="47" s="1"/>
  <c r="W45" i="47"/>
  <c r="X45" i="47" s="1"/>
  <c r="W91" i="47"/>
  <c r="X91" i="47" s="1"/>
  <c r="W85" i="47"/>
  <c r="X85" i="47" s="1"/>
  <c r="W37" i="47"/>
  <c r="X37" i="47" s="1"/>
  <c r="W11" i="47"/>
  <c r="X11" i="47" s="1"/>
  <c r="AQ77" i="47" l="1"/>
  <c r="AR77" i="47" s="1"/>
  <c r="Y99" i="47"/>
  <c r="Z99" i="47" s="1"/>
  <c r="AE98" i="47"/>
  <c r="AF98" i="47" s="1"/>
  <c r="AQ97" i="47"/>
  <c r="AR97" i="47" s="1"/>
  <c r="S69" i="47"/>
  <c r="T69" i="47" s="1"/>
  <c r="AQ96" i="47"/>
  <c r="AR96" i="47" s="1"/>
  <c r="AK89" i="47"/>
  <c r="AL89" i="47" s="1"/>
  <c r="AE66" i="47"/>
  <c r="AF66" i="47" s="1"/>
  <c r="AK91" i="47"/>
  <c r="AL91" i="47" s="1"/>
  <c r="AE64" i="47"/>
  <c r="AF64" i="47" s="1"/>
  <c r="G79" i="47"/>
  <c r="H79" i="47" s="1"/>
  <c r="AE36" i="47"/>
  <c r="AF36" i="47" s="1"/>
  <c r="AE63" i="47"/>
  <c r="AF63" i="47" s="1"/>
  <c r="AE90" i="47"/>
  <c r="AF90" i="47" s="1"/>
  <c r="AQ88" i="47"/>
  <c r="AR88" i="47" s="1"/>
  <c r="AK93" i="47"/>
  <c r="AL93" i="47" s="1"/>
  <c r="M43" i="47"/>
  <c r="N43" i="47" s="1"/>
  <c r="AE25" i="47"/>
  <c r="AF25" i="47" s="1"/>
  <c r="G24" i="47"/>
  <c r="H24" i="47" s="1"/>
  <c r="S99" i="47"/>
  <c r="T99" i="47" s="1"/>
  <c r="M44" i="47"/>
  <c r="N44" i="47" s="1"/>
  <c r="AE89" i="47"/>
  <c r="AF89" i="47" s="1"/>
  <c r="AK71" i="47"/>
  <c r="AL71" i="47" s="1"/>
  <c r="AK90" i="47"/>
  <c r="AL90" i="47" s="1"/>
  <c r="AK13" i="47"/>
  <c r="AL13" i="47" s="1"/>
  <c r="M42" i="47"/>
  <c r="N42" i="47" s="1"/>
  <c r="AK61" i="47"/>
  <c r="AL61" i="47" s="1"/>
  <c r="S85" i="47"/>
  <c r="T85" i="47" s="1"/>
  <c r="AE65" i="47"/>
  <c r="AF65" i="47" s="1"/>
  <c r="AE70" i="47"/>
  <c r="AF70" i="47" s="1"/>
  <c r="AK19" i="47"/>
  <c r="AL19" i="47" s="1"/>
  <c r="AK30" i="47"/>
  <c r="AL30" i="47" s="1"/>
  <c r="AQ46" i="47"/>
  <c r="AR46" i="47" s="1"/>
  <c r="M27" i="47"/>
  <c r="N27" i="47" s="1"/>
  <c r="AQ31" i="47"/>
  <c r="AR31" i="47" s="1"/>
  <c r="AQ45" i="47"/>
  <c r="AR45" i="47" s="1"/>
  <c r="AK63" i="47"/>
  <c r="AL63" i="47" s="1"/>
  <c r="AQ20" i="47"/>
  <c r="AR20" i="47" s="1"/>
  <c r="AE80" i="47"/>
  <c r="AF80" i="47" s="1"/>
  <c r="S64" i="47"/>
  <c r="T64" i="47" s="1"/>
  <c r="AE13" i="47"/>
  <c r="AF13" i="47" s="1"/>
  <c r="AE17" i="47"/>
  <c r="AF17" i="47" s="1"/>
  <c r="S39" i="47"/>
  <c r="T39" i="47" s="1"/>
  <c r="M74" i="47"/>
  <c r="N74" i="47" s="1"/>
  <c r="M55" i="47"/>
  <c r="N55" i="47" s="1"/>
  <c r="S43" i="47"/>
  <c r="T43" i="47" s="1"/>
  <c r="AQ37" i="47"/>
  <c r="AR37" i="47" s="1"/>
  <c r="M16" i="47"/>
  <c r="N16" i="47" s="1"/>
  <c r="AK53" i="47"/>
  <c r="AL53" i="47" s="1"/>
  <c r="AK82" i="47"/>
  <c r="AL82" i="47" s="1"/>
  <c r="AQ21" i="47"/>
  <c r="AR21" i="47" s="1"/>
  <c r="AK80" i="47"/>
  <c r="AL80" i="47" s="1"/>
  <c r="AQ70" i="47"/>
  <c r="AR70" i="47" s="1"/>
  <c r="Y89" i="47"/>
  <c r="Z89" i="47" s="1"/>
  <c r="M86" i="47"/>
  <c r="N86" i="47" s="1"/>
  <c r="S37" i="47"/>
  <c r="T37" i="47" s="1"/>
  <c r="G99" i="47"/>
  <c r="H99" i="47" s="1"/>
  <c r="AQ34" i="47"/>
  <c r="AR34" i="47" s="1"/>
  <c r="AE16" i="47"/>
  <c r="AF16" i="47" s="1"/>
  <c r="M58" i="47"/>
  <c r="N58" i="47" s="1"/>
  <c r="Y88" i="47"/>
  <c r="Z88" i="47" s="1"/>
  <c r="AK34" i="47"/>
  <c r="AL34" i="47" s="1"/>
  <c r="AE84" i="47"/>
  <c r="AF84" i="47" s="1"/>
  <c r="AK59" i="47"/>
  <c r="AL59" i="47" s="1"/>
  <c r="S86" i="47"/>
  <c r="T86" i="47" s="1"/>
  <c r="G78" i="47"/>
  <c r="H78" i="47" s="1"/>
  <c r="AQ86" i="47"/>
  <c r="AR86" i="47" s="1"/>
  <c r="AK20" i="47"/>
  <c r="AL20" i="47" s="1"/>
  <c r="AQ15" i="47"/>
  <c r="AR15" i="47" s="1"/>
  <c r="AK50" i="47"/>
  <c r="AL50" i="47" s="1"/>
  <c r="AQ29" i="47"/>
  <c r="AR29" i="47" s="1"/>
  <c r="AQ87" i="47"/>
  <c r="AR87" i="47" s="1"/>
  <c r="S78" i="47"/>
  <c r="T78" i="47" s="1"/>
  <c r="AK56" i="47"/>
  <c r="AL56" i="47" s="1"/>
  <c r="AK68" i="47"/>
  <c r="AL68" i="47" s="1"/>
  <c r="AE49" i="47"/>
  <c r="AF49" i="47" s="1"/>
  <c r="AK94" i="47"/>
  <c r="AL94" i="47" s="1"/>
  <c r="AE26" i="47"/>
  <c r="AF26" i="47" s="1"/>
  <c r="AK81" i="47"/>
  <c r="AL81" i="47" s="1"/>
  <c r="AK92" i="47"/>
  <c r="AL92" i="47" s="1"/>
  <c r="AQ82" i="47"/>
  <c r="AR82" i="47" s="1"/>
  <c r="AQ57" i="47"/>
  <c r="AR57" i="47" s="1"/>
  <c r="AE88" i="47"/>
  <c r="AF88" i="47" s="1"/>
  <c r="AQ89" i="47"/>
  <c r="AR89" i="47" s="1"/>
  <c r="AK39" i="47"/>
  <c r="AL39" i="47" s="1"/>
  <c r="AK98" i="47"/>
  <c r="AL98" i="47" s="1"/>
  <c r="M31" i="47"/>
  <c r="N31" i="47" s="1"/>
  <c r="M87" i="47"/>
  <c r="N87" i="47" s="1"/>
  <c r="S45" i="47"/>
  <c r="T45" i="47" s="1"/>
  <c r="AK45" i="47"/>
  <c r="AL45" i="47" s="1"/>
  <c r="AE78" i="47"/>
  <c r="AF78" i="47" s="1"/>
  <c r="AK54" i="47"/>
  <c r="AL54" i="47" s="1"/>
  <c r="AK69" i="47"/>
  <c r="AL69" i="47" s="1"/>
  <c r="AE50" i="47"/>
  <c r="AF50" i="47" s="1"/>
  <c r="AQ49" i="47"/>
  <c r="AR49" i="47" s="1"/>
  <c r="AK70" i="47"/>
  <c r="AL70" i="47" s="1"/>
  <c r="AE85" i="47"/>
  <c r="AF85" i="47" s="1"/>
  <c r="AQ81" i="47"/>
  <c r="AR81" i="47" s="1"/>
  <c r="AE67" i="47"/>
  <c r="AF67" i="47" s="1"/>
  <c r="AQ83" i="47"/>
  <c r="AR83" i="47" s="1"/>
  <c r="AK38" i="47"/>
  <c r="AL38" i="47" s="1"/>
  <c r="AE43" i="47"/>
  <c r="AF43" i="47" s="1"/>
  <c r="AK77" i="47"/>
  <c r="AL77" i="47" s="1"/>
  <c r="S11" i="47"/>
  <c r="T11" i="47" s="1"/>
  <c r="AQ80" i="47"/>
  <c r="AR80" i="47" s="1"/>
  <c r="AK37" i="47"/>
  <c r="AL37" i="47" s="1"/>
  <c r="AQ98" i="47"/>
  <c r="AR98" i="47" s="1"/>
  <c r="S79" i="47"/>
  <c r="T79" i="47" s="1"/>
  <c r="M61" i="47"/>
  <c r="N61" i="47" s="1"/>
  <c r="AQ95" i="47"/>
  <c r="AR95" i="47" s="1"/>
  <c r="M14" i="47"/>
  <c r="N14" i="47" s="1"/>
  <c r="M84" i="47"/>
  <c r="N84" i="47" s="1"/>
  <c r="AK48" i="47"/>
  <c r="AL48" i="47" s="1"/>
  <c r="AQ94" i="47"/>
  <c r="AR94" i="47" s="1"/>
  <c r="AE75" i="47"/>
  <c r="AF75" i="47" s="1"/>
  <c r="AK21" i="47"/>
  <c r="AL21" i="47" s="1"/>
  <c r="AE96" i="47"/>
  <c r="AF96" i="47" s="1"/>
  <c r="AK58" i="47"/>
  <c r="AL58" i="47" s="1"/>
  <c r="Y66" i="47"/>
  <c r="Z66" i="47" s="1"/>
  <c r="AE81" i="47"/>
  <c r="AF81" i="47" s="1"/>
  <c r="AE40" i="47"/>
  <c r="AF40" i="47" s="1"/>
  <c r="S13" i="47"/>
  <c r="T13" i="47" s="1"/>
  <c r="S63" i="47"/>
  <c r="T63" i="47" s="1"/>
  <c r="AE29" i="47"/>
  <c r="AF29" i="47" s="1"/>
  <c r="M39" i="47"/>
  <c r="N39" i="47" s="1"/>
  <c r="M50" i="47"/>
  <c r="N50" i="47" s="1"/>
  <c r="S27" i="47"/>
  <c r="T27" i="47" s="1"/>
  <c r="AE79" i="47"/>
  <c r="AF79" i="47" s="1"/>
  <c r="AQ60" i="47"/>
  <c r="AR60" i="47" s="1"/>
  <c r="S19" i="47"/>
  <c r="T19" i="47" s="1"/>
  <c r="AE60" i="47"/>
  <c r="AF60" i="47" s="1"/>
  <c r="M53" i="47"/>
  <c r="N53" i="47" s="1"/>
  <c r="AK14" i="47"/>
  <c r="AL14" i="47" s="1"/>
  <c r="AQ61" i="47"/>
  <c r="AR61" i="47" s="1"/>
  <c r="AE87" i="47"/>
  <c r="AF87" i="47" s="1"/>
  <c r="AK24" i="47"/>
  <c r="AL24" i="47" s="1"/>
  <c r="M59" i="47"/>
  <c r="N59" i="47" s="1"/>
  <c r="AE15" i="47"/>
  <c r="AF15" i="47" s="1"/>
  <c r="AQ63" i="47"/>
  <c r="AR63" i="47" s="1"/>
  <c r="AK83" i="47"/>
  <c r="AL83" i="47" s="1"/>
  <c r="S82" i="47"/>
  <c r="T82" i="47" s="1"/>
  <c r="AK22" i="47"/>
  <c r="AL22" i="47" s="1"/>
  <c r="S53" i="47"/>
  <c r="T53" i="47" s="1"/>
  <c r="M73" i="47"/>
  <c r="N73" i="47" s="1"/>
  <c r="S26" i="47"/>
  <c r="T26" i="47" s="1"/>
  <c r="M75" i="47"/>
  <c r="N75" i="47" s="1"/>
  <c r="AK46" i="47"/>
  <c r="AL46" i="47" s="1"/>
  <c r="AK25" i="47"/>
  <c r="AL25" i="47" s="1"/>
  <c r="AE95" i="47"/>
  <c r="AF95" i="47" s="1"/>
  <c r="AE45" i="47"/>
  <c r="AF45" i="47" s="1"/>
  <c r="Y80" i="47"/>
  <c r="Z80" i="47" s="1"/>
  <c r="AK66" i="47"/>
  <c r="AL66" i="47" s="1"/>
  <c r="M81" i="47"/>
  <c r="N81" i="47" s="1"/>
  <c r="G80" i="47"/>
  <c r="H80" i="47" s="1"/>
  <c r="S62" i="47"/>
  <c r="T62" i="47" s="1"/>
  <c r="S72" i="47"/>
  <c r="T72" i="47" s="1"/>
  <c r="AK29" i="47"/>
  <c r="AL29" i="47" s="1"/>
  <c r="M67" i="47"/>
  <c r="N67" i="47" s="1"/>
  <c r="M57" i="47"/>
  <c r="N57" i="47" s="1"/>
  <c r="M94" i="47"/>
  <c r="N94" i="47" s="1"/>
  <c r="S68" i="47"/>
  <c r="T68" i="47" s="1"/>
  <c r="S33" i="47"/>
  <c r="T33" i="47" s="1"/>
  <c r="AK79" i="47"/>
  <c r="AL79" i="47" s="1"/>
  <c r="M97" i="47"/>
  <c r="N97" i="47" s="1"/>
  <c r="S12" i="47"/>
  <c r="T12" i="47" s="1"/>
  <c r="M33" i="47"/>
  <c r="N33" i="47" s="1"/>
  <c r="M60" i="47"/>
  <c r="N60" i="47" s="1"/>
  <c r="AK57" i="47"/>
  <c r="AL57" i="47" s="1"/>
  <c r="M63" i="47"/>
  <c r="N63" i="47" s="1"/>
  <c r="Y81" i="47"/>
  <c r="Z81" i="47" s="1"/>
  <c r="M66" i="47"/>
  <c r="N66" i="47" s="1"/>
  <c r="AE44" i="47"/>
  <c r="AF44" i="47" s="1"/>
  <c r="AE11" i="47"/>
  <c r="AF11" i="47" s="1"/>
  <c r="M99" i="47"/>
  <c r="N99" i="47" s="1"/>
  <c r="AQ62" i="47"/>
  <c r="AR62" i="47" s="1"/>
  <c r="AE57" i="47"/>
  <c r="AF57" i="47" s="1"/>
  <c r="AE35" i="47"/>
  <c r="AF35" i="47" s="1"/>
  <c r="Y44" i="47"/>
  <c r="Z44" i="47" s="1"/>
  <c r="AK12" i="47"/>
  <c r="AL12" i="47" s="1"/>
  <c r="AQ51" i="47"/>
  <c r="AR51" i="47" s="1"/>
  <c r="G22" i="47"/>
  <c r="H22" i="47" s="1"/>
  <c r="S89" i="47"/>
  <c r="T89" i="47" s="1"/>
  <c r="M54" i="47"/>
  <c r="N54" i="47" s="1"/>
  <c r="M45" i="47"/>
  <c r="N45" i="47" s="1"/>
  <c r="S51" i="47"/>
  <c r="T51" i="47" s="1"/>
  <c r="S22" i="47"/>
  <c r="T22" i="47" s="1"/>
  <c r="S87" i="47"/>
  <c r="T87" i="47" s="1"/>
  <c r="M90" i="47"/>
  <c r="N90" i="47" s="1"/>
  <c r="AQ53" i="47"/>
  <c r="AR53" i="47" s="1"/>
  <c r="AK78" i="47"/>
  <c r="AL78" i="47" s="1"/>
  <c r="M30" i="47"/>
  <c r="N30" i="47" s="1"/>
  <c r="AE41" i="47"/>
  <c r="AF41" i="47" s="1"/>
  <c r="AK97" i="47"/>
  <c r="AL97" i="47" s="1"/>
  <c r="S40" i="47"/>
  <c r="T40" i="47" s="1"/>
  <c r="S38" i="47"/>
  <c r="T38" i="47" s="1"/>
  <c r="AQ40" i="47"/>
  <c r="AR40" i="47" s="1"/>
  <c r="S93" i="47"/>
  <c r="T93" i="47" s="1"/>
  <c r="AK86" i="47"/>
  <c r="AL86" i="47" s="1"/>
  <c r="AE97" i="47"/>
  <c r="AF97" i="47" s="1"/>
  <c r="AE99" i="47"/>
  <c r="AF99" i="47" s="1"/>
  <c r="S59" i="47"/>
  <c r="T59" i="47" s="1"/>
  <c r="M83" i="47"/>
  <c r="N83" i="47" s="1"/>
  <c r="M48" i="47"/>
  <c r="N48" i="47" s="1"/>
  <c r="S24" i="47"/>
  <c r="T24" i="47" s="1"/>
  <c r="M72" i="47"/>
  <c r="N72" i="47" s="1"/>
  <c r="M34" i="47"/>
  <c r="N34" i="47" s="1"/>
  <c r="S49" i="47"/>
  <c r="T49" i="47" s="1"/>
  <c r="M98" i="47"/>
  <c r="N98" i="47" s="1"/>
  <c r="AQ52" i="47"/>
  <c r="AR52" i="47" s="1"/>
  <c r="S28" i="47"/>
  <c r="T28" i="47" s="1"/>
  <c r="AQ30" i="47"/>
  <c r="AR30" i="47" s="1"/>
  <c r="M93" i="47"/>
  <c r="N93" i="47" s="1"/>
  <c r="AK44" i="47"/>
  <c r="AL44" i="47" s="1"/>
  <c r="S75" i="47"/>
  <c r="T75" i="47" s="1"/>
  <c r="AE59" i="47"/>
  <c r="AF59" i="47" s="1"/>
  <c r="M49" i="47"/>
  <c r="N49" i="47" s="1"/>
  <c r="S80" i="47"/>
  <c r="T80" i="47" s="1"/>
  <c r="AE58" i="47"/>
  <c r="AF58" i="47" s="1"/>
  <c r="AK75" i="47"/>
  <c r="AL75" i="47" s="1"/>
  <c r="AQ13" i="47"/>
  <c r="AR13" i="47" s="1"/>
  <c r="AK99" i="47"/>
  <c r="AL99" i="47" s="1"/>
  <c r="M20" i="47"/>
  <c r="N20" i="47" s="1"/>
  <c r="AQ19" i="47"/>
  <c r="AR19" i="47" s="1"/>
  <c r="M65" i="47"/>
  <c r="N65" i="47" s="1"/>
  <c r="AQ50" i="47"/>
  <c r="AR50" i="47" s="1"/>
  <c r="Y98" i="47"/>
  <c r="Z98" i="47" s="1"/>
  <c r="AQ18" i="47"/>
  <c r="AR18" i="47" s="1"/>
  <c r="S81" i="47"/>
  <c r="T81" i="47" s="1"/>
  <c r="M96" i="47"/>
  <c r="N96" i="47" s="1"/>
  <c r="AE24" i="47"/>
  <c r="AF24" i="47" s="1"/>
  <c r="S15" i="47"/>
  <c r="T15" i="47" s="1"/>
  <c r="AK100" i="47"/>
  <c r="AL100" i="47" s="1"/>
  <c r="AQ99" i="47"/>
  <c r="AR99" i="47" s="1"/>
  <c r="AQ23" i="47"/>
  <c r="AR23" i="47" s="1"/>
  <c r="S96" i="47"/>
  <c r="T96" i="47" s="1"/>
  <c r="AK74" i="47"/>
  <c r="AL74" i="47" s="1"/>
  <c r="S48" i="47"/>
  <c r="T48" i="47" s="1"/>
  <c r="AQ84" i="47"/>
  <c r="AR84" i="47" s="1"/>
  <c r="AQ85" i="47"/>
  <c r="AR85" i="47" s="1"/>
  <c r="AQ67" i="47"/>
  <c r="AR67" i="47" s="1"/>
  <c r="AQ68" i="47"/>
  <c r="AR68" i="47" s="1"/>
  <c r="AQ12" i="47"/>
  <c r="AR12" i="47" s="1"/>
  <c r="AQ25" i="47"/>
  <c r="AR25" i="47" s="1"/>
  <c r="AQ56" i="47"/>
  <c r="AR56" i="47" s="1"/>
  <c r="AQ54" i="47"/>
  <c r="AR54" i="47" s="1"/>
  <c r="AQ48" i="47"/>
  <c r="AR48" i="47" s="1"/>
  <c r="AQ28" i="47"/>
  <c r="AR28" i="47" s="1"/>
  <c r="AQ41" i="47"/>
  <c r="AR41" i="47" s="1"/>
  <c r="AQ47" i="47"/>
  <c r="AR47" i="47" s="1"/>
  <c r="AQ90" i="47"/>
  <c r="AR90" i="47" s="1"/>
  <c r="AQ44" i="47"/>
  <c r="AR44" i="47" s="1"/>
  <c r="AQ71" i="47"/>
  <c r="AR71" i="47" s="1"/>
  <c r="AK47" i="47"/>
  <c r="AL47" i="47" s="1"/>
  <c r="AK49" i="47"/>
  <c r="AL49" i="47" s="1"/>
  <c r="AK62" i="47"/>
  <c r="AL62" i="47" s="1"/>
  <c r="AK23" i="47"/>
  <c r="AL23" i="47" s="1"/>
  <c r="AK16" i="47"/>
  <c r="AL16" i="47" s="1"/>
  <c r="AK73" i="47"/>
  <c r="AL73" i="47" s="1"/>
  <c r="AK95" i="47"/>
  <c r="AL95" i="47" s="1"/>
  <c r="AK52" i="47"/>
  <c r="AL52" i="47" s="1"/>
  <c r="AK51" i="47"/>
  <c r="AL51" i="47" s="1"/>
  <c r="AK96" i="47"/>
  <c r="AL96" i="47" s="1"/>
  <c r="AK76" i="47"/>
  <c r="AL76" i="47" s="1"/>
  <c r="AE42" i="47"/>
  <c r="AF42" i="47" s="1"/>
  <c r="AE39" i="47"/>
  <c r="AF39" i="47" s="1"/>
  <c r="AE27" i="47"/>
  <c r="AF27" i="47" s="1"/>
  <c r="AE14" i="47"/>
  <c r="AF14" i="47" s="1"/>
  <c r="AE47" i="47"/>
  <c r="AF47" i="47" s="1"/>
  <c r="AE92" i="47"/>
  <c r="AF92" i="47" s="1"/>
  <c r="AE56" i="47"/>
  <c r="AF56" i="47" s="1"/>
  <c r="AE69" i="47"/>
  <c r="AF69" i="47" s="1"/>
  <c r="AE68" i="47"/>
  <c r="AF68" i="47" s="1"/>
  <c r="AE31" i="47"/>
  <c r="AF31" i="47" s="1"/>
  <c r="AE28" i="47"/>
  <c r="AF28" i="47" s="1"/>
  <c r="AE82" i="47"/>
  <c r="AF82" i="47" s="1"/>
  <c r="AE71" i="47"/>
  <c r="AF71" i="47" s="1"/>
  <c r="AE86" i="47"/>
  <c r="AF86" i="47" s="1"/>
  <c r="Y14" i="47"/>
  <c r="Z14" i="47" s="1"/>
  <c r="Y13" i="47"/>
  <c r="Z13" i="47" s="1"/>
  <c r="S54" i="47"/>
  <c r="T54" i="47" s="1"/>
  <c r="S58" i="47"/>
  <c r="T58" i="47" s="1"/>
  <c r="S65" i="47"/>
  <c r="T65" i="47" s="1"/>
  <c r="S83" i="47"/>
  <c r="T83" i="47" s="1"/>
  <c r="S98" i="47"/>
  <c r="T98" i="47" s="1"/>
  <c r="S18" i="47"/>
  <c r="T18" i="47" s="1"/>
  <c r="S73" i="47"/>
  <c r="T73" i="47" s="1"/>
  <c r="S57" i="47"/>
  <c r="T57" i="47" s="1"/>
  <c r="S47" i="47"/>
  <c r="T47" i="47" s="1"/>
  <c r="S67" i="47"/>
  <c r="T67" i="47" s="1"/>
  <c r="S30" i="47"/>
  <c r="T30" i="47" s="1"/>
  <c r="S44" i="47"/>
  <c r="T44" i="47" s="1"/>
  <c r="S25" i="47"/>
  <c r="T25" i="47" s="1"/>
  <c r="S42" i="47"/>
  <c r="T42" i="47" s="1"/>
  <c r="M76" i="47"/>
  <c r="N76" i="47" s="1"/>
  <c r="M51" i="47"/>
  <c r="N51" i="47" s="1"/>
  <c r="M71" i="47"/>
  <c r="N71" i="47" s="1"/>
  <c r="M64" i="47"/>
  <c r="N64" i="47" s="1"/>
  <c r="M95" i="47"/>
  <c r="N95" i="47" s="1"/>
  <c r="M77" i="47"/>
  <c r="N77" i="47" s="1"/>
  <c r="M23" i="47"/>
  <c r="N23" i="47" s="1"/>
  <c r="M25" i="47"/>
  <c r="N25" i="47" s="1"/>
  <c r="M62" i="47"/>
  <c r="N62" i="47" s="1"/>
  <c r="M56" i="47"/>
  <c r="N56" i="47" s="1"/>
  <c r="M32" i="47"/>
  <c r="N32" i="47" s="1"/>
  <c r="M18" i="47"/>
  <c r="N18" i="47" s="1"/>
  <c r="M85" i="47"/>
  <c r="N85" i="47" s="1"/>
  <c r="M70" i="47"/>
  <c r="N70" i="47" s="1"/>
  <c r="M82" i="47"/>
  <c r="N82" i="47" s="1"/>
  <c r="G46" i="47"/>
  <c r="H46" i="47" s="1"/>
  <c r="G98" i="47"/>
  <c r="H98" i="47" s="1"/>
  <c r="G45" i="47"/>
  <c r="H45" i="47" s="1"/>
  <c r="Y24" i="47"/>
  <c r="Z24" i="47" s="1"/>
  <c r="AQ42" i="47"/>
  <c r="AR42" i="47" s="1"/>
  <c r="AQ55" i="47"/>
  <c r="AR55" i="47" s="1"/>
  <c r="AE76" i="47"/>
  <c r="AF76" i="47" s="1"/>
  <c r="M40" i="47"/>
  <c r="N40" i="47" s="1"/>
  <c r="AK18" i="47"/>
  <c r="AL18" i="47" s="1"/>
  <c r="S97" i="47"/>
  <c r="T97" i="47" s="1"/>
  <c r="S55" i="47"/>
  <c r="T55" i="47" s="1"/>
  <c r="AQ32" i="47"/>
  <c r="AR32" i="47" s="1"/>
  <c r="AK67" i="47"/>
  <c r="AL67" i="47" s="1"/>
  <c r="AK60" i="47"/>
  <c r="AL60" i="47" s="1"/>
  <c r="AQ78" i="47"/>
  <c r="AR78" i="47" s="1"/>
  <c r="M78" i="47"/>
  <c r="N78" i="47" s="1"/>
  <c r="AQ43" i="47"/>
  <c r="AR43" i="47" s="1"/>
  <c r="M17" i="47"/>
  <c r="N17" i="47" s="1"/>
  <c r="M89" i="47"/>
  <c r="N89" i="47" s="1"/>
  <c r="AQ69" i="47"/>
  <c r="AR69" i="47" s="1"/>
  <c r="AK17" i="47"/>
  <c r="AL17" i="47" s="1"/>
  <c r="M79" i="47"/>
  <c r="N79" i="47" s="1"/>
  <c r="S29" i="47"/>
  <c r="T29" i="47" s="1"/>
  <c r="AE23" i="47"/>
  <c r="AF23" i="47" s="1"/>
  <c r="M52" i="47"/>
  <c r="N52" i="47" s="1"/>
  <c r="S77" i="47"/>
  <c r="T77" i="47" s="1"/>
  <c r="AE91" i="47"/>
  <c r="AF91" i="47" s="1"/>
  <c r="AE72" i="47"/>
  <c r="AF72" i="47" s="1"/>
  <c r="AE21" i="47"/>
  <c r="AF21" i="47" s="1"/>
  <c r="AE55" i="47"/>
  <c r="AF55" i="47" s="1"/>
  <c r="S46" i="47"/>
  <c r="T46" i="47" s="1"/>
  <c r="AE77" i="47"/>
  <c r="AF77" i="47" s="1"/>
  <c r="S70" i="47"/>
  <c r="T70" i="47" s="1"/>
  <c r="S95" i="47"/>
  <c r="T95" i="47" s="1"/>
  <c r="M88" i="47"/>
  <c r="N88" i="47" s="1"/>
  <c r="AE73" i="47"/>
  <c r="AF73" i="47" s="1"/>
  <c r="Y46" i="47"/>
  <c r="Z46" i="47" s="1"/>
  <c r="M46" i="47"/>
  <c r="N46" i="47" s="1"/>
  <c r="M13" i="47"/>
  <c r="N13" i="47" s="1"/>
  <c r="AQ16" i="47"/>
  <c r="AR16" i="47" s="1"/>
  <c r="AQ10" i="47"/>
  <c r="AR10" i="47" s="1"/>
  <c r="S71" i="47"/>
  <c r="T71" i="47" s="1"/>
  <c r="AQ74" i="47"/>
  <c r="AR74" i="47" s="1"/>
  <c r="M68" i="47"/>
  <c r="N68" i="47" s="1"/>
  <c r="M47" i="47"/>
  <c r="N47" i="47" s="1"/>
  <c r="S35" i="47"/>
  <c r="T35" i="47" s="1"/>
  <c r="M22" i="47"/>
  <c r="N22" i="47" s="1"/>
  <c r="AQ11" i="47"/>
  <c r="AR11" i="47" s="1"/>
  <c r="AK88" i="47"/>
  <c r="AL88" i="47" s="1"/>
  <c r="Y67" i="47"/>
  <c r="Z67" i="47" s="1"/>
  <c r="AK33" i="47"/>
  <c r="AL33" i="47" s="1"/>
  <c r="AK72" i="47"/>
  <c r="AL72" i="47" s="1"/>
  <c r="M15" i="47"/>
  <c r="N15" i="47" s="1"/>
  <c r="S88" i="47"/>
  <c r="T88" i="47" s="1"/>
  <c r="AK55" i="47"/>
  <c r="AL55" i="47" s="1"/>
  <c r="AK27" i="47"/>
  <c r="AL27" i="47" s="1"/>
  <c r="S17" i="47"/>
  <c r="T17" i="47" s="1"/>
  <c r="AQ93" i="47"/>
  <c r="AR93" i="47" s="1"/>
  <c r="AE34" i="47"/>
  <c r="AF34" i="47" s="1"/>
  <c r="AK40" i="47"/>
  <c r="AL40" i="47" s="1"/>
  <c r="AK65" i="47"/>
  <c r="AL65" i="47" s="1"/>
  <c r="S74" i="47"/>
  <c r="T74" i="47" s="1"/>
  <c r="AQ65" i="47"/>
  <c r="AR65" i="47" s="1"/>
  <c r="M91" i="47"/>
  <c r="N91" i="47" s="1"/>
  <c r="AQ76" i="47"/>
  <c r="AR76" i="47" s="1"/>
  <c r="AK87" i="47"/>
  <c r="AL87" i="47" s="1"/>
  <c r="S20" i="47"/>
  <c r="T20" i="47" s="1"/>
  <c r="AQ92" i="47"/>
  <c r="AR92" i="47" s="1"/>
  <c r="S50" i="47"/>
  <c r="T50" i="47" s="1"/>
  <c r="S52" i="47"/>
  <c r="T52" i="47" s="1"/>
  <c r="AQ75" i="47"/>
  <c r="AR75" i="47" s="1"/>
  <c r="M37" i="47"/>
  <c r="N37" i="47" s="1"/>
  <c r="M41" i="47"/>
  <c r="N41" i="47" s="1"/>
  <c r="AQ33" i="47"/>
  <c r="AR33" i="47" s="1"/>
  <c r="AE22" i="47"/>
  <c r="AF22" i="47" s="1"/>
  <c r="AK32" i="47"/>
  <c r="AL32" i="47" s="1"/>
  <c r="S34" i="47"/>
  <c r="T34" i="47" s="1"/>
  <c r="M24" i="47"/>
  <c r="N24" i="47" s="1"/>
  <c r="S76" i="47"/>
  <c r="T76" i="47" s="1"/>
  <c r="AK31" i="47"/>
  <c r="AL31" i="47" s="1"/>
  <c r="M92" i="47"/>
  <c r="N92" i="47" s="1"/>
  <c r="AE61" i="47"/>
  <c r="AF61" i="47" s="1"/>
  <c r="G76" i="47"/>
  <c r="H76" i="47" s="1"/>
  <c r="AK15" i="47"/>
  <c r="AL15" i="47" s="1"/>
  <c r="AQ79" i="47"/>
  <c r="AR79" i="47" s="1"/>
  <c r="AE53" i="47"/>
  <c r="AF53" i="47" s="1"/>
  <c r="AK41" i="47"/>
  <c r="AL41" i="47" s="1"/>
  <c r="AK64" i="47"/>
  <c r="AL64" i="47" s="1"/>
  <c r="M26" i="47"/>
  <c r="N26" i="47" s="1"/>
  <c r="M36" i="47"/>
  <c r="N36" i="47" s="1"/>
  <c r="S94" i="47"/>
  <c r="T94" i="47" s="1"/>
  <c r="M19" i="47"/>
  <c r="N19" i="47" s="1"/>
  <c r="S36" i="47"/>
  <c r="T36" i="47" s="1"/>
  <c r="AE33" i="47"/>
  <c r="AF33" i="47" s="1"/>
  <c r="AE19" i="47"/>
  <c r="AF19" i="47" s="1"/>
  <c r="AQ64" i="47"/>
  <c r="AR64" i="47" s="1"/>
  <c r="AK42" i="47"/>
  <c r="AL42" i="47" s="1"/>
  <c r="M35" i="47"/>
  <c r="N35" i="47" s="1"/>
  <c r="AQ58" i="47"/>
  <c r="AR58" i="47" s="1"/>
  <c r="S23" i="47"/>
  <c r="T23" i="47" s="1"/>
  <c r="AE62" i="47"/>
  <c r="AF62" i="47" s="1"/>
  <c r="AQ27" i="47"/>
  <c r="AR27" i="47" s="1"/>
  <c r="AE32" i="47"/>
  <c r="AF32" i="47" s="1"/>
  <c r="AK85" i="47"/>
  <c r="AL85" i="47" s="1"/>
  <c r="AK10" i="47"/>
  <c r="AL10" i="47" s="1"/>
  <c r="M69" i="47"/>
  <c r="N69" i="47" s="1"/>
  <c r="AQ72" i="47"/>
  <c r="AR72" i="47" s="1"/>
  <c r="AQ73" i="47"/>
  <c r="AR73" i="47" s="1"/>
  <c r="S90" i="47"/>
  <c r="T90" i="47" s="1"/>
  <c r="S91" i="47"/>
  <c r="T91" i="47" s="1"/>
  <c r="S92" i="47"/>
  <c r="T92" i="47" s="1"/>
  <c r="AQ39" i="47"/>
  <c r="AR39" i="47" s="1"/>
  <c r="AQ26" i="47"/>
  <c r="AR26" i="47" s="1"/>
  <c r="AE94" i="47"/>
  <c r="AF94" i="47" s="1"/>
  <c r="AE93" i="47"/>
  <c r="AF93" i="47" s="1"/>
  <c r="AE18" i="47"/>
  <c r="AF18" i="47" s="1"/>
  <c r="AQ35" i="47"/>
  <c r="AR35" i="47" s="1"/>
  <c r="M38" i="47"/>
  <c r="N38" i="47" s="1"/>
  <c r="S66" i="47"/>
  <c r="T66" i="47" s="1"/>
  <c r="AE20" i="47"/>
  <c r="AF20" i="47" s="1"/>
  <c r="AK35" i="47"/>
  <c r="AL35" i="47" s="1"/>
  <c r="S41" i="47"/>
  <c r="T41" i="47" s="1"/>
  <c r="AK84" i="47"/>
  <c r="AL84" i="47" s="1"/>
  <c r="S60" i="47"/>
  <c r="T60" i="47" s="1"/>
  <c r="AE30" i="47"/>
  <c r="AF30" i="47" s="1"/>
  <c r="AQ24" i="47"/>
  <c r="AR24" i="47" s="1"/>
  <c r="M80" i="47"/>
  <c r="N80" i="47" s="1"/>
  <c r="AQ91" i="47"/>
  <c r="AR91" i="47" s="1"/>
  <c r="M11" i="47"/>
  <c r="N11" i="47" s="1"/>
  <c r="M21" i="47"/>
  <c r="N21" i="47" s="1"/>
  <c r="AK11" i="47"/>
  <c r="AL11" i="47" s="1"/>
  <c r="S21" i="47"/>
  <c r="T21" i="47" s="1"/>
  <c r="S56" i="47"/>
  <c r="T56" i="47" s="1"/>
  <c r="S16" i="47"/>
  <c r="T16" i="47" s="1"/>
  <c r="AK43" i="47"/>
  <c r="AL43" i="47" s="1"/>
  <c r="S84" i="47"/>
  <c r="T84" i="47" s="1"/>
  <c r="AQ66" i="47"/>
  <c r="AR66" i="47" s="1"/>
  <c r="M29" i="47"/>
  <c r="N29" i="47" s="1"/>
  <c r="S61" i="47"/>
  <c r="T61" i="47" s="1"/>
  <c r="AQ38" i="47"/>
  <c r="AR38" i="47" s="1"/>
  <c r="AE54" i="47"/>
  <c r="AF54" i="47" s="1"/>
  <c r="M12" i="47"/>
  <c r="N12" i="47" s="1"/>
  <c r="AE83" i="47"/>
  <c r="AF83" i="47" s="1"/>
  <c r="Y29" i="47"/>
  <c r="Z29" i="47" s="1"/>
  <c r="AQ17" i="47"/>
  <c r="AR17" i="47" s="1"/>
  <c r="AQ59" i="47"/>
  <c r="AR59" i="47" s="1"/>
  <c r="AK36" i="47"/>
  <c r="AL36" i="47" s="1"/>
  <c r="AQ36" i="47"/>
  <c r="AR36" i="47" s="1"/>
  <c r="M28" i="47"/>
  <c r="N28" i="47" s="1"/>
  <c r="AQ22" i="47"/>
  <c r="AR22" i="47" s="1"/>
  <c r="S31" i="47"/>
  <c r="T31" i="47" s="1"/>
  <c r="S32" i="47"/>
  <c r="T32" i="47" s="1"/>
  <c r="AE12" i="47"/>
  <c r="AF12" i="47" s="1"/>
  <c r="S14" i="47"/>
  <c r="T14" i="47" s="1"/>
  <c r="AE74" i="47"/>
  <c r="AF74" i="47" s="1"/>
  <c r="AQ14" i="47"/>
  <c r="AR14" i="47" s="1"/>
  <c r="AK28" i="47"/>
  <c r="AL28" i="47" s="1"/>
  <c r="AK26" i="47"/>
  <c r="AL26" i="47" s="1"/>
  <c r="AE37" i="47"/>
  <c r="AF37" i="47" s="1"/>
  <c r="AE46" i="47"/>
  <c r="AF46" i="47" s="1"/>
  <c r="AE38" i="47"/>
  <c r="AF38" i="47" s="1"/>
  <c r="AE48" i="47"/>
  <c r="AF48" i="47" s="1"/>
  <c r="G38" i="47"/>
  <c r="H38" i="47" s="1"/>
  <c r="G29" i="47"/>
  <c r="H29" i="47" s="1"/>
  <c r="G61" i="47"/>
  <c r="H61" i="47" s="1"/>
  <c r="G70" i="47"/>
  <c r="H70" i="47" s="1"/>
  <c r="G74" i="47"/>
  <c r="H74" i="47" s="1"/>
  <c r="G60" i="47"/>
  <c r="H60" i="47" s="1"/>
  <c r="Y56" i="47"/>
  <c r="Z56" i="47" s="1"/>
  <c r="G69" i="47"/>
  <c r="H69" i="47" s="1"/>
  <c r="G15" i="47"/>
  <c r="H15" i="47" s="1"/>
  <c r="G37" i="47"/>
  <c r="H37" i="47" s="1"/>
  <c r="Y60" i="47"/>
  <c r="Z60" i="47" s="1"/>
  <c r="Y34" i="47"/>
  <c r="Z34" i="47" s="1"/>
  <c r="Y39" i="47"/>
  <c r="Z39" i="47" s="1"/>
  <c r="Y15" i="47"/>
  <c r="Z15" i="47" s="1"/>
  <c r="G28" i="47"/>
  <c r="H28" i="47" s="1"/>
  <c r="Y26" i="47"/>
  <c r="Z26" i="47" s="1"/>
  <c r="Y27" i="47"/>
  <c r="Z27" i="47" s="1"/>
  <c r="Y59" i="47"/>
  <c r="Z59" i="47" s="1"/>
  <c r="G50" i="47"/>
  <c r="H50" i="47" s="1"/>
  <c r="G21" i="47"/>
  <c r="H21" i="47" s="1"/>
  <c r="Y32" i="47"/>
  <c r="Z32" i="47" s="1"/>
  <c r="Y36" i="47"/>
  <c r="Z36" i="47" s="1"/>
  <c r="Y53" i="47"/>
  <c r="Z53" i="47" s="1"/>
  <c r="G84" i="47"/>
  <c r="H84" i="47" s="1"/>
  <c r="G49" i="47"/>
  <c r="H49" i="47" s="1"/>
  <c r="Y35" i="47"/>
  <c r="Z35" i="47" s="1"/>
  <c r="G16" i="47"/>
  <c r="H16" i="47" s="1"/>
  <c r="G53" i="47"/>
  <c r="H53" i="47" s="1"/>
  <c r="G91" i="47"/>
  <c r="H91" i="47" s="1"/>
  <c r="G85" i="47"/>
  <c r="H85" i="47" s="1"/>
  <c r="Y90" i="47"/>
  <c r="Z90" i="47" s="1"/>
  <c r="Y19" i="47"/>
  <c r="Z19" i="47" s="1"/>
  <c r="G39" i="47"/>
  <c r="H39" i="47" s="1"/>
  <c r="G36" i="47"/>
  <c r="H36" i="47" s="1"/>
  <c r="Y58" i="47"/>
  <c r="Z58" i="47" s="1"/>
  <c r="Y83" i="47"/>
  <c r="Z83" i="47" s="1"/>
  <c r="Y33" i="47"/>
  <c r="Z33" i="47" s="1"/>
  <c r="G41" i="47"/>
  <c r="H41" i="47" s="1"/>
  <c r="Y22" i="47"/>
  <c r="Z22" i="47" s="1"/>
  <c r="Y76" i="47"/>
  <c r="Z76" i="47" s="1"/>
  <c r="Y48" i="47"/>
  <c r="Z48" i="47" s="1"/>
  <c r="G42" i="47"/>
  <c r="H42" i="47" s="1"/>
  <c r="G93" i="47"/>
  <c r="H93" i="47" s="1"/>
  <c r="G26" i="47"/>
  <c r="H26" i="47" s="1"/>
  <c r="G83" i="47"/>
  <c r="H83" i="47" s="1"/>
  <c r="Y50" i="47"/>
  <c r="Z50" i="47" s="1"/>
  <c r="G62" i="47"/>
  <c r="H62" i="47" s="1"/>
  <c r="Y75" i="47"/>
  <c r="Z75" i="47" s="1"/>
  <c r="G94" i="47"/>
  <c r="H94" i="47" s="1"/>
  <c r="G92" i="47"/>
  <c r="H92" i="47" s="1"/>
  <c r="G23" i="47"/>
  <c r="H23" i="47" s="1"/>
  <c r="Y82" i="47"/>
  <c r="Z82" i="47" s="1"/>
  <c r="G11" i="47"/>
  <c r="H11" i="47" s="1"/>
  <c r="Y28" i="47"/>
  <c r="Z28" i="47" s="1"/>
  <c r="G96" i="47"/>
  <c r="H96" i="47" s="1"/>
  <c r="G18" i="47"/>
  <c r="H18" i="47" s="1"/>
  <c r="Y74" i="47"/>
  <c r="Z74" i="47" s="1"/>
  <c r="G66" i="47"/>
  <c r="H66" i="47" s="1"/>
  <c r="G58" i="47"/>
  <c r="H58" i="47" s="1"/>
  <c r="G13" i="47"/>
  <c r="H13" i="47" s="1"/>
  <c r="Y20" i="47"/>
  <c r="Z20" i="47" s="1"/>
  <c r="G90" i="47"/>
  <c r="H90" i="47" s="1"/>
  <c r="G35" i="47"/>
  <c r="H35" i="47" s="1"/>
  <c r="Y64" i="47"/>
  <c r="Z64" i="47" s="1"/>
  <c r="Y21" i="47"/>
  <c r="Z21" i="47" s="1"/>
  <c r="G51" i="47"/>
  <c r="H51" i="47" s="1"/>
  <c r="G33" i="47"/>
  <c r="H33" i="47" s="1"/>
  <c r="G73" i="47"/>
  <c r="H73" i="47" s="1"/>
  <c r="Y43" i="47"/>
  <c r="Z43" i="47" s="1"/>
  <c r="G40" i="47"/>
  <c r="H40" i="47" s="1"/>
  <c r="G34" i="47"/>
  <c r="H34" i="47" s="1"/>
  <c r="Y54" i="47"/>
  <c r="Z54" i="47" s="1"/>
  <c r="G20" i="47"/>
  <c r="H20" i="47" s="1"/>
  <c r="Y23" i="47"/>
  <c r="Z23" i="47" s="1"/>
  <c r="Y16" i="47"/>
  <c r="Z16" i="47" s="1"/>
  <c r="Y25" i="47"/>
  <c r="Z25" i="47" s="1"/>
  <c r="G31" i="47"/>
  <c r="H31" i="47" s="1"/>
  <c r="G17" i="47"/>
  <c r="H17" i="47" s="1"/>
  <c r="Y87" i="47"/>
  <c r="Z87" i="47" s="1"/>
  <c r="G19" i="47"/>
  <c r="H19" i="47" s="1"/>
  <c r="G43" i="47"/>
  <c r="H43" i="47" s="1"/>
  <c r="Y52" i="47"/>
  <c r="Z52" i="47" s="1"/>
  <c r="Y51" i="47"/>
  <c r="Z51" i="47" s="1"/>
  <c r="Y96" i="47"/>
  <c r="Z96" i="47" s="1"/>
  <c r="G44" i="47"/>
  <c r="H44" i="47" s="1"/>
  <c r="G57" i="47"/>
  <c r="H57" i="47" s="1"/>
  <c r="Y17" i="47"/>
  <c r="Z17" i="47" s="1"/>
  <c r="Y42" i="47"/>
  <c r="Z42" i="47" s="1"/>
  <c r="G68" i="47"/>
  <c r="H68" i="47" s="1"/>
  <c r="G59" i="47"/>
  <c r="H59" i="47" s="1"/>
  <c r="Y12" i="47"/>
  <c r="Z12" i="47" s="1"/>
  <c r="Y71" i="47"/>
  <c r="Z71" i="47" s="1"/>
  <c r="G32" i="47"/>
  <c r="H32" i="47" s="1"/>
  <c r="G63" i="47"/>
  <c r="H63" i="47" s="1"/>
  <c r="G77" i="47"/>
  <c r="H77" i="47" s="1"/>
  <c r="Y86" i="47"/>
  <c r="Z86" i="47" s="1"/>
  <c r="G75" i="47"/>
  <c r="H75" i="47" s="1"/>
  <c r="Y95" i="47"/>
  <c r="Z95" i="47" s="1"/>
  <c r="Y70" i="47"/>
  <c r="Z70" i="47" s="1"/>
  <c r="G27" i="47"/>
  <c r="H27" i="47" s="1"/>
  <c r="G56" i="47"/>
  <c r="H56" i="47" s="1"/>
  <c r="G89" i="47"/>
  <c r="H89" i="47" s="1"/>
  <c r="G87" i="47"/>
  <c r="H87" i="47" s="1"/>
  <c r="G48" i="47"/>
  <c r="H48" i="47" s="1"/>
  <c r="G55" i="47"/>
  <c r="H55" i="47" s="1"/>
  <c r="Y68" i="47"/>
  <c r="Z68" i="47" s="1"/>
  <c r="G65" i="47"/>
  <c r="H65" i="47" s="1"/>
  <c r="G25" i="47"/>
  <c r="H25" i="47" s="1"/>
  <c r="G14" i="47"/>
  <c r="H14" i="47" s="1"/>
  <c r="G67" i="47"/>
  <c r="H67" i="47" s="1"/>
  <c r="Y92" i="47"/>
  <c r="Z92" i="47" s="1"/>
  <c r="G95" i="47"/>
  <c r="H95" i="47" s="1"/>
  <c r="Y69" i="47"/>
  <c r="Z69" i="47" s="1"/>
  <c r="G71" i="47"/>
  <c r="H71" i="47" s="1"/>
  <c r="Y63" i="47"/>
  <c r="Z63" i="47" s="1"/>
  <c r="Y18" i="47"/>
  <c r="Z18" i="47" s="1"/>
  <c r="G64" i="47"/>
  <c r="H64" i="47" s="1"/>
  <c r="G54" i="47"/>
  <c r="H54" i="47" s="1"/>
  <c r="G82" i="47"/>
  <c r="H82" i="47" s="1"/>
  <c r="G81" i="47"/>
  <c r="H81" i="47" s="1"/>
  <c r="G12" i="47"/>
  <c r="H12" i="47" s="1"/>
  <c r="G72" i="47"/>
  <c r="H72" i="47" s="1"/>
  <c r="Y45" i="47"/>
  <c r="Z45" i="47" s="1"/>
  <c r="Y55" i="47"/>
  <c r="Z55" i="47" s="1"/>
  <c r="Y77" i="47"/>
  <c r="Z77" i="47" s="1"/>
  <c r="Y97" i="47"/>
  <c r="Z97" i="47" s="1"/>
  <c r="G86" i="47"/>
  <c r="H86" i="47" s="1"/>
  <c r="G47" i="47"/>
  <c r="H47" i="47" s="1"/>
  <c r="G97" i="47"/>
  <c r="H97" i="47" s="1"/>
  <c r="G52" i="47"/>
  <c r="H52" i="47" s="1"/>
  <c r="G88" i="47"/>
  <c r="H88" i="47" s="1"/>
  <c r="G30" i="47"/>
  <c r="H30" i="47" s="1"/>
  <c r="Y93" i="47"/>
  <c r="Z93" i="47" s="1"/>
  <c r="Y30" i="47"/>
  <c r="Z30" i="47" s="1"/>
  <c r="Y31" i="47"/>
  <c r="Z31" i="47" s="1"/>
  <c r="Y65" i="47"/>
  <c r="Z65" i="47" s="1"/>
  <c r="Y94" i="47"/>
  <c r="Z94" i="47" s="1"/>
  <c r="Y79" i="47"/>
  <c r="Z79" i="47" s="1"/>
  <c r="Y78" i="47"/>
  <c r="Z78" i="47" s="1"/>
  <c r="Y38" i="47"/>
  <c r="Z38" i="47" s="1"/>
  <c r="Y57" i="47"/>
  <c r="Z57" i="47" s="1"/>
  <c r="Y85" i="47"/>
  <c r="Z85" i="47" s="1"/>
  <c r="Y84" i="47"/>
  <c r="Z84" i="47" s="1"/>
  <c r="Y11" i="47"/>
  <c r="Z11" i="47" s="1"/>
  <c r="Y47" i="47"/>
  <c r="Z47" i="47" s="1"/>
  <c r="Y37" i="47"/>
  <c r="Z37" i="47" s="1"/>
  <c r="Y61" i="47"/>
  <c r="Z61" i="47" s="1"/>
  <c r="Y72" i="47"/>
  <c r="Z72" i="47" s="1"/>
  <c r="Y41" i="47"/>
  <c r="Z41" i="47" s="1"/>
  <c r="Y49" i="47"/>
  <c r="Z49" i="47" s="1"/>
  <c r="Y40" i="47"/>
  <c r="Z40" i="47" s="1"/>
  <c r="Y91" i="47"/>
  <c r="Z91" i="47" s="1"/>
  <c r="Y73" i="47"/>
  <c r="Z73" i="47" s="1"/>
  <c r="Y62" i="47"/>
  <c r="Z62" i="47" s="1"/>
  <c r="J76" i="44" l="1"/>
  <c r="E75" i="44"/>
  <c r="F75" i="44"/>
  <c r="E76" i="44"/>
  <c r="F76" i="44"/>
  <c r="D76" i="44"/>
  <c r="C76" i="44"/>
  <c r="J94" i="37"/>
  <c r="N94" i="37" s="1"/>
  <c r="B94" i="37"/>
  <c r="J94" i="38"/>
  <c r="N94" i="38" s="1"/>
  <c r="B94" i="38"/>
  <c r="J94" i="33"/>
  <c r="N94" i="33" s="1"/>
  <c r="B94" i="33"/>
  <c r="J94" i="36"/>
  <c r="N94" i="36" s="1"/>
  <c r="B94" i="36"/>
  <c r="J94" i="34"/>
  <c r="N94" i="34" s="1"/>
  <c r="B94" i="34"/>
  <c r="M94" i="34" s="1"/>
  <c r="B94" i="35"/>
  <c r="M94" i="35" s="1"/>
  <c r="J94" i="35"/>
  <c r="N94" i="35" s="1"/>
  <c r="T94" i="26"/>
  <c r="B94" i="26"/>
  <c r="J93" i="38"/>
  <c r="N93" i="38" s="1"/>
  <c r="B93" i="38"/>
  <c r="J94" i="26"/>
  <c r="L82" i="20"/>
  <c r="L383" i="12"/>
  <c r="L395" i="12" s="1"/>
  <c r="G383" i="12"/>
  <c r="H384" i="12" s="1"/>
  <c r="E383" i="12"/>
  <c r="F384" i="12" s="1"/>
  <c r="D383" i="12"/>
  <c r="C383" i="12"/>
  <c r="G155" i="39"/>
  <c r="H156" i="39" s="1"/>
  <c r="E155" i="39"/>
  <c r="F156" i="39" s="1"/>
  <c r="D155" i="39"/>
  <c r="C155" i="39"/>
  <c r="M82" i="20"/>
  <c r="M83" i="20"/>
  <c r="P155" i="39"/>
  <c r="Q155" i="39"/>
  <c r="R155" i="39"/>
  <c r="T155" i="39"/>
  <c r="P156" i="39"/>
  <c r="Q156" i="39"/>
  <c r="R156" i="39"/>
  <c r="S157" i="39" s="1"/>
  <c r="T156" i="39"/>
  <c r="U157" i="39" s="1"/>
  <c r="B93" i="37"/>
  <c r="J93" i="37"/>
  <c r="N93" i="37" s="1"/>
  <c r="B93" i="33"/>
  <c r="J93" i="33"/>
  <c r="N93" i="33" s="1"/>
  <c r="B93" i="36"/>
  <c r="J93" i="36"/>
  <c r="N93" i="36" s="1"/>
  <c r="B93" i="34"/>
  <c r="J93" i="34"/>
  <c r="N93" i="34" s="1"/>
  <c r="B93" i="26"/>
  <c r="J93" i="26"/>
  <c r="E95" i="34" l="1"/>
  <c r="C95" i="38"/>
  <c r="E96" i="38"/>
  <c r="F97" i="38" s="1"/>
  <c r="G97" i="38" s="1"/>
  <c r="H99" i="38" s="1"/>
  <c r="I99" i="38" s="1"/>
  <c r="C95" i="37"/>
  <c r="E96" i="37"/>
  <c r="F97" i="37" s="1"/>
  <c r="G97" i="37" s="1"/>
  <c r="H99" i="37" s="1"/>
  <c r="I99" i="37" s="1"/>
  <c r="E95" i="38"/>
  <c r="C95" i="26"/>
  <c r="E96" i="26"/>
  <c r="C95" i="36"/>
  <c r="E96" i="36"/>
  <c r="C95" i="33"/>
  <c r="E96" i="33"/>
  <c r="F97" i="33" s="1"/>
  <c r="G97" i="33" s="1"/>
  <c r="H99" i="33" s="1"/>
  <c r="I99" i="33" s="1"/>
  <c r="M94" i="37"/>
  <c r="E95" i="33"/>
  <c r="C95" i="35"/>
  <c r="E96" i="35"/>
  <c r="F97" i="35" s="1"/>
  <c r="G97" i="35" s="1"/>
  <c r="H99" i="35" s="1"/>
  <c r="I99" i="35" s="1"/>
  <c r="C95" i="34"/>
  <c r="E96" i="34"/>
  <c r="E95" i="26"/>
  <c r="C94" i="37"/>
  <c r="E95" i="37"/>
  <c r="M94" i="36"/>
  <c r="M94" i="38"/>
  <c r="E95" i="36"/>
  <c r="M94" i="33"/>
  <c r="C94" i="38"/>
  <c r="C94" i="34"/>
  <c r="C94" i="36"/>
  <c r="C94" i="33"/>
  <c r="S156" i="39"/>
  <c r="C94" i="26"/>
  <c r="M93" i="37"/>
  <c r="L94" i="26"/>
  <c r="T93" i="26"/>
  <c r="L93" i="26"/>
  <c r="J93" i="35"/>
  <c r="N93" i="35" s="1"/>
  <c r="B93" i="35"/>
  <c r="M93" i="34"/>
  <c r="U156" i="39"/>
  <c r="M93" i="36"/>
  <c r="M93" i="33"/>
  <c r="M93" i="38"/>
  <c r="F96" i="36" l="1"/>
  <c r="G96" i="36" s="1"/>
  <c r="F97" i="36"/>
  <c r="G97" i="36" s="1"/>
  <c r="H99" i="36" s="1"/>
  <c r="I99" i="36" s="1"/>
  <c r="F96" i="34"/>
  <c r="G96" i="34" s="1"/>
  <c r="F97" i="34"/>
  <c r="G97" i="34" s="1"/>
  <c r="H99" i="34" s="1"/>
  <c r="I99" i="34" s="1"/>
  <c r="F96" i="26"/>
  <c r="G96" i="26" s="1"/>
  <c r="F97" i="26"/>
  <c r="G97" i="26" s="1"/>
  <c r="H99" i="26" s="1"/>
  <c r="I99" i="26" s="1"/>
  <c r="F96" i="33"/>
  <c r="G96" i="33" s="1"/>
  <c r="H98" i="33" s="1"/>
  <c r="I98" i="33" s="1"/>
  <c r="M95" i="26"/>
  <c r="O96" i="26"/>
  <c r="P97" i="26" s="1"/>
  <c r="Q97" i="26" s="1"/>
  <c r="R99" i="26" s="1"/>
  <c r="S99" i="26" s="1"/>
  <c r="F96" i="37"/>
  <c r="G96" i="37" s="1"/>
  <c r="H98" i="37" s="1"/>
  <c r="I98" i="37" s="1"/>
  <c r="F96" i="38"/>
  <c r="G96" i="38" s="1"/>
  <c r="H98" i="38" s="1"/>
  <c r="I98" i="38" s="1"/>
  <c r="C94" i="35"/>
  <c r="E95" i="35"/>
  <c r="F96" i="35" s="1"/>
  <c r="G96" i="35" s="1"/>
  <c r="H98" i="35" s="1"/>
  <c r="I98" i="35" s="1"/>
  <c r="N81" i="20"/>
  <c r="O95" i="26"/>
  <c r="N82" i="20"/>
  <c r="M93" i="35"/>
  <c r="M94" i="26"/>
  <c r="L81" i="20"/>
  <c r="L382" i="12"/>
  <c r="L394" i="12" s="1"/>
  <c r="G382" i="12"/>
  <c r="H383" i="12" s="1"/>
  <c r="E382" i="12"/>
  <c r="F383" i="12" s="1"/>
  <c r="D382" i="12"/>
  <c r="C382" i="12"/>
  <c r="G154" i="39"/>
  <c r="H155" i="39" s="1"/>
  <c r="E154" i="39"/>
  <c r="F155" i="39" s="1"/>
  <c r="D154" i="39"/>
  <c r="C154" i="39"/>
  <c r="H98" i="26" l="1"/>
  <c r="I98" i="26" s="1"/>
  <c r="H98" i="34"/>
  <c r="I98" i="34" s="1"/>
  <c r="H98" i="36"/>
  <c r="I98" i="36" s="1"/>
  <c r="P96" i="26"/>
  <c r="Q96" i="26" s="1"/>
  <c r="R98" i="26" s="1"/>
  <c r="S98" i="26" s="1"/>
  <c r="B92" i="37"/>
  <c r="J92" i="37"/>
  <c r="N92" i="37" s="1"/>
  <c r="B92" i="38"/>
  <c r="J92" i="38"/>
  <c r="N92" i="38" s="1"/>
  <c r="B92" i="33"/>
  <c r="J92" i="33"/>
  <c r="N92" i="33" s="1"/>
  <c r="B92" i="36"/>
  <c r="D104" i="36" s="1"/>
  <c r="E24" i="20" s="1"/>
  <c r="J92" i="36"/>
  <c r="N92" i="36" s="1"/>
  <c r="B92" i="34"/>
  <c r="D104" i="34" s="1"/>
  <c r="E23" i="20" s="1"/>
  <c r="J92" i="34"/>
  <c r="N92" i="34" s="1"/>
  <c r="B92" i="35"/>
  <c r="D104" i="35" s="1"/>
  <c r="E22" i="20" s="1"/>
  <c r="J92" i="35"/>
  <c r="N92" i="35" s="1"/>
  <c r="L92" i="26"/>
  <c r="T92" i="26"/>
  <c r="B92" i="26"/>
  <c r="D104" i="26" s="1"/>
  <c r="J92" i="26"/>
  <c r="L80" i="20"/>
  <c r="G153" i="39"/>
  <c r="E153" i="39"/>
  <c r="D153" i="39"/>
  <c r="C153" i="39"/>
  <c r="L381" i="12"/>
  <c r="L393" i="12" s="1"/>
  <c r="J381" i="12"/>
  <c r="G381" i="12"/>
  <c r="H382" i="12" s="1"/>
  <c r="E381" i="12"/>
  <c r="F382" i="12" s="1"/>
  <c r="D381" i="12"/>
  <c r="C381" i="12"/>
  <c r="M81" i="20"/>
  <c r="P154" i="39"/>
  <c r="Q154" i="39"/>
  <c r="R154" i="39"/>
  <c r="S155" i="39" s="1"/>
  <c r="T154" i="39"/>
  <c r="U155" i="39" s="1"/>
  <c r="B91" i="26"/>
  <c r="D103" i="26" s="1"/>
  <c r="J91" i="26"/>
  <c r="L91" i="26"/>
  <c r="N103" i="26" s="1"/>
  <c r="T91" i="26"/>
  <c r="J91" i="37"/>
  <c r="N91" i="37" s="1"/>
  <c r="B91" i="37"/>
  <c r="D103" i="37" s="1"/>
  <c r="J91" i="38"/>
  <c r="N91" i="38" s="1"/>
  <c r="B91" i="38"/>
  <c r="D103" i="38" s="1"/>
  <c r="J91" i="33"/>
  <c r="N91" i="33" s="1"/>
  <c r="B91" i="33"/>
  <c r="D103" i="33" s="1"/>
  <c r="J91" i="36"/>
  <c r="N91" i="36" s="1"/>
  <c r="B91" i="36"/>
  <c r="D103" i="36" s="1"/>
  <c r="J91" i="34"/>
  <c r="N91" i="34" s="1"/>
  <c r="B91" i="34"/>
  <c r="D103" i="34" s="1"/>
  <c r="J91" i="35"/>
  <c r="N91" i="35" s="1"/>
  <c r="B91" i="35"/>
  <c r="D103" i="35" s="1"/>
  <c r="B5" i="28"/>
  <c r="C5" i="28"/>
  <c r="D5" i="28"/>
  <c r="E5" i="28"/>
  <c r="F5" i="28"/>
  <c r="G5" i="28"/>
  <c r="H5" i="28"/>
  <c r="I5" i="28"/>
  <c r="B6" i="28"/>
  <c r="C6" i="28"/>
  <c r="D6" i="28"/>
  <c r="E6" i="28"/>
  <c r="F6" i="28"/>
  <c r="G6" i="28"/>
  <c r="H6" i="28"/>
  <c r="I6" i="28"/>
  <c r="B7" i="28"/>
  <c r="C7" i="28"/>
  <c r="D7" i="28"/>
  <c r="E7" i="28"/>
  <c r="F7" i="28"/>
  <c r="G7" i="28"/>
  <c r="H7" i="28"/>
  <c r="I7" i="28"/>
  <c r="B8" i="28"/>
  <c r="C8" i="28"/>
  <c r="D8" i="28"/>
  <c r="E8" i="28"/>
  <c r="F8" i="28"/>
  <c r="G8" i="28"/>
  <c r="H8" i="28"/>
  <c r="I8" i="28"/>
  <c r="B9" i="28"/>
  <c r="C9" i="28"/>
  <c r="D9" i="28"/>
  <c r="E9" i="28"/>
  <c r="F9" i="28"/>
  <c r="G9" i="28"/>
  <c r="H9" i="28"/>
  <c r="I9" i="28"/>
  <c r="B10" i="28"/>
  <c r="C10" i="28"/>
  <c r="D10" i="28"/>
  <c r="E10" i="28"/>
  <c r="F10" i="28"/>
  <c r="G10" i="28"/>
  <c r="H10" i="28"/>
  <c r="I10" i="28"/>
  <c r="B11" i="28"/>
  <c r="C11" i="28"/>
  <c r="D11" i="28"/>
  <c r="E11" i="28"/>
  <c r="F11" i="28"/>
  <c r="G11" i="28"/>
  <c r="H11" i="28"/>
  <c r="I11" i="28"/>
  <c r="B12" i="28"/>
  <c r="C12" i="28"/>
  <c r="D12" i="28"/>
  <c r="E12" i="28"/>
  <c r="F12" i="28"/>
  <c r="G12" i="28"/>
  <c r="H12" i="28"/>
  <c r="I12" i="28"/>
  <c r="B13" i="28"/>
  <c r="C13" i="28"/>
  <c r="D13" i="28"/>
  <c r="E13" i="28"/>
  <c r="F13" i="28"/>
  <c r="G13" i="28"/>
  <c r="H13" i="28"/>
  <c r="I13" i="28"/>
  <c r="B14" i="28"/>
  <c r="C14" i="28"/>
  <c r="D14" i="28"/>
  <c r="E14" i="28"/>
  <c r="F14" i="28"/>
  <c r="G14" i="28"/>
  <c r="H14" i="28"/>
  <c r="I14" i="28"/>
  <c r="B15" i="28"/>
  <c r="C15" i="28"/>
  <c r="D15" i="28"/>
  <c r="E15" i="28"/>
  <c r="F15" i="28"/>
  <c r="G15" i="28"/>
  <c r="H15" i="28"/>
  <c r="I15" i="28"/>
  <c r="B16" i="28"/>
  <c r="C16" i="28"/>
  <c r="D16" i="28"/>
  <c r="E16" i="28"/>
  <c r="F16" i="28"/>
  <c r="G16" i="28"/>
  <c r="H16" i="28"/>
  <c r="I16" i="28"/>
  <c r="B17" i="28"/>
  <c r="C17" i="28"/>
  <c r="D17" i="28"/>
  <c r="E17" i="28"/>
  <c r="F17" i="28"/>
  <c r="G17" i="28"/>
  <c r="H17" i="28"/>
  <c r="I17" i="28"/>
  <c r="B18" i="28"/>
  <c r="C18" i="28"/>
  <c r="D18" i="28"/>
  <c r="E18" i="28"/>
  <c r="F18" i="28"/>
  <c r="G18" i="28"/>
  <c r="H18" i="28"/>
  <c r="I18" i="28"/>
  <c r="B19" i="28"/>
  <c r="C19" i="28"/>
  <c r="D19" i="28"/>
  <c r="E19" i="28"/>
  <c r="F19" i="28"/>
  <c r="G19" i="28"/>
  <c r="H19" i="28"/>
  <c r="I19" i="28"/>
  <c r="B20" i="28"/>
  <c r="C20" i="28"/>
  <c r="D20" i="28"/>
  <c r="E20" i="28"/>
  <c r="F20" i="28"/>
  <c r="G20" i="28"/>
  <c r="H20" i="28"/>
  <c r="I20" i="28"/>
  <c r="B21" i="28"/>
  <c r="C21" i="28"/>
  <c r="D21" i="28"/>
  <c r="E21" i="28"/>
  <c r="F21" i="28"/>
  <c r="G21" i="28"/>
  <c r="H21" i="28"/>
  <c r="I21" i="28"/>
  <c r="B22" i="28"/>
  <c r="C22" i="28"/>
  <c r="D22" i="28"/>
  <c r="E22" i="28"/>
  <c r="F22" i="28"/>
  <c r="G22" i="28"/>
  <c r="H22" i="28"/>
  <c r="I22" i="28"/>
  <c r="B23" i="28"/>
  <c r="C23" i="28"/>
  <c r="D23" i="28"/>
  <c r="E23" i="28"/>
  <c r="F23" i="28"/>
  <c r="G23" i="28"/>
  <c r="H23" i="28"/>
  <c r="I23" i="28"/>
  <c r="B24" i="28"/>
  <c r="C24" i="28"/>
  <c r="D24" i="28"/>
  <c r="E24" i="28"/>
  <c r="F24" i="28"/>
  <c r="G24" i="28"/>
  <c r="H24" i="28"/>
  <c r="I24" i="28"/>
  <c r="B25" i="28"/>
  <c r="C25" i="28"/>
  <c r="D25" i="28"/>
  <c r="E25" i="28"/>
  <c r="F25" i="28"/>
  <c r="G25" i="28"/>
  <c r="H25" i="28"/>
  <c r="I25" i="28"/>
  <c r="B26" i="28"/>
  <c r="C26" i="28"/>
  <c r="D26" i="28"/>
  <c r="E26" i="28"/>
  <c r="F26" i="28"/>
  <c r="G26" i="28"/>
  <c r="H26" i="28"/>
  <c r="I26" i="28"/>
  <c r="B27" i="28"/>
  <c r="C27" i="28"/>
  <c r="D27" i="28"/>
  <c r="E27" i="28"/>
  <c r="F27" i="28"/>
  <c r="G27" i="28"/>
  <c r="H27" i="28"/>
  <c r="I27" i="28"/>
  <c r="B28" i="28"/>
  <c r="C28" i="28"/>
  <c r="D28" i="28"/>
  <c r="E28" i="28"/>
  <c r="F28" i="28"/>
  <c r="G28" i="28"/>
  <c r="H28" i="28"/>
  <c r="I28" i="28"/>
  <c r="B29" i="28"/>
  <c r="C29" i="28"/>
  <c r="D29" i="28"/>
  <c r="E29" i="28"/>
  <c r="F29" i="28"/>
  <c r="G29" i="28"/>
  <c r="H29" i="28"/>
  <c r="I29" i="28"/>
  <c r="B30" i="28"/>
  <c r="C30" i="28"/>
  <c r="D30" i="28"/>
  <c r="E30" i="28"/>
  <c r="F30" i="28"/>
  <c r="G30" i="28"/>
  <c r="H30" i="28"/>
  <c r="I30" i="28"/>
  <c r="B31" i="28"/>
  <c r="C31" i="28"/>
  <c r="D31" i="28"/>
  <c r="E31" i="28"/>
  <c r="F31" i="28"/>
  <c r="G31" i="28"/>
  <c r="H31" i="28"/>
  <c r="I31" i="28"/>
  <c r="B32" i="28"/>
  <c r="C32" i="28"/>
  <c r="D32" i="28"/>
  <c r="E32" i="28"/>
  <c r="F32" i="28"/>
  <c r="G32" i="28"/>
  <c r="H32" i="28"/>
  <c r="I32" i="28"/>
  <c r="B33" i="28"/>
  <c r="C33" i="28"/>
  <c r="D33" i="28"/>
  <c r="E33" i="28"/>
  <c r="F33" i="28"/>
  <c r="G33" i="28"/>
  <c r="H33" i="28"/>
  <c r="I33" i="28"/>
  <c r="B34" i="28"/>
  <c r="C34" i="28"/>
  <c r="D34" i="28"/>
  <c r="E34" i="28"/>
  <c r="F34" i="28"/>
  <c r="G34" i="28"/>
  <c r="H34" i="28"/>
  <c r="I34" i="28"/>
  <c r="B35" i="28"/>
  <c r="C35" i="28"/>
  <c r="D35" i="28"/>
  <c r="E35" i="28"/>
  <c r="F35" i="28"/>
  <c r="G35" i="28"/>
  <c r="H35" i="28"/>
  <c r="I35" i="28"/>
  <c r="B36" i="28"/>
  <c r="C36" i="28"/>
  <c r="D36" i="28"/>
  <c r="E36" i="28"/>
  <c r="F36" i="28"/>
  <c r="G36" i="28"/>
  <c r="H36" i="28"/>
  <c r="I36" i="28"/>
  <c r="B37" i="28"/>
  <c r="C37" i="28"/>
  <c r="D37" i="28"/>
  <c r="E37" i="28"/>
  <c r="F37" i="28"/>
  <c r="G37" i="28"/>
  <c r="H37" i="28"/>
  <c r="I37" i="28"/>
  <c r="B38" i="28"/>
  <c r="C38" i="28"/>
  <c r="D38" i="28"/>
  <c r="E38" i="28"/>
  <c r="F38" i="28"/>
  <c r="G38" i="28"/>
  <c r="H38" i="28"/>
  <c r="I38" i="28"/>
  <c r="B39" i="28"/>
  <c r="C39" i="28"/>
  <c r="D39" i="28"/>
  <c r="E39" i="28"/>
  <c r="F39" i="28"/>
  <c r="G39" i="28"/>
  <c r="H39" i="28"/>
  <c r="I39" i="28"/>
  <c r="B40" i="28"/>
  <c r="C40" i="28"/>
  <c r="D40" i="28"/>
  <c r="E40" i="28"/>
  <c r="F40" i="28"/>
  <c r="G40" i="28"/>
  <c r="H40" i="28"/>
  <c r="I40" i="28"/>
  <c r="B41" i="28"/>
  <c r="C41" i="28"/>
  <c r="D41" i="28"/>
  <c r="E41" i="28"/>
  <c r="F41" i="28"/>
  <c r="G41" i="28"/>
  <c r="H41" i="28"/>
  <c r="I41" i="28"/>
  <c r="B42" i="28"/>
  <c r="C42" i="28"/>
  <c r="D42" i="28"/>
  <c r="E42" i="28"/>
  <c r="F42" i="28"/>
  <c r="G42" i="28"/>
  <c r="H42" i="28"/>
  <c r="I42" i="28"/>
  <c r="B43" i="28"/>
  <c r="C43" i="28"/>
  <c r="D43" i="28"/>
  <c r="E43" i="28"/>
  <c r="F43" i="28"/>
  <c r="G43" i="28"/>
  <c r="H43" i="28"/>
  <c r="I43" i="28"/>
  <c r="B44" i="28"/>
  <c r="C44" i="28"/>
  <c r="D44" i="28"/>
  <c r="E44" i="28"/>
  <c r="F44" i="28"/>
  <c r="G44" i="28"/>
  <c r="H44" i="28"/>
  <c r="I44" i="28"/>
  <c r="B45" i="28"/>
  <c r="C45" i="28"/>
  <c r="D45" i="28"/>
  <c r="E45" i="28"/>
  <c r="F45" i="28"/>
  <c r="G45" i="28"/>
  <c r="H45" i="28"/>
  <c r="I45" i="28"/>
  <c r="B46" i="28"/>
  <c r="C46" i="28"/>
  <c r="D46" i="28"/>
  <c r="E46" i="28"/>
  <c r="F46" i="28"/>
  <c r="G46" i="28"/>
  <c r="H46" i="28"/>
  <c r="I46" i="28"/>
  <c r="B47" i="28"/>
  <c r="C47" i="28"/>
  <c r="D47" i="28"/>
  <c r="E47" i="28"/>
  <c r="F47" i="28"/>
  <c r="G47" i="28"/>
  <c r="H47" i="28"/>
  <c r="I47" i="28"/>
  <c r="B48" i="28"/>
  <c r="C48" i="28"/>
  <c r="D48" i="28"/>
  <c r="E48" i="28"/>
  <c r="F48" i="28"/>
  <c r="G48" i="28"/>
  <c r="H48" i="28"/>
  <c r="I48" i="28"/>
  <c r="B49" i="28"/>
  <c r="C49" i="28"/>
  <c r="D49" i="28"/>
  <c r="E49" i="28"/>
  <c r="F49" i="28"/>
  <c r="G49" i="28"/>
  <c r="H49" i="28"/>
  <c r="I49" i="28"/>
  <c r="B50" i="28"/>
  <c r="C50" i="28"/>
  <c r="D50" i="28"/>
  <c r="E50" i="28"/>
  <c r="F50" i="28"/>
  <c r="G50" i="28"/>
  <c r="H50" i="28"/>
  <c r="I50" i="28"/>
  <c r="B51" i="28"/>
  <c r="C51" i="28"/>
  <c r="D51" i="28"/>
  <c r="E51" i="28"/>
  <c r="F51" i="28"/>
  <c r="G51" i="28"/>
  <c r="H51" i="28"/>
  <c r="I51" i="28"/>
  <c r="B52" i="28"/>
  <c r="C52" i="28"/>
  <c r="D52" i="28"/>
  <c r="E52" i="28"/>
  <c r="F52" i="28"/>
  <c r="G52" i="28"/>
  <c r="H52" i="28"/>
  <c r="I52" i="28"/>
  <c r="B53" i="28"/>
  <c r="C53" i="28"/>
  <c r="D53" i="28"/>
  <c r="E53" i="28"/>
  <c r="F53" i="28"/>
  <c r="G53" i="28"/>
  <c r="H53" i="28"/>
  <c r="I53" i="28"/>
  <c r="B54" i="28"/>
  <c r="C54" i="28"/>
  <c r="D54" i="28"/>
  <c r="E54" i="28"/>
  <c r="F54" i="28"/>
  <c r="G54" i="28"/>
  <c r="H54" i="28"/>
  <c r="I54" i="28"/>
  <c r="B55" i="28"/>
  <c r="C55" i="28"/>
  <c r="D55" i="28"/>
  <c r="E55" i="28"/>
  <c r="F55" i="28"/>
  <c r="G55" i="28"/>
  <c r="H55" i="28"/>
  <c r="I55" i="28"/>
  <c r="B56" i="28"/>
  <c r="C56" i="28"/>
  <c r="D56" i="28"/>
  <c r="E56" i="28"/>
  <c r="F56" i="28"/>
  <c r="G56" i="28"/>
  <c r="H56" i="28"/>
  <c r="I56" i="28"/>
  <c r="B57" i="28"/>
  <c r="C57" i="28"/>
  <c r="D57" i="28"/>
  <c r="E57" i="28"/>
  <c r="F57" i="28"/>
  <c r="G57" i="28"/>
  <c r="H57" i="28"/>
  <c r="I57" i="28"/>
  <c r="B58" i="28"/>
  <c r="C58" i="28"/>
  <c r="D58" i="28"/>
  <c r="E58" i="28"/>
  <c r="F58" i="28"/>
  <c r="G58" i="28"/>
  <c r="H58" i="28"/>
  <c r="I58" i="28"/>
  <c r="B59" i="28"/>
  <c r="C59" i="28"/>
  <c r="D59" i="28"/>
  <c r="E59" i="28"/>
  <c r="F59" i="28"/>
  <c r="G59" i="28"/>
  <c r="H59" i="28"/>
  <c r="I59" i="28"/>
  <c r="B60" i="28"/>
  <c r="C60" i="28"/>
  <c r="D60" i="28"/>
  <c r="E60" i="28"/>
  <c r="F60" i="28"/>
  <c r="G60" i="28"/>
  <c r="H60" i="28"/>
  <c r="I60" i="28"/>
  <c r="B61" i="28"/>
  <c r="C61" i="28"/>
  <c r="D61" i="28"/>
  <c r="E61" i="28"/>
  <c r="F61" i="28"/>
  <c r="G61" i="28"/>
  <c r="H61" i="28"/>
  <c r="I61" i="28"/>
  <c r="B62" i="28"/>
  <c r="C62" i="28"/>
  <c r="D62" i="28"/>
  <c r="E62" i="28"/>
  <c r="F62" i="28"/>
  <c r="G62" i="28"/>
  <c r="H62" i="28"/>
  <c r="I62" i="28"/>
  <c r="B63" i="28"/>
  <c r="C63" i="28"/>
  <c r="D63" i="28"/>
  <c r="E63" i="28"/>
  <c r="F63" i="28"/>
  <c r="G63" i="28"/>
  <c r="H63" i="28"/>
  <c r="I63" i="28"/>
  <c r="B64" i="28"/>
  <c r="C64" i="28"/>
  <c r="D64" i="28"/>
  <c r="E64" i="28"/>
  <c r="F64" i="28"/>
  <c r="G64" i="28"/>
  <c r="H64" i="28"/>
  <c r="I64" i="28"/>
  <c r="B65" i="28"/>
  <c r="C65" i="28"/>
  <c r="D65" i="28"/>
  <c r="E65" i="28"/>
  <c r="F65" i="28"/>
  <c r="G65" i="28"/>
  <c r="H65" i="28"/>
  <c r="I65" i="28"/>
  <c r="B66" i="28"/>
  <c r="C66" i="28"/>
  <c r="D66" i="28"/>
  <c r="E66" i="28"/>
  <c r="F66" i="28"/>
  <c r="G66" i="28"/>
  <c r="H66" i="28"/>
  <c r="I66" i="28"/>
  <c r="B67" i="28"/>
  <c r="C67" i="28"/>
  <c r="D67" i="28"/>
  <c r="E67" i="28"/>
  <c r="F67" i="28"/>
  <c r="G67" i="28"/>
  <c r="H67" i="28"/>
  <c r="I67" i="28"/>
  <c r="B68" i="28"/>
  <c r="C68" i="28"/>
  <c r="D68" i="28"/>
  <c r="E68" i="28"/>
  <c r="F68" i="28"/>
  <c r="G68" i="28"/>
  <c r="H68" i="28"/>
  <c r="I68" i="28"/>
  <c r="B69" i="28"/>
  <c r="C69" i="28"/>
  <c r="D69" i="28"/>
  <c r="E69" i="28"/>
  <c r="F69" i="28"/>
  <c r="G69" i="28"/>
  <c r="H69" i="28"/>
  <c r="I69" i="28"/>
  <c r="B70" i="28"/>
  <c r="C70" i="28"/>
  <c r="D70" i="28"/>
  <c r="E70" i="28"/>
  <c r="F70" i="28"/>
  <c r="G70" i="28"/>
  <c r="H70" i="28"/>
  <c r="I70" i="28"/>
  <c r="B71" i="28"/>
  <c r="C71" i="28"/>
  <c r="D71" i="28"/>
  <c r="E71" i="28"/>
  <c r="F71" i="28"/>
  <c r="G71" i="28"/>
  <c r="H71" i="28"/>
  <c r="I71" i="28"/>
  <c r="B72" i="28"/>
  <c r="C72" i="28"/>
  <c r="D72" i="28"/>
  <c r="E72" i="28"/>
  <c r="F72" i="28"/>
  <c r="G72" i="28"/>
  <c r="H72" i="28"/>
  <c r="I72" i="28"/>
  <c r="B73" i="28"/>
  <c r="C73" i="28"/>
  <c r="D73" i="28"/>
  <c r="E73" i="28"/>
  <c r="F73" i="28"/>
  <c r="G73" i="28"/>
  <c r="H73" i="28"/>
  <c r="I73" i="28"/>
  <c r="B74" i="28"/>
  <c r="C74" i="28"/>
  <c r="D74" i="28"/>
  <c r="E74" i="28"/>
  <c r="F74" i="28"/>
  <c r="G74" i="28"/>
  <c r="H74" i="28"/>
  <c r="I74" i="28"/>
  <c r="B75" i="28"/>
  <c r="C75" i="28"/>
  <c r="D75" i="28"/>
  <c r="E75" i="28"/>
  <c r="F75" i="28"/>
  <c r="G75" i="28"/>
  <c r="H75" i="28"/>
  <c r="I75" i="28"/>
  <c r="B76" i="28"/>
  <c r="C76" i="28"/>
  <c r="D76" i="28"/>
  <c r="E76" i="28"/>
  <c r="F76" i="28"/>
  <c r="G76" i="28"/>
  <c r="H76" i="28"/>
  <c r="I76" i="28"/>
  <c r="B77" i="28"/>
  <c r="C77" i="28"/>
  <c r="D77" i="28"/>
  <c r="E77" i="28"/>
  <c r="F77" i="28"/>
  <c r="G77" i="28"/>
  <c r="H77" i="28"/>
  <c r="I77" i="28"/>
  <c r="B78" i="28"/>
  <c r="C78" i="28"/>
  <c r="D78" i="28"/>
  <c r="E78" i="28"/>
  <c r="F78" i="28"/>
  <c r="G78" i="28"/>
  <c r="H78" i="28"/>
  <c r="I78" i="28"/>
  <c r="B79" i="28"/>
  <c r="C79" i="28"/>
  <c r="D79" i="28"/>
  <c r="E79" i="28"/>
  <c r="F79" i="28"/>
  <c r="G79" i="28"/>
  <c r="H79" i="28"/>
  <c r="I79" i="28"/>
  <c r="B80" i="28"/>
  <c r="C80" i="28"/>
  <c r="D80" i="28"/>
  <c r="E80" i="28"/>
  <c r="F80" i="28"/>
  <c r="G80" i="28"/>
  <c r="H80" i="28"/>
  <c r="I80" i="28"/>
  <c r="B81" i="28"/>
  <c r="C81" i="28"/>
  <c r="D81" i="28"/>
  <c r="E81" i="28"/>
  <c r="F81" i="28"/>
  <c r="G81" i="28"/>
  <c r="H81" i="28"/>
  <c r="I81" i="28"/>
  <c r="B82" i="28"/>
  <c r="C82" i="28"/>
  <c r="D82" i="28"/>
  <c r="E82" i="28"/>
  <c r="F82" i="28"/>
  <c r="G82" i="28"/>
  <c r="H82" i="28"/>
  <c r="I82" i="28"/>
  <c r="B83" i="28"/>
  <c r="C83" i="28"/>
  <c r="D83" i="28"/>
  <c r="E83" i="28"/>
  <c r="F83" i="28"/>
  <c r="G83" i="28"/>
  <c r="H83" i="28"/>
  <c r="I83" i="28"/>
  <c r="B84" i="28"/>
  <c r="C84" i="28"/>
  <c r="D84" i="28"/>
  <c r="E84" i="28"/>
  <c r="F84" i="28"/>
  <c r="G84" i="28"/>
  <c r="H84" i="28"/>
  <c r="I84" i="28"/>
  <c r="B85" i="28"/>
  <c r="C85" i="28"/>
  <c r="D85" i="28"/>
  <c r="E85" i="28"/>
  <c r="F85" i="28"/>
  <c r="G85" i="28"/>
  <c r="H85" i="28"/>
  <c r="I85" i="28"/>
  <c r="B86" i="28"/>
  <c r="C86" i="28"/>
  <c r="D86" i="28"/>
  <c r="E86" i="28"/>
  <c r="F86" i="28"/>
  <c r="G86" i="28"/>
  <c r="H86" i="28"/>
  <c r="I86" i="28"/>
  <c r="B87" i="28"/>
  <c r="C87" i="28"/>
  <c r="D87" i="28"/>
  <c r="E87" i="28"/>
  <c r="F87" i="28"/>
  <c r="G87" i="28"/>
  <c r="H87" i="28"/>
  <c r="I87" i="28"/>
  <c r="B88" i="28"/>
  <c r="C88" i="28"/>
  <c r="D88" i="28"/>
  <c r="E88" i="28"/>
  <c r="F88" i="28"/>
  <c r="G88" i="28"/>
  <c r="H88" i="28"/>
  <c r="I88" i="28"/>
  <c r="B89" i="28"/>
  <c r="C89" i="28"/>
  <c r="D89" i="28"/>
  <c r="E89" i="28"/>
  <c r="F89" i="28"/>
  <c r="G89" i="28"/>
  <c r="H89" i="28"/>
  <c r="I89" i="28"/>
  <c r="B90" i="28"/>
  <c r="C90" i="28"/>
  <c r="D90" i="28"/>
  <c r="E90" i="28"/>
  <c r="F90" i="28"/>
  <c r="G90" i="28"/>
  <c r="H90" i="28"/>
  <c r="I90" i="28"/>
  <c r="B91" i="28"/>
  <c r="C91" i="28"/>
  <c r="D91" i="28"/>
  <c r="E91" i="28"/>
  <c r="F91" i="28"/>
  <c r="G91" i="28"/>
  <c r="H91" i="28"/>
  <c r="I91" i="28"/>
  <c r="L79" i="20"/>
  <c r="L380" i="12"/>
  <c r="L392" i="12" s="1"/>
  <c r="J380" i="12"/>
  <c r="G380" i="12"/>
  <c r="E380" i="12"/>
  <c r="D380" i="12"/>
  <c r="C380" i="12"/>
  <c r="G152" i="39"/>
  <c r="E152" i="39"/>
  <c r="D152" i="39"/>
  <c r="C152" i="39"/>
  <c r="M80" i="20"/>
  <c r="P153" i="39"/>
  <c r="Q153" i="39"/>
  <c r="R153" i="39"/>
  <c r="T153" i="39"/>
  <c r="E94" i="38" l="1"/>
  <c r="F95" i="38" s="1"/>
  <c r="G95" i="38" s="1"/>
  <c r="H97" i="38" s="1"/>
  <c r="I97" i="38" s="1"/>
  <c r="D104" i="38"/>
  <c r="E26" i="20" s="1"/>
  <c r="E94" i="37"/>
  <c r="F95" i="37" s="1"/>
  <c r="G95" i="37" s="1"/>
  <c r="H97" i="37" s="1"/>
  <c r="I97" i="37" s="1"/>
  <c r="D104" i="37"/>
  <c r="O94" i="26"/>
  <c r="P95" i="26" s="1"/>
  <c r="Q95" i="26" s="1"/>
  <c r="N104" i="26"/>
  <c r="E21" i="20" s="1"/>
  <c r="E94" i="33"/>
  <c r="F95" i="33" s="1"/>
  <c r="G95" i="33" s="1"/>
  <c r="H97" i="33" s="1"/>
  <c r="I97" i="33" s="1"/>
  <c r="D104" i="33"/>
  <c r="E25" i="20" s="1"/>
  <c r="R97" i="26"/>
  <c r="S97" i="26" s="1"/>
  <c r="C93" i="36"/>
  <c r="E94" i="36"/>
  <c r="F95" i="36" s="1"/>
  <c r="G95" i="36" s="1"/>
  <c r="H97" i="36" s="1"/>
  <c r="I97" i="36" s="1"/>
  <c r="O93" i="26"/>
  <c r="C93" i="26"/>
  <c r="E94" i="26"/>
  <c r="F95" i="26" s="1"/>
  <c r="G95" i="26" s="1"/>
  <c r="H97" i="26" s="1"/>
  <c r="I97" i="26" s="1"/>
  <c r="C92" i="33"/>
  <c r="C93" i="35"/>
  <c r="E94" i="35"/>
  <c r="F95" i="35" s="1"/>
  <c r="G95" i="35" s="1"/>
  <c r="H97" i="35" s="1"/>
  <c r="I97" i="35" s="1"/>
  <c r="C93" i="34"/>
  <c r="E94" i="34"/>
  <c r="F95" i="34" s="1"/>
  <c r="G95" i="34" s="1"/>
  <c r="H97" i="34" s="1"/>
  <c r="I97" i="34" s="1"/>
  <c r="M91" i="34"/>
  <c r="E93" i="34"/>
  <c r="M91" i="38"/>
  <c r="E93" i="38"/>
  <c r="M91" i="36"/>
  <c r="E93" i="36"/>
  <c r="M91" i="37"/>
  <c r="E93" i="37"/>
  <c r="F94" i="37" s="1"/>
  <c r="G94" i="37" s="1"/>
  <c r="H96" i="37" s="1"/>
  <c r="I96" i="37" s="1"/>
  <c r="M92" i="33"/>
  <c r="C93" i="33"/>
  <c r="M91" i="33"/>
  <c r="E93" i="33"/>
  <c r="F94" i="33" s="1"/>
  <c r="G94" i="33" s="1"/>
  <c r="H96" i="33" s="1"/>
  <c r="I96" i="33" s="1"/>
  <c r="F153" i="39"/>
  <c r="F154" i="39"/>
  <c r="H153" i="39"/>
  <c r="H154" i="39"/>
  <c r="M92" i="38"/>
  <c r="C93" i="38"/>
  <c r="E93" i="26"/>
  <c r="M91" i="35"/>
  <c r="E93" i="35"/>
  <c r="M92" i="37"/>
  <c r="C93" i="37"/>
  <c r="C92" i="38"/>
  <c r="N80" i="20"/>
  <c r="M93" i="26"/>
  <c r="C92" i="26"/>
  <c r="U154" i="39"/>
  <c r="M92" i="36"/>
  <c r="M92" i="26"/>
  <c r="C92" i="35"/>
  <c r="C92" i="37"/>
  <c r="M92" i="35"/>
  <c r="C92" i="34"/>
  <c r="M92" i="34"/>
  <c r="C92" i="36"/>
  <c r="H381" i="12"/>
  <c r="N79" i="20"/>
  <c r="F381" i="12"/>
  <c r="S154" i="39"/>
  <c r="F94" i="38" l="1"/>
  <c r="G94" i="38" s="1"/>
  <c r="H96" i="38" s="1"/>
  <c r="I96" i="38" s="1"/>
  <c r="P94" i="26"/>
  <c r="Q94" i="26" s="1"/>
  <c r="R96" i="26" s="1"/>
  <c r="S96" i="26" s="1"/>
  <c r="F94" i="36"/>
  <c r="G94" i="36" s="1"/>
  <c r="H96" i="36" s="1"/>
  <c r="I96" i="36" s="1"/>
  <c r="F94" i="34"/>
  <c r="G94" i="34" s="1"/>
  <c r="H96" i="34" s="1"/>
  <c r="I96" i="34" s="1"/>
  <c r="F94" i="26"/>
  <c r="G94" i="26" s="1"/>
  <c r="H96" i="26" s="1"/>
  <c r="I96" i="26" s="1"/>
  <c r="F94" i="35"/>
  <c r="G94" i="35" s="1"/>
  <c r="H96" i="35" s="1"/>
  <c r="I96" i="35" s="1"/>
  <c r="B90" i="37"/>
  <c r="D102" i="37" s="1"/>
  <c r="J90" i="37"/>
  <c r="N90" i="37" s="1"/>
  <c r="B90" i="38"/>
  <c r="D102" i="38" s="1"/>
  <c r="J90" i="38"/>
  <c r="N90" i="38" s="1"/>
  <c r="B90" i="33"/>
  <c r="J90" i="33"/>
  <c r="N90" i="33" s="1"/>
  <c r="B90" i="36"/>
  <c r="J90" i="36"/>
  <c r="N90" i="36" s="1"/>
  <c r="B90" i="34"/>
  <c r="D102" i="34" s="1"/>
  <c r="J90" i="34"/>
  <c r="N90" i="34" s="1"/>
  <c r="B90" i="35"/>
  <c r="J90" i="35"/>
  <c r="N90" i="35" s="1"/>
  <c r="T90" i="26"/>
  <c r="L90" i="26"/>
  <c r="B90" i="26"/>
  <c r="D102" i="26" s="1"/>
  <c r="J90" i="26"/>
  <c r="L78" i="20"/>
  <c r="L379" i="12"/>
  <c r="L391" i="12" s="1"/>
  <c r="J379" i="12"/>
  <c r="G379" i="12"/>
  <c r="H380" i="12" s="1"/>
  <c r="E379" i="12"/>
  <c r="F380" i="12" s="1"/>
  <c r="D379" i="12"/>
  <c r="C379" i="12"/>
  <c r="G151" i="39"/>
  <c r="H152" i="39" s="1"/>
  <c r="E151" i="39"/>
  <c r="F152" i="39" s="1"/>
  <c r="D151" i="39"/>
  <c r="C151" i="39"/>
  <c r="M79" i="20"/>
  <c r="P152" i="39"/>
  <c r="Q152" i="39"/>
  <c r="R152" i="39"/>
  <c r="T152" i="39"/>
  <c r="G150" i="39"/>
  <c r="E150" i="39"/>
  <c r="D150" i="39"/>
  <c r="C150" i="39"/>
  <c r="L77" i="20"/>
  <c r="J378" i="12"/>
  <c r="G378" i="12"/>
  <c r="E378" i="12"/>
  <c r="D378" i="12"/>
  <c r="C378" i="12"/>
  <c r="B89" i="37"/>
  <c r="D101" i="37" s="1"/>
  <c r="J89" i="37"/>
  <c r="N89" i="37" s="1"/>
  <c r="B89" i="38"/>
  <c r="D101" i="38" s="1"/>
  <c r="J89" i="38"/>
  <c r="N89" i="38" s="1"/>
  <c r="B89" i="33"/>
  <c r="D101" i="33" s="1"/>
  <c r="J89" i="33"/>
  <c r="N89" i="33" s="1"/>
  <c r="B89" i="36"/>
  <c r="D101" i="36" s="1"/>
  <c r="J89" i="36"/>
  <c r="N89" i="36" s="1"/>
  <c r="B89" i="34"/>
  <c r="D101" i="34" s="1"/>
  <c r="J89" i="34"/>
  <c r="N89" i="34" s="1"/>
  <c r="B89" i="35"/>
  <c r="D101" i="35" s="1"/>
  <c r="J89" i="35"/>
  <c r="N89" i="35" s="1"/>
  <c r="L89" i="26"/>
  <c r="N101" i="26" s="1"/>
  <c r="T89" i="26"/>
  <c r="B89" i="26"/>
  <c r="D101" i="26" s="1"/>
  <c r="J89" i="26"/>
  <c r="M78" i="20"/>
  <c r="P151" i="39"/>
  <c r="Q151" i="39"/>
  <c r="R151" i="39"/>
  <c r="T151" i="39"/>
  <c r="B88" i="37"/>
  <c r="J88" i="37"/>
  <c r="N88" i="37" s="1"/>
  <c r="B88" i="38"/>
  <c r="J88" i="38"/>
  <c r="N88" i="38" s="1"/>
  <c r="B88" i="33"/>
  <c r="J88" i="33"/>
  <c r="N88" i="33" s="1"/>
  <c r="B88" i="36"/>
  <c r="J88" i="36"/>
  <c r="N88" i="36" s="1"/>
  <c r="B88" i="34"/>
  <c r="J88" i="34"/>
  <c r="N88" i="34" s="1"/>
  <c r="B88" i="35"/>
  <c r="J88" i="35"/>
  <c r="N88" i="35" s="1"/>
  <c r="L88" i="26"/>
  <c r="T88" i="26"/>
  <c r="B88" i="26"/>
  <c r="D100" i="26" s="1"/>
  <c r="J88" i="26"/>
  <c r="L88" i="28"/>
  <c r="M88" i="28"/>
  <c r="N88" i="28"/>
  <c r="O88" i="28"/>
  <c r="P88" i="28"/>
  <c r="Q88" i="28"/>
  <c r="R88" i="28"/>
  <c r="L89" i="28"/>
  <c r="M89" i="28"/>
  <c r="N89" i="28"/>
  <c r="O89" i="28"/>
  <c r="P89" i="28"/>
  <c r="Q89" i="28"/>
  <c r="R89" i="28"/>
  <c r="L90" i="28"/>
  <c r="M90" i="28"/>
  <c r="N90" i="28"/>
  <c r="O90" i="28"/>
  <c r="P90" i="28"/>
  <c r="Q90" i="28"/>
  <c r="R90" i="28"/>
  <c r="L91" i="28"/>
  <c r="M91" i="28"/>
  <c r="N91" i="28"/>
  <c r="O91" i="28"/>
  <c r="P91" i="28"/>
  <c r="Q91" i="28"/>
  <c r="R91" i="28"/>
  <c r="L96" i="28"/>
  <c r="M96" i="28"/>
  <c r="N96" i="28"/>
  <c r="O96" i="28"/>
  <c r="P96" i="28"/>
  <c r="Q96" i="28"/>
  <c r="R96" i="28"/>
  <c r="L97" i="28"/>
  <c r="M97" i="28"/>
  <c r="N97" i="28"/>
  <c r="O97" i="28"/>
  <c r="P97" i="28"/>
  <c r="Q97" i="28"/>
  <c r="R97" i="28"/>
  <c r="L98" i="28"/>
  <c r="M98" i="28"/>
  <c r="N98" i="28"/>
  <c r="O98" i="28"/>
  <c r="P98" i="28"/>
  <c r="Q98" i="28"/>
  <c r="R98" i="28"/>
  <c r="L99" i="28"/>
  <c r="M99" i="28"/>
  <c r="N99" i="28"/>
  <c r="O99" i="28"/>
  <c r="P99" i="28"/>
  <c r="Q99" i="28"/>
  <c r="R99" i="28"/>
  <c r="B92" i="28"/>
  <c r="C92" i="28"/>
  <c r="D92" i="28"/>
  <c r="E92" i="28"/>
  <c r="F92" i="28"/>
  <c r="G92" i="28"/>
  <c r="H92" i="28"/>
  <c r="I92" i="28"/>
  <c r="B93" i="28"/>
  <c r="C93" i="28"/>
  <c r="D93" i="28"/>
  <c r="E93" i="28"/>
  <c r="F93" i="28"/>
  <c r="G93" i="28"/>
  <c r="H93" i="28"/>
  <c r="I93" i="28"/>
  <c r="B94" i="28"/>
  <c r="C94" i="28"/>
  <c r="D94" i="28"/>
  <c r="E94" i="28"/>
  <c r="F94" i="28"/>
  <c r="G94" i="28"/>
  <c r="H94" i="28"/>
  <c r="I94" i="28"/>
  <c r="B95" i="28"/>
  <c r="C95" i="28"/>
  <c r="D95" i="28"/>
  <c r="E95" i="28"/>
  <c r="F95" i="28"/>
  <c r="G95" i="28"/>
  <c r="H95" i="28"/>
  <c r="I95" i="28"/>
  <c r="B96" i="28"/>
  <c r="C96" i="28"/>
  <c r="D96" i="28"/>
  <c r="E96" i="28"/>
  <c r="F96" i="28"/>
  <c r="G96" i="28"/>
  <c r="H96" i="28"/>
  <c r="I96" i="28"/>
  <c r="B97" i="28"/>
  <c r="C97" i="28"/>
  <c r="D97" i="28"/>
  <c r="E97" i="28"/>
  <c r="F97" i="28"/>
  <c r="G97" i="28"/>
  <c r="H97" i="28"/>
  <c r="I97" i="28"/>
  <c r="B98" i="28"/>
  <c r="C98" i="28"/>
  <c r="D98" i="28"/>
  <c r="E98" i="28"/>
  <c r="F98" i="28"/>
  <c r="G98" i="28"/>
  <c r="H98" i="28"/>
  <c r="I98" i="28"/>
  <c r="B99" i="28"/>
  <c r="C99" i="28"/>
  <c r="D99" i="28"/>
  <c r="E99" i="28"/>
  <c r="F99" i="28"/>
  <c r="G99" i="28"/>
  <c r="H99" i="28"/>
  <c r="I99" i="28"/>
  <c r="E92" i="35" l="1"/>
  <c r="F93" i="35" s="1"/>
  <c r="G93" i="35" s="1"/>
  <c r="H95" i="35" s="1"/>
  <c r="I95" i="35" s="1"/>
  <c r="D102" i="35"/>
  <c r="E92" i="36"/>
  <c r="F93" i="36" s="1"/>
  <c r="G93" i="36" s="1"/>
  <c r="H95" i="36" s="1"/>
  <c r="I95" i="36" s="1"/>
  <c r="D102" i="36"/>
  <c r="E92" i="33"/>
  <c r="F93" i="33" s="1"/>
  <c r="G93" i="33" s="1"/>
  <c r="H95" i="33" s="1"/>
  <c r="I95" i="33" s="1"/>
  <c r="D102" i="33"/>
  <c r="O92" i="26"/>
  <c r="P93" i="26" s="1"/>
  <c r="Q93" i="26" s="1"/>
  <c r="R95" i="26" s="1"/>
  <c r="S95" i="26" s="1"/>
  <c r="N102" i="26"/>
  <c r="N76" i="20"/>
  <c r="N100" i="26"/>
  <c r="M88" i="34"/>
  <c r="D100" i="34"/>
  <c r="M88" i="37"/>
  <c r="D100" i="37"/>
  <c r="M88" i="33"/>
  <c r="D100" i="33"/>
  <c r="M88" i="38"/>
  <c r="D100" i="38"/>
  <c r="M88" i="36"/>
  <c r="D100" i="36"/>
  <c r="M88" i="35"/>
  <c r="D100" i="35"/>
  <c r="M95" i="28"/>
  <c r="Q95" i="28"/>
  <c r="N95" i="28"/>
  <c r="O95" i="28"/>
  <c r="P95" i="28"/>
  <c r="N94" i="28"/>
  <c r="M94" i="28"/>
  <c r="O94" i="28"/>
  <c r="Q94" i="28"/>
  <c r="P94" i="28"/>
  <c r="Q93" i="28"/>
  <c r="O93" i="28"/>
  <c r="P93" i="28"/>
  <c r="N93" i="28"/>
  <c r="M93" i="28"/>
  <c r="P92" i="28"/>
  <c r="Q92" i="28"/>
  <c r="M92" i="28"/>
  <c r="O92" i="28"/>
  <c r="N92" i="28"/>
  <c r="E91" i="38"/>
  <c r="C90" i="33"/>
  <c r="C91" i="37"/>
  <c r="E92" i="37"/>
  <c r="F93" i="37" s="1"/>
  <c r="G93" i="37" s="1"/>
  <c r="H95" i="37" s="1"/>
  <c r="I95" i="37" s="1"/>
  <c r="C91" i="34"/>
  <c r="E92" i="34"/>
  <c r="F93" i="34" s="1"/>
  <c r="G93" i="34" s="1"/>
  <c r="H95" i="34" s="1"/>
  <c r="I95" i="34" s="1"/>
  <c r="C91" i="26"/>
  <c r="E92" i="26"/>
  <c r="F93" i="26" s="1"/>
  <c r="G93" i="26" s="1"/>
  <c r="H95" i="26" s="1"/>
  <c r="I95" i="26" s="1"/>
  <c r="C91" i="38"/>
  <c r="E92" i="38"/>
  <c r="M90" i="36"/>
  <c r="C91" i="36"/>
  <c r="N78" i="20"/>
  <c r="M91" i="26"/>
  <c r="C90" i="35"/>
  <c r="E91" i="35"/>
  <c r="E90" i="33"/>
  <c r="N77" i="20"/>
  <c r="O91" i="26"/>
  <c r="P92" i="26" s="1"/>
  <c r="Q92" i="26" s="1"/>
  <c r="R94" i="26" s="1"/>
  <c r="S94" i="26" s="1"/>
  <c r="E91" i="37"/>
  <c r="M90" i="35"/>
  <c r="C91" i="35"/>
  <c r="M90" i="33"/>
  <c r="C91" i="33"/>
  <c r="C90" i="34"/>
  <c r="E91" i="34"/>
  <c r="C89" i="26"/>
  <c r="E91" i="26"/>
  <c r="E91" i="36"/>
  <c r="M89" i="33"/>
  <c r="E91" i="33"/>
  <c r="H151" i="39"/>
  <c r="F151" i="39"/>
  <c r="F379" i="12"/>
  <c r="M89" i="34"/>
  <c r="H379" i="12"/>
  <c r="M90" i="38"/>
  <c r="E90" i="35"/>
  <c r="C90" i="36"/>
  <c r="E90" i="26"/>
  <c r="U152" i="39"/>
  <c r="U153" i="39"/>
  <c r="M90" i="26"/>
  <c r="S152" i="39"/>
  <c r="S153" i="39"/>
  <c r="E90" i="36"/>
  <c r="M90" i="34"/>
  <c r="C90" i="26"/>
  <c r="E90" i="38"/>
  <c r="C90" i="37"/>
  <c r="E90" i="37"/>
  <c r="O90" i="26"/>
  <c r="E90" i="34"/>
  <c r="C90" i="38"/>
  <c r="M90" i="37"/>
  <c r="M89" i="38"/>
  <c r="C89" i="37"/>
  <c r="M89" i="35"/>
  <c r="C89" i="36"/>
  <c r="M89" i="26"/>
  <c r="M89" i="37"/>
  <c r="M89" i="36"/>
  <c r="C89" i="35"/>
  <c r="C89" i="33"/>
  <c r="C89" i="38"/>
  <c r="C89" i="34"/>
  <c r="L76" i="20"/>
  <c r="J377" i="12"/>
  <c r="G377" i="12"/>
  <c r="H378" i="12" s="1"/>
  <c r="E377" i="12"/>
  <c r="F378" i="12" s="1"/>
  <c r="D377" i="12"/>
  <c r="C377" i="12"/>
  <c r="G149" i="39"/>
  <c r="H150" i="39" s="1"/>
  <c r="E149" i="39"/>
  <c r="F150" i="39" s="1"/>
  <c r="D149" i="39"/>
  <c r="C149" i="39"/>
  <c r="M77" i="20"/>
  <c r="P150" i="39"/>
  <c r="Q150" i="39"/>
  <c r="R150" i="39"/>
  <c r="S151" i="39" s="1"/>
  <c r="T150" i="39"/>
  <c r="U151" i="39" s="1"/>
  <c r="L87" i="28"/>
  <c r="M87" i="28"/>
  <c r="N87" i="28"/>
  <c r="O87" i="28"/>
  <c r="P87" i="28"/>
  <c r="Q87" i="28"/>
  <c r="R87" i="28"/>
  <c r="L87" i="26"/>
  <c r="T87" i="26"/>
  <c r="B87" i="26"/>
  <c r="J87" i="26"/>
  <c r="B87" i="37"/>
  <c r="J87" i="37"/>
  <c r="N87" i="37" s="1"/>
  <c r="B87" i="38"/>
  <c r="J87" i="38"/>
  <c r="N87" i="38" s="1"/>
  <c r="B87" i="33"/>
  <c r="J87" i="33"/>
  <c r="N87" i="33" s="1"/>
  <c r="B87" i="36"/>
  <c r="D99" i="36" s="1"/>
  <c r="J87" i="36"/>
  <c r="N87" i="36" s="1"/>
  <c r="B87" i="34"/>
  <c r="J87" i="34"/>
  <c r="N87" i="34" s="1"/>
  <c r="B87" i="35"/>
  <c r="D99" i="35" s="1"/>
  <c r="J87" i="35"/>
  <c r="N87" i="35" s="1"/>
  <c r="F92" i="33" l="1"/>
  <c r="G92" i="33" s="1"/>
  <c r="H94" i="33" s="1"/>
  <c r="I94" i="33" s="1"/>
  <c r="F92" i="35"/>
  <c r="G92" i="35" s="1"/>
  <c r="H94" i="35" s="1"/>
  <c r="I94" i="35" s="1"/>
  <c r="F92" i="36"/>
  <c r="G92" i="36" s="1"/>
  <c r="H94" i="36" s="1"/>
  <c r="I94" i="36" s="1"/>
  <c r="O89" i="26"/>
  <c r="P90" i="26" s="1"/>
  <c r="Q90" i="26" s="1"/>
  <c r="N99" i="26"/>
  <c r="E89" i="38"/>
  <c r="F90" i="38" s="1"/>
  <c r="G90" i="38" s="1"/>
  <c r="D99" i="38"/>
  <c r="C88" i="33"/>
  <c r="D99" i="33"/>
  <c r="C88" i="34"/>
  <c r="D99" i="34"/>
  <c r="E89" i="37"/>
  <c r="F90" i="37" s="1"/>
  <c r="G90" i="37" s="1"/>
  <c r="D99" i="37"/>
  <c r="C88" i="26"/>
  <c r="D99" i="26"/>
  <c r="F91" i="38"/>
  <c r="G91" i="38" s="1"/>
  <c r="R92" i="28"/>
  <c r="L92" i="28"/>
  <c r="R93" i="28"/>
  <c r="L93" i="28"/>
  <c r="R95" i="28"/>
  <c r="L95" i="28"/>
  <c r="R94" i="28"/>
  <c r="L94" i="28"/>
  <c r="F92" i="38"/>
  <c r="G92" i="38" s="1"/>
  <c r="F93" i="38"/>
  <c r="G93" i="38" s="1"/>
  <c r="H95" i="38" s="1"/>
  <c r="I95" i="38" s="1"/>
  <c r="F91" i="34"/>
  <c r="G91" i="34" s="1"/>
  <c r="F92" i="26"/>
  <c r="G92" i="26" s="1"/>
  <c r="H94" i="26" s="1"/>
  <c r="I94" i="26" s="1"/>
  <c r="F92" i="34"/>
  <c r="G92" i="34" s="1"/>
  <c r="H94" i="34" s="1"/>
  <c r="I94" i="34" s="1"/>
  <c r="F92" i="37"/>
  <c r="G92" i="37" s="1"/>
  <c r="H94" i="37" s="1"/>
  <c r="I94" i="37" s="1"/>
  <c r="F91" i="33"/>
  <c r="G91" i="33" s="1"/>
  <c r="H93" i="33" s="1"/>
  <c r="I93" i="33" s="1"/>
  <c r="P91" i="26"/>
  <c r="Q91" i="26" s="1"/>
  <c r="R93" i="26" s="1"/>
  <c r="S93" i="26" s="1"/>
  <c r="F91" i="35"/>
  <c r="G91" i="35" s="1"/>
  <c r="H93" i="35" s="1"/>
  <c r="I93" i="35" s="1"/>
  <c r="F91" i="36"/>
  <c r="G91" i="36" s="1"/>
  <c r="F91" i="26"/>
  <c r="G91" i="26" s="1"/>
  <c r="F91" i="37"/>
  <c r="G91" i="37" s="1"/>
  <c r="E89" i="33"/>
  <c r="F90" i="33" s="1"/>
  <c r="G90" i="33" s="1"/>
  <c r="E89" i="34"/>
  <c r="F90" i="34" s="1"/>
  <c r="G90" i="34" s="1"/>
  <c r="C88" i="36"/>
  <c r="E89" i="36"/>
  <c r="F90" i="36" s="1"/>
  <c r="G90" i="36" s="1"/>
  <c r="E89" i="26"/>
  <c r="F90" i="26" s="1"/>
  <c r="G90" i="26" s="1"/>
  <c r="C88" i="35"/>
  <c r="E89" i="35"/>
  <c r="F90" i="35" s="1"/>
  <c r="G90" i="35" s="1"/>
  <c r="N75" i="20"/>
  <c r="M88" i="26"/>
  <c r="M87" i="38"/>
  <c r="C88" i="38"/>
  <c r="M87" i="37"/>
  <c r="C88" i="37"/>
  <c r="M87" i="33"/>
  <c r="M87" i="36"/>
  <c r="M87" i="34"/>
  <c r="M87" i="35"/>
  <c r="H93" i="36" l="1"/>
  <c r="I93" i="36" s="1"/>
  <c r="H93" i="26"/>
  <c r="I93" i="26" s="1"/>
  <c r="H93" i="34"/>
  <c r="I93" i="34" s="1"/>
  <c r="H92" i="38"/>
  <c r="I92" i="38" s="1"/>
  <c r="H92" i="33"/>
  <c r="I92" i="33" s="1"/>
  <c r="H93" i="38"/>
  <c r="I93" i="38" s="1"/>
  <c r="H93" i="37"/>
  <c r="I93" i="37" s="1"/>
  <c r="H94" i="38"/>
  <c r="I94" i="38" s="1"/>
  <c r="R92" i="26"/>
  <c r="S92" i="26" s="1"/>
  <c r="H92" i="35"/>
  <c r="I92" i="35" s="1"/>
  <c r="H92" i="36"/>
  <c r="I92" i="36" s="1"/>
  <c r="H92" i="34"/>
  <c r="I92" i="34" s="1"/>
  <c r="H92" i="37"/>
  <c r="I92" i="37" s="1"/>
  <c r="H92" i="26"/>
  <c r="I92" i="26" s="1"/>
  <c r="L75" i="20"/>
  <c r="J148" i="39"/>
  <c r="G148" i="39"/>
  <c r="H149" i="39" s="1"/>
  <c r="E148" i="39"/>
  <c r="F149" i="39" s="1"/>
  <c r="D148" i="39"/>
  <c r="C148" i="39"/>
  <c r="M75" i="20"/>
  <c r="J376" i="12"/>
  <c r="G376" i="12"/>
  <c r="H377" i="12" s="1"/>
  <c r="E376" i="12"/>
  <c r="F377" i="12" s="1"/>
  <c r="D376" i="12"/>
  <c r="C376" i="12"/>
  <c r="D500" i="21" l="1"/>
  <c r="D501" i="21"/>
  <c r="D502" i="21"/>
  <c r="D503" i="21"/>
  <c r="D504" i="21"/>
  <c r="K505" i="21"/>
  <c r="J505" i="21"/>
  <c r="I505" i="21"/>
  <c r="H505" i="21"/>
  <c r="G505" i="21"/>
  <c r="F505" i="21"/>
  <c r="E505" i="21"/>
  <c r="C505" i="21"/>
  <c r="K505" i="22"/>
  <c r="J505" i="22"/>
  <c r="I505" i="22"/>
  <c r="H505" i="22"/>
  <c r="G505" i="22"/>
  <c r="F505" i="22"/>
  <c r="E505" i="22"/>
  <c r="D505" i="22"/>
  <c r="C505" i="22"/>
  <c r="I503" i="4"/>
  <c r="I502" i="4"/>
  <c r="F502" i="4"/>
  <c r="G502" i="4"/>
  <c r="H502" i="4"/>
  <c r="F503" i="4"/>
  <c r="G503" i="4"/>
  <c r="H503" i="4"/>
  <c r="E503" i="4"/>
  <c r="E502" i="4"/>
  <c r="D502" i="4"/>
  <c r="D503" i="4"/>
  <c r="C503" i="4"/>
  <c r="C502" i="4"/>
  <c r="M76" i="20"/>
  <c r="P149" i="39"/>
  <c r="Q149" i="39"/>
  <c r="R149" i="39"/>
  <c r="S150" i="39" s="1"/>
  <c r="T149" i="39"/>
  <c r="U150" i="39" s="1"/>
  <c r="J86" i="37"/>
  <c r="B86" i="37"/>
  <c r="D98" i="37" s="1"/>
  <c r="J86" i="38"/>
  <c r="B86" i="38"/>
  <c r="D98" i="38" s="1"/>
  <c r="J86" i="33"/>
  <c r="B86" i="33"/>
  <c r="D98" i="33" s="1"/>
  <c r="J86" i="36"/>
  <c r="B86" i="36"/>
  <c r="D98" i="36" s="1"/>
  <c r="J86" i="34"/>
  <c r="B86" i="34"/>
  <c r="D98" i="34" s="1"/>
  <c r="J86" i="35"/>
  <c r="B86" i="35"/>
  <c r="D98" i="35" s="1"/>
  <c r="B86" i="26"/>
  <c r="D98" i="26" s="1"/>
  <c r="T86" i="26"/>
  <c r="J86" i="26"/>
  <c r="C87" i="38" l="1"/>
  <c r="E88" i="38"/>
  <c r="F89" i="38" s="1"/>
  <c r="G89" i="38" s="1"/>
  <c r="H91" i="38" s="1"/>
  <c r="I91" i="38" s="1"/>
  <c r="C87" i="33"/>
  <c r="E88" i="33"/>
  <c r="F89" i="33" s="1"/>
  <c r="G89" i="33" s="1"/>
  <c r="H91" i="33" s="1"/>
  <c r="I91" i="33" s="1"/>
  <c r="C87" i="26"/>
  <c r="E88" i="26"/>
  <c r="F89" i="26" s="1"/>
  <c r="G89" i="26" s="1"/>
  <c r="H91" i="26" s="1"/>
  <c r="I91" i="26" s="1"/>
  <c r="C87" i="34"/>
  <c r="E88" i="34"/>
  <c r="F89" i="34" s="1"/>
  <c r="G89" i="34" s="1"/>
  <c r="H91" i="34" s="1"/>
  <c r="I91" i="34" s="1"/>
  <c r="C87" i="37"/>
  <c r="E88" i="37"/>
  <c r="F89" i="37" s="1"/>
  <c r="G89" i="37" s="1"/>
  <c r="H91" i="37" s="1"/>
  <c r="I91" i="37" s="1"/>
  <c r="C87" i="35"/>
  <c r="E88" i="35"/>
  <c r="F89" i="35" s="1"/>
  <c r="G89" i="35" s="1"/>
  <c r="H91" i="35" s="1"/>
  <c r="I91" i="35" s="1"/>
  <c r="C87" i="36"/>
  <c r="E88" i="36"/>
  <c r="F89" i="36" s="1"/>
  <c r="G89" i="36" s="1"/>
  <c r="H91" i="36" s="1"/>
  <c r="I91" i="36" s="1"/>
  <c r="L86" i="28"/>
  <c r="M86" i="28"/>
  <c r="N86" i="28"/>
  <c r="O86" i="28"/>
  <c r="P86" i="28"/>
  <c r="Q86" i="28"/>
  <c r="R86" i="28"/>
  <c r="M86" i="37"/>
  <c r="N86" i="37"/>
  <c r="M86" i="38"/>
  <c r="N86" i="38"/>
  <c r="M86" i="33"/>
  <c r="N86" i="33"/>
  <c r="M86" i="36"/>
  <c r="N86" i="36"/>
  <c r="M86" i="34"/>
  <c r="N86" i="34"/>
  <c r="M86" i="35"/>
  <c r="N86" i="35"/>
  <c r="L86" i="26"/>
  <c r="L74" i="20"/>
  <c r="J375" i="12"/>
  <c r="G375" i="12"/>
  <c r="E375" i="12"/>
  <c r="F376" i="12" s="1"/>
  <c r="D375" i="12"/>
  <c r="C375" i="12"/>
  <c r="J147" i="39"/>
  <c r="G147" i="39"/>
  <c r="H148" i="39" s="1"/>
  <c r="E147" i="39"/>
  <c r="F148" i="39" s="1"/>
  <c r="D147" i="39"/>
  <c r="C147" i="39"/>
  <c r="P147" i="39"/>
  <c r="Q147" i="39"/>
  <c r="R147" i="39"/>
  <c r="T147" i="39"/>
  <c r="P148" i="39"/>
  <c r="Q148" i="39"/>
  <c r="R148" i="39"/>
  <c r="S149" i="39" s="1"/>
  <c r="T148" i="39"/>
  <c r="U149" i="39" s="1"/>
  <c r="L85" i="28"/>
  <c r="M85" i="28"/>
  <c r="N85" i="28"/>
  <c r="O85" i="28"/>
  <c r="P85" i="28"/>
  <c r="Q85" i="28"/>
  <c r="R85" i="28"/>
  <c r="T5" i="26"/>
  <c r="T6" i="26"/>
  <c r="T7" i="26"/>
  <c r="T8" i="26"/>
  <c r="T9" i="26"/>
  <c r="T10" i="26"/>
  <c r="T11" i="26"/>
  <c r="T12" i="26"/>
  <c r="T13" i="26"/>
  <c r="T14" i="26"/>
  <c r="T15" i="26"/>
  <c r="T16" i="26"/>
  <c r="T17" i="26"/>
  <c r="T18" i="26"/>
  <c r="T19" i="26"/>
  <c r="T20" i="26"/>
  <c r="T21" i="26"/>
  <c r="T22" i="26"/>
  <c r="T23" i="26"/>
  <c r="T24" i="26"/>
  <c r="T25" i="26"/>
  <c r="T26" i="26"/>
  <c r="T27" i="26"/>
  <c r="T28" i="26"/>
  <c r="T29" i="26"/>
  <c r="T30" i="26"/>
  <c r="T31" i="26"/>
  <c r="T32" i="26"/>
  <c r="T33" i="26"/>
  <c r="T34" i="26"/>
  <c r="T35" i="26"/>
  <c r="T36" i="26"/>
  <c r="T37" i="26"/>
  <c r="T38" i="26"/>
  <c r="T39" i="26"/>
  <c r="T40" i="26"/>
  <c r="T41" i="26"/>
  <c r="T42" i="26"/>
  <c r="T43" i="26"/>
  <c r="T44" i="26"/>
  <c r="T45" i="26"/>
  <c r="T46" i="26"/>
  <c r="T47" i="26"/>
  <c r="T48" i="26"/>
  <c r="T49" i="26"/>
  <c r="T50" i="26"/>
  <c r="T51" i="26"/>
  <c r="T52" i="26"/>
  <c r="T53" i="26"/>
  <c r="T54" i="26"/>
  <c r="T55" i="26"/>
  <c r="T56" i="26"/>
  <c r="T57" i="26"/>
  <c r="T58" i="26"/>
  <c r="T59" i="26"/>
  <c r="T60" i="26"/>
  <c r="T61" i="26"/>
  <c r="T62" i="26"/>
  <c r="T63" i="26"/>
  <c r="T64" i="26"/>
  <c r="T65" i="26"/>
  <c r="T66" i="26"/>
  <c r="T67" i="26"/>
  <c r="T68" i="26"/>
  <c r="T69" i="26"/>
  <c r="T70" i="26"/>
  <c r="T71" i="26"/>
  <c r="T72" i="26"/>
  <c r="T73" i="26"/>
  <c r="T74" i="26"/>
  <c r="T75" i="26"/>
  <c r="T76" i="26"/>
  <c r="T77" i="26"/>
  <c r="T78" i="26"/>
  <c r="T79" i="26"/>
  <c r="T80" i="26"/>
  <c r="T81" i="26"/>
  <c r="T82" i="26"/>
  <c r="T83" i="26"/>
  <c r="T84" i="26"/>
  <c r="T85" i="26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N87" i="26" s="1"/>
  <c r="L76" i="26"/>
  <c r="N88" i="26" s="1"/>
  <c r="L77" i="26"/>
  <c r="N89" i="26" s="1"/>
  <c r="L78" i="26"/>
  <c r="N90" i="26" s="1"/>
  <c r="L79" i="26"/>
  <c r="N91" i="26" s="1"/>
  <c r="L80" i="26"/>
  <c r="N92" i="26" s="1"/>
  <c r="L81" i="26"/>
  <c r="N93" i="26" s="1"/>
  <c r="L82" i="26"/>
  <c r="N94" i="26" s="1"/>
  <c r="L83" i="26"/>
  <c r="N95" i="26" s="1"/>
  <c r="L84" i="26"/>
  <c r="L85" i="26"/>
  <c r="N97" i="26" s="1"/>
  <c r="T4" i="26"/>
  <c r="L4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D86" i="26" s="1"/>
  <c r="B75" i="26"/>
  <c r="D87" i="26" s="1"/>
  <c r="B76" i="26"/>
  <c r="D88" i="26" s="1"/>
  <c r="B77" i="26"/>
  <c r="D89" i="26" s="1"/>
  <c r="B78" i="26"/>
  <c r="D90" i="26" s="1"/>
  <c r="B79" i="26"/>
  <c r="D91" i="26" s="1"/>
  <c r="B80" i="26"/>
  <c r="D92" i="26" s="1"/>
  <c r="B81" i="26"/>
  <c r="D93" i="26" s="1"/>
  <c r="B82" i="26"/>
  <c r="D94" i="26" s="1"/>
  <c r="B83" i="26"/>
  <c r="D95" i="26" s="1"/>
  <c r="B84" i="26"/>
  <c r="D96" i="26" s="1"/>
  <c r="B85" i="26"/>
  <c r="D97" i="26" s="1"/>
  <c r="J4" i="26"/>
  <c r="B4" i="26"/>
  <c r="J5" i="37"/>
  <c r="J6" i="37"/>
  <c r="J7" i="37"/>
  <c r="J8" i="37"/>
  <c r="J9" i="37"/>
  <c r="J10" i="37"/>
  <c r="J11" i="37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N84" i="37" s="1"/>
  <c r="J85" i="37"/>
  <c r="N85" i="37" s="1"/>
  <c r="J4" i="37"/>
  <c r="B5" i="37"/>
  <c r="B6" i="37"/>
  <c r="B7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71" i="37"/>
  <c r="B72" i="37"/>
  <c r="B73" i="37"/>
  <c r="B74" i="37"/>
  <c r="D86" i="37" s="1"/>
  <c r="B75" i="37"/>
  <c r="D87" i="37" s="1"/>
  <c r="B76" i="37"/>
  <c r="D88" i="37" s="1"/>
  <c r="B77" i="37"/>
  <c r="D89" i="37" s="1"/>
  <c r="B78" i="37"/>
  <c r="D90" i="37" s="1"/>
  <c r="B79" i="37"/>
  <c r="D91" i="37" s="1"/>
  <c r="B80" i="37"/>
  <c r="D92" i="37" s="1"/>
  <c r="B81" i="37"/>
  <c r="D93" i="37" s="1"/>
  <c r="B82" i="37"/>
  <c r="D94" i="37" s="1"/>
  <c r="B83" i="37"/>
  <c r="D95" i="37" s="1"/>
  <c r="B84" i="37"/>
  <c r="D96" i="37" s="1"/>
  <c r="B85" i="37"/>
  <c r="D97" i="37" s="1"/>
  <c r="B4" i="37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N84" i="38" s="1"/>
  <c r="J85" i="38"/>
  <c r="N85" i="38" s="1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B45" i="38"/>
  <c r="B46" i="38"/>
  <c r="B47" i="38"/>
  <c r="B48" i="38"/>
  <c r="B49" i="38"/>
  <c r="B50" i="38"/>
  <c r="B51" i="38"/>
  <c r="B52" i="38"/>
  <c r="B53" i="38"/>
  <c r="B54" i="38"/>
  <c r="B55" i="38"/>
  <c r="B56" i="38"/>
  <c r="B57" i="38"/>
  <c r="B58" i="38"/>
  <c r="B59" i="38"/>
  <c r="B60" i="38"/>
  <c r="B61" i="38"/>
  <c r="B62" i="38"/>
  <c r="B63" i="38"/>
  <c r="B64" i="38"/>
  <c r="B65" i="38"/>
  <c r="B66" i="38"/>
  <c r="B67" i="38"/>
  <c r="B68" i="38"/>
  <c r="B69" i="38"/>
  <c r="B70" i="38"/>
  <c r="B71" i="38"/>
  <c r="B72" i="38"/>
  <c r="B73" i="38"/>
  <c r="B74" i="38"/>
  <c r="D86" i="38" s="1"/>
  <c r="B75" i="38"/>
  <c r="D87" i="38" s="1"/>
  <c r="B76" i="38"/>
  <c r="D88" i="38" s="1"/>
  <c r="B77" i="38"/>
  <c r="D89" i="38" s="1"/>
  <c r="B78" i="38"/>
  <c r="D90" i="38" s="1"/>
  <c r="B79" i="38"/>
  <c r="D91" i="38" s="1"/>
  <c r="B80" i="38"/>
  <c r="D92" i="38" s="1"/>
  <c r="B81" i="38"/>
  <c r="D93" i="38" s="1"/>
  <c r="B82" i="38"/>
  <c r="D94" i="38" s="1"/>
  <c r="B83" i="38"/>
  <c r="D95" i="38" s="1"/>
  <c r="B84" i="38"/>
  <c r="D96" i="38" s="1"/>
  <c r="B85" i="38"/>
  <c r="D97" i="38" s="1"/>
  <c r="J4" i="38"/>
  <c r="B4" i="38"/>
  <c r="J5" i="33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51" i="33"/>
  <c r="J52" i="33"/>
  <c r="J53" i="33"/>
  <c r="J54" i="33"/>
  <c r="J55" i="33"/>
  <c r="J56" i="33"/>
  <c r="J57" i="33"/>
  <c r="J58" i="33"/>
  <c r="J59" i="33"/>
  <c r="J60" i="33"/>
  <c r="J61" i="33"/>
  <c r="J62" i="33"/>
  <c r="J63" i="33"/>
  <c r="J64" i="33"/>
  <c r="J65" i="33"/>
  <c r="J66" i="33"/>
  <c r="J67" i="33"/>
  <c r="J68" i="33"/>
  <c r="J69" i="33"/>
  <c r="J70" i="33"/>
  <c r="J71" i="33"/>
  <c r="J72" i="33"/>
  <c r="J73" i="33"/>
  <c r="J74" i="33"/>
  <c r="J75" i="33"/>
  <c r="J76" i="33"/>
  <c r="J77" i="33"/>
  <c r="J78" i="33"/>
  <c r="J79" i="33"/>
  <c r="J80" i="33"/>
  <c r="J81" i="33"/>
  <c r="J82" i="33"/>
  <c r="J83" i="33"/>
  <c r="J84" i="33"/>
  <c r="N84" i="33" s="1"/>
  <c r="J85" i="33"/>
  <c r="N85" i="33" s="1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D86" i="33" s="1"/>
  <c r="B75" i="33"/>
  <c r="D87" i="33" s="1"/>
  <c r="B76" i="33"/>
  <c r="D88" i="33" s="1"/>
  <c r="B77" i="33"/>
  <c r="D89" i="33" s="1"/>
  <c r="B78" i="33"/>
  <c r="D90" i="33" s="1"/>
  <c r="B79" i="33"/>
  <c r="D91" i="33" s="1"/>
  <c r="B80" i="33"/>
  <c r="D92" i="33" s="1"/>
  <c r="B81" i="33"/>
  <c r="D93" i="33" s="1"/>
  <c r="B82" i="33"/>
  <c r="D94" i="33" s="1"/>
  <c r="B83" i="33"/>
  <c r="D95" i="33" s="1"/>
  <c r="B84" i="33"/>
  <c r="B85" i="33"/>
  <c r="D97" i="33" s="1"/>
  <c r="J4" i="33"/>
  <c r="B4" i="33"/>
  <c r="J5" i="36"/>
  <c r="J6" i="36"/>
  <c r="J7" i="36"/>
  <c r="J8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J30" i="36"/>
  <c r="J31" i="36"/>
  <c r="J32" i="36"/>
  <c r="J33" i="36"/>
  <c r="J34" i="36"/>
  <c r="J35" i="36"/>
  <c r="J36" i="36"/>
  <c r="J37" i="36"/>
  <c r="J38" i="3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J61" i="36"/>
  <c r="J62" i="36"/>
  <c r="J63" i="36"/>
  <c r="J64" i="36"/>
  <c r="J65" i="36"/>
  <c r="J66" i="36"/>
  <c r="J67" i="36"/>
  <c r="J68" i="36"/>
  <c r="J69" i="36"/>
  <c r="J70" i="36"/>
  <c r="J71" i="36"/>
  <c r="J72" i="36"/>
  <c r="J73" i="36"/>
  <c r="J74" i="36"/>
  <c r="J75" i="36"/>
  <c r="J76" i="36"/>
  <c r="J77" i="36"/>
  <c r="J78" i="36"/>
  <c r="J79" i="36"/>
  <c r="J80" i="36"/>
  <c r="J81" i="36"/>
  <c r="J82" i="36"/>
  <c r="J83" i="36"/>
  <c r="J84" i="36"/>
  <c r="N84" i="36" s="1"/>
  <c r="J85" i="36"/>
  <c r="N85" i="36" s="1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D86" i="36" s="1"/>
  <c r="B75" i="36"/>
  <c r="D87" i="36" s="1"/>
  <c r="B76" i="36"/>
  <c r="D88" i="36" s="1"/>
  <c r="B77" i="36"/>
  <c r="D89" i="36" s="1"/>
  <c r="B78" i="36"/>
  <c r="D90" i="36" s="1"/>
  <c r="B79" i="36"/>
  <c r="D91" i="36" s="1"/>
  <c r="B80" i="36"/>
  <c r="D92" i="36" s="1"/>
  <c r="B81" i="36"/>
  <c r="D93" i="36" s="1"/>
  <c r="B82" i="36"/>
  <c r="D94" i="36" s="1"/>
  <c r="B83" i="36"/>
  <c r="D95" i="36" s="1"/>
  <c r="B84" i="36"/>
  <c r="B85" i="36"/>
  <c r="J4" i="36"/>
  <c r="B4" i="36"/>
  <c r="J5" i="34"/>
  <c r="J6" i="34"/>
  <c r="J7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J34" i="34"/>
  <c r="J35" i="34"/>
  <c r="J36" i="34"/>
  <c r="J37" i="34"/>
  <c r="J38" i="34"/>
  <c r="J39" i="34"/>
  <c r="J40" i="34"/>
  <c r="J41" i="34"/>
  <c r="J42" i="34"/>
  <c r="J43" i="34"/>
  <c r="J44" i="34"/>
  <c r="J45" i="34"/>
  <c r="J46" i="34"/>
  <c r="J47" i="34"/>
  <c r="J48" i="34"/>
  <c r="J49" i="34"/>
  <c r="J50" i="34"/>
  <c r="J51" i="34"/>
  <c r="J52" i="34"/>
  <c r="J53" i="34"/>
  <c r="J54" i="34"/>
  <c r="J55" i="34"/>
  <c r="J56" i="34"/>
  <c r="J57" i="34"/>
  <c r="J58" i="34"/>
  <c r="J59" i="34"/>
  <c r="J60" i="34"/>
  <c r="J61" i="34"/>
  <c r="J62" i="34"/>
  <c r="J63" i="34"/>
  <c r="J64" i="34"/>
  <c r="J65" i="34"/>
  <c r="J66" i="34"/>
  <c r="J67" i="34"/>
  <c r="J68" i="34"/>
  <c r="J69" i="34"/>
  <c r="J70" i="34"/>
  <c r="J71" i="34"/>
  <c r="J72" i="34"/>
  <c r="J73" i="34"/>
  <c r="J74" i="34"/>
  <c r="J75" i="34"/>
  <c r="J76" i="34"/>
  <c r="J77" i="34"/>
  <c r="J78" i="34"/>
  <c r="J79" i="34"/>
  <c r="J80" i="34"/>
  <c r="J81" i="34"/>
  <c r="J82" i="34"/>
  <c r="J83" i="34"/>
  <c r="J84" i="34"/>
  <c r="N84" i="34" s="1"/>
  <c r="J85" i="34"/>
  <c r="N85" i="34" s="1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71" i="34"/>
  <c r="B72" i="34"/>
  <c r="B73" i="34"/>
  <c r="B74" i="34"/>
  <c r="D86" i="34" s="1"/>
  <c r="B75" i="34"/>
  <c r="D87" i="34" s="1"/>
  <c r="B76" i="34"/>
  <c r="D88" i="34" s="1"/>
  <c r="B77" i="34"/>
  <c r="D89" i="34" s="1"/>
  <c r="B78" i="34"/>
  <c r="D90" i="34" s="1"/>
  <c r="B79" i="34"/>
  <c r="D91" i="34" s="1"/>
  <c r="B80" i="34"/>
  <c r="D92" i="34" s="1"/>
  <c r="B81" i="34"/>
  <c r="D93" i="34" s="1"/>
  <c r="B82" i="34"/>
  <c r="D94" i="34" s="1"/>
  <c r="B83" i="34"/>
  <c r="D95" i="34" s="1"/>
  <c r="B84" i="34"/>
  <c r="D96" i="34" s="1"/>
  <c r="B85" i="34"/>
  <c r="D97" i="34" s="1"/>
  <c r="J4" i="34"/>
  <c r="B4" i="34"/>
  <c r="J5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47" i="35"/>
  <c r="J48" i="35"/>
  <c r="J49" i="35"/>
  <c r="J50" i="35"/>
  <c r="J51" i="35"/>
  <c r="J52" i="35"/>
  <c r="J53" i="35"/>
  <c r="J54" i="35"/>
  <c r="J55" i="35"/>
  <c r="J56" i="35"/>
  <c r="J57" i="35"/>
  <c r="J58" i="35"/>
  <c r="J59" i="35"/>
  <c r="J60" i="35"/>
  <c r="J61" i="35"/>
  <c r="J62" i="35"/>
  <c r="J63" i="35"/>
  <c r="J64" i="35"/>
  <c r="J65" i="35"/>
  <c r="J66" i="35"/>
  <c r="J67" i="35"/>
  <c r="J68" i="35"/>
  <c r="J69" i="35"/>
  <c r="J70" i="35"/>
  <c r="J71" i="35"/>
  <c r="J72" i="35"/>
  <c r="J73" i="35"/>
  <c r="J74" i="35"/>
  <c r="J75" i="35"/>
  <c r="J76" i="35"/>
  <c r="J77" i="35"/>
  <c r="J78" i="35"/>
  <c r="J79" i="35"/>
  <c r="J80" i="35"/>
  <c r="J81" i="35"/>
  <c r="J82" i="35"/>
  <c r="J83" i="35"/>
  <c r="J84" i="35"/>
  <c r="N84" i="35" s="1"/>
  <c r="J85" i="35"/>
  <c r="N85" i="35" s="1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D86" i="35" s="1"/>
  <c r="B75" i="35"/>
  <c r="D87" i="35" s="1"/>
  <c r="B76" i="35"/>
  <c r="D88" i="35" s="1"/>
  <c r="B77" i="35"/>
  <c r="D89" i="35" s="1"/>
  <c r="B78" i="35"/>
  <c r="D90" i="35" s="1"/>
  <c r="B79" i="35"/>
  <c r="D91" i="35" s="1"/>
  <c r="B80" i="35"/>
  <c r="D92" i="35" s="1"/>
  <c r="B81" i="35"/>
  <c r="D93" i="35" s="1"/>
  <c r="B82" i="35"/>
  <c r="D94" i="35" s="1"/>
  <c r="B83" i="35"/>
  <c r="D95" i="35" s="1"/>
  <c r="B84" i="35"/>
  <c r="B85" i="35"/>
  <c r="D97" i="35" s="1"/>
  <c r="J4" i="35"/>
  <c r="B4" i="35"/>
  <c r="J74" i="44"/>
  <c r="J75" i="44"/>
  <c r="D73" i="44"/>
  <c r="C73" i="44"/>
  <c r="E74" i="44"/>
  <c r="F74" i="44"/>
  <c r="L73" i="20"/>
  <c r="J374" i="12"/>
  <c r="G374" i="12"/>
  <c r="E374" i="12"/>
  <c r="D374" i="12"/>
  <c r="C374" i="12"/>
  <c r="J146" i="39"/>
  <c r="G146" i="39"/>
  <c r="E146" i="39"/>
  <c r="D146" i="39"/>
  <c r="C146" i="39"/>
  <c r="M74" i="20"/>
  <c r="J73" i="44"/>
  <c r="J71" i="44"/>
  <c r="J72" i="44"/>
  <c r="O88" i="26" l="1"/>
  <c r="P89" i="26" s="1"/>
  <c r="Q89" i="26" s="1"/>
  <c r="R91" i="26" s="1"/>
  <c r="S91" i="26" s="1"/>
  <c r="N98" i="26"/>
  <c r="C86" i="36"/>
  <c r="D97" i="36"/>
  <c r="N72" i="20"/>
  <c r="N96" i="26"/>
  <c r="M84" i="35"/>
  <c r="D96" i="35"/>
  <c r="M84" i="33"/>
  <c r="D96" i="33"/>
  <c r="M84" i="36"/>
  <c r="D96" i="36"/>
  <c r="H375" i="12"/>
  <c r="H376" i="12"/>
  <c r="C85" i="37"/>
  <c r="E87" i="37"/>
  <c r="F88" i="37" s="1"/>
  <c r="G88" i="37" s="1"/>
  <c r="H90" i="37" s="1"/>
  <c r="I90" i="37" s="1"/>
  <c r="E86" i="37"/>
  <c r="M85" i="38"/>
  <c r="E87" i="38"/>
  <c r="F88" i="38" s="1"/>
  <c r="G88" i="38" s="1"/>
  <c r="H90" i="38" s="1"/>
  <c r="I90" i="38" s="1"/>
  <c r="C86" i="33"/>
  <c r="E87" i="33"/>
  <c r="F88" i="33" s="1"/>
  <c r="G88" i="33" s="1"/>
  <c r="H90" i="33" s="1"/>
  <c r="I90" i="33" s="1"/>
  <c r="M85" i="36"/>
  <c r="E87" i="36"/>
  <c r="F88" i="36" s="1"/>
  <c r="G88" i="36" s="1"/>
  <c r="H90" i="36" s="1"/>
  <c r="I90" i="36" s="1"/>
  <c r="D85" i="34"/>
  <c r="C86" i="34"/>
  <c r="E87" i="34"/>
  <c r="F88" i="34" s="1"/>
  <c r="G88" i="34" s="1"/>
  <c r="H90" i="34" s="1"/>
  <c r="I90" i="34" s="1"/>
  <c r="C86" i="35"/>
  <c r="E87" i="35"/>
  <c r="F88" i="35" s="1"/>
  <c r="G88" i="35" s="1"/>
  <c r="H90" i="35" s="1"/>
  <c r="I90" i="35" s="1"/>
  <c r="E86" i="26"/>
  <c r="N73" i="20"/>
  <c r="O87" i="26"/>
  <c r="C85" i="26"/>
  <c r="E87" i="26"/>
  <c r="N74" i="20"/>
  <c r="M87" i="26"/>
  <c r="E86" i="34"/>
  <c r="M86" i="26"/>
  <c r="E86" i="33"/>
  <c r="E85" i="38"/>
  <c r="M85" i="34"/>
  <c r="C85" i="38"/>
  <c r="N86" i="26"/>
  <c r="F375" i="12"/>
  <c r="U148" i="39"/>
  <c r="S148" i="39"/>
  <c r="F147" i="39"/>
  <c r="H147" i="39"/>
  <c r="E86" i="36"/>
  <c r="E86" i="38"/>
  <c r="C86" i="38"/>
  <c r="E86" i="35"/>
  <c r="E85" i="34"/>
  <c r="C85" i="34"/>
  <c r="D85" i="38"/>
  <c r="C86" i="26"/>
  <c r="C86" i="37"/>
  <c r="O86" i="26"/>
  <c r="E85" i="35"/>
  <c r="O85" i="26"/>
  <c r="D85" i="35"/>
  <c r="N85" i="26"/>
  <c r="C85" i="35"/>
  <c r="M85" i="26"/>
  <c r="M85" i="35"/>
  <c r="M85" i="37"/>
  <c r="D85" i="33"/>
  <c r="C85" i="33"/>
  <c r="E85" i="33"/>
  <c r="M85" i="33"/>
  <c r="E85" i="26"/>
  <c r="E85" i="36"/>
  <c r="E85" i="37"/>
  <c r="D85" i="26"/>
  <c r="D85" i="36"/>
  <c r="D85" i="37"/>
  <c r="C85" i="36"/>
  <c r="M84" i="37"/>
  <c r="M84" i="34"/>
  <c r="M84" i="38"/>
  <c r="P88" i="26" l="1"/>
  <c r="Q88" i="26" s="1"/>
  <c r="R90" i="26" s="1"/>
  <c r="S90" i="26" s="1"/>
  <c r="F86" i="38"/>
  <c r="G86" i="38" s="1"/>
  <c r="F87" i="26"/>
  <c r="G87" i="26" s="1"/>
  <c r="F88" i="26"/>
  <c r="G88" i="26" s="1"/>
  <c r="H90" i="26" s="1"/>
  <c r="I90" i="26" s="1"/>
  <c r="F87" i="37"/>
  <c r="G87" i="37" s="1"/>
  <c r="H89" i="37" s="1"/>
  <c r="I89" i="37" s="1"/>
  <c r="F87" i="38"/>
  <c r="G87" i="38" s="1"/>
  <c r="H89" i="38" s="1"/>
  <c r="I89" i="38" s="1"/>
  <c r="F87" i="33"/>
  <c r="G87" i="33" s="1"/>
  <c r="H89" i="33" s="1"/>
  <c r="I89" i="33" s="1"/>
  <c r="F87" i="36"/>
  <c r="G87" i="36" s="1"/>
  <c r="H89" i="36" s="1"/>
  <c r="I89" i="36" s="1"/>
  <c r="F86" i="34"/>
  <c r="G86" i="34" s="1"/>
  <c r="F87" i="34"/>
  <c r="G87" i="34" s="1"/>
  <c r="H89" i="34" s="1"/>
  <c r="I89" i="34" s="1"/>
  <c r="F87" i="35"/>
  <c r="G87" i="35" s="1"/>
  <c r="H89" i="35" s="1"/>
  <c r="I89" i="35" s="1"/>
  <c r="P87" i="26"/>
  <c r="Q87" i="26" s="1"/>
  <c r="R89" i="26" s="1"/>
  <c r="S89" i="26" s="1"/>
  <c r="P86" i="26"/>
  <c r="Q86" i="26" s="1"/>
  <c r="F86" i="36"/>
  <c r="G86" i="36" s="1"/>
  <c r="F86" i="26"/>
  <c r="G86" i="26" s="1"/>
  <c r="F86" i="35"/>
  <c r="G86" i="35" s="1"/>
  <c r="F86" i="37"/>
  <c r="G86" i="37" s="1"/>
  <c r="F86" i="33"/>
  <c r="G86" i="33" s="1"/>
  <c r="L84" i="28"/>
  <c r="M84" i="28"/>
  <c r="N84" i="28"/>
  <c r="O84" i="28"/>
  <c r="P84" i="28"/>
  <c r="Q84" i="28"/>
  <c r="R84" i="28"/>
  <c r="E73" i="44"/>
  <c r="F73" i="44"/>
  <c r="H88" i="37" l="1"/>
  <c r="I88" i="37" s="1"/>
  <c r="H88" i="35"/>
  <c r="I88" i="35" s="1"/>
  <c r="H88" i="36"/>
  <c r="I88" i="36" s="1"/>
  <c r="R88" i="26"/>
  <c r="S88" i="26" s="1"/>
  <c r="H88" i="34"/>
  <c r="I88" i="34" s="1"/>
  <c r="H88" i="33"/>
  <c r="I88" i="33" s="1"/>
  <c r="H88" i="26"/>
  <c r="I88" i="26" s="1"/>
  <c r="H89" i="26"/>
  <c r="I89" i="26" s="1"/>
  <c r="H88" i="38"/>
  <c r="I88" i="38" s="1"/>
  <c r="P146" i="39"/>
  <c r="Q146" i="39"/>
  <c r="R146" i="39"/>
  <c r="S147" i="39" s="1"/>
  <c r="T146" i="39"/>
  <c r="U147" i="39" s="1"/>
  <c r="M73" i="20"/>
  <c r="L72" i="20"/>
  <c r="J145" i="39"/>
  <c r="G145" i="39"/>
  <c r="H146" i="39" s="1"/>
  <c r="E145" i="39"/>
  <c r="F146" i="39" s="1"/>
  <c r="D145" i="39"/>
  <c r="C145" i="39"/>
  <c r="J373" i="12"/>
  <c r="G373" i="12"/>
  <c r="H374" i="12" s="1"/>
  <c r="E373" i="12"/>
  <c r="F374" i="12" s="1"/>
  <c r="D373" i="12"/>
  <c r="C373" i="12"/>
  <c r="D84" i="26"/>
  <c r="C84" i="26"/>
  <c r="D84" i="37"/>
  <c r="C84" i="37"/>
  <c r="D84" i="38"/>
  <c r="C84" i="38"/>
  <c r="D84" i="33"/>
  <c r="C84" i="33"/>
  <c r="D84" i="36"/>
  <c r="C84" i="36"/>
  <c r="D84" i="34"/>
  <c r="C84" i="34"/>
  <c r="D84" i="35"/>
  <c r="C84" i="35"/>
  <c r="N84" i="26"/>
  <c r="O84" i="26" l="1"/>
  <c r="P85" i="26" s="1"/>
  <c r="Q85" i="26" s="1"/>
  <c r="R87" i="26" s="1"/>
  <c r="S87" i="26" s="1"/>
  <c r="N71" i="20"/>
  <c r="M84" i="26"/>
  <c r="E84" i="35"/>
  <c r="F85" i="35" s="1"/>
  <c r="G85" i="35" s="1"/>
  <c r="H87" i="35" s="1"/>
  <c r="I87" i="35" s="1"/>
  <c r="E84" i="34"/>
  <c r="F85" i="34" s="1"/>
  <c r="G85" i="34" s="1"/>
  <c r="H87" i="34" s="1"/>
  <c r="I87" i="34" s="1"/>
  <c r="E84" i="36"/>
  <c r="F85" i="36" s="1"/>
  <c r="G85" i="36" s="1"/>
  <c r="H87" i="36" s="1"/>
  <c r="I87" i="36" s="1"/>
  <c r="E84" i="33"/>
  <c r="F85" i="33" s="1"/>
  <c r="G85" i="33" s="1"/>
  <c r="H87" i="33" s="1"/>
  <c r="I87" i="33" s="1"/>
  <c r="E84" i="38"/>
  <c r="F85" i="38" s="1"/>
  <c r="G85" i="38" s="1"/>
  <c r="H87" i="38" s="1"/>
  <c r="I87" i="38" s="1"/>
  <c r="E84" i="37"/>
  <c r="F85" i="37" s="1"/>
  <c r="G85" i="37" s="1"/>
  <c r="H87" i="37" s="1"/>
  <c r="I87" i="37" s="1"/>
  <c r="E84" i="26"/>
  <c r="F85" i="26" s="1"/>
  <c r="G85" i="26" s="1"/>
  <c r="H87" i="26" s="1"/>
  <c r="I87" i="26" s="1"/>
  <c r="L83" i="28"/>
  <c r="M83" i="28"/>
  <c r="N83" i="28"/>
  <c r="O83" i="28"/>
  <c r="P83" i="28"/>
  <c r="Q83" i="28"/>
  <c r="R83" i="28"/>
  <c r="M83" i="26" l="1"/>
  <c r="N83" i="26"/>
  <c r="O83" i="26"/>
  <c r="P84" i="26" s="1"/>
  <c r="Q84" i="26" s="1"/>
  <c r="R86" i="26" s="1"/>
  <c r="S86" i="26" s="1"/>
  <c r="C83" i="26"/>
  <c r="D83" i="26"/>
  <c r="E83" i="26"/>
  <c r="F84" i="26" s="1"/>
  <c r="G84" i="26" s="1"/>
  <c r="H86" i="26" s="1"/>
  <c r="I86" i="26" s="1"/>
  <c r="M83" i="37"/>
  <c r="N83" i="37"/>
  <c r="C83" i="37"/>
  <c r="D83" i="37"/>
  <c r="E83" i="37"/>
  <c r="F84" i="37" s="1"/>
  <c r="G84" i="37" s="1"/>
  <c r="H86" i="37" s="1"/>
  <c r="I86" i="37" s="1"/>
  <c r="M83" i="38"/>
  <c r="N83" i="38"/>
  <c r="C83" i="38"/>
  <c r="D83" i="38"/>
  <c r="E83" i="38"/>
  <c r="F84" i="38" s="1"/>
  <c r="G84" i="38" s="1"/>
  <c r="H86" i="38" s="1"/>
  <c r="I86" i="38" s="1"/>
  <c r="M83" i="33"/>
  <c r="N83" i="33"/>
  <c r="C83" i="33"/>
  <c r="D83" i="33"/>
  <c r="E83" i="33"/>
  <c r="F84" i="33" s="1"/>
  <c r="G84" i="33" s="1"/>
  <c r="H86" i="33" s="1"/>
  <c r="I86" i="33" s="1"/>
  <c r="M83" i="36"/>
  <c r="N83" i="36"/>
  <c r="C83" i="36"/>
  <c r="D83" i="36"/>
  <c r="E83" i="36"/>
  <c r="F84" i="36" s="1"/>
  <c r="G84" i="36" s="1"/>
  <c r="H86" i="36" s="1"/>
  <c r="I86" i="36" s="1"/>
  <c r="M83" i="34"/>
  <c r="N83" i="34"/>
  <c r="C83" i="34"/>
  <c r="D83" i="34"/>
  <c r="E83" i="34"/>
  <c r="F84" i="34" s="1"/>
  <c r="G84" i="34" s="1"/>
  <c r="H86" i="34" s="1"/>
  <c r="I86" i="34" s="1"/>
  <c r="M83" i="35"/>
  <c r="N83" i="35"/>
  <c r="C83" i="35"/>
  <c r="D83" i="35"/>
  <c r="E83" i="35"/>
  <c r="F84" i="35" s="1"/>
  <c r="G84" i="35" s="1"/>
  <c r="H86" i="35" s="1"/>
  <c r="I86" i="35" s="1"/>
  <c r="L71" i="20"/>
  <c r="J144" i="39"/>
  <c r="G144" i="39"/>
  <c r="H145" i="39" s="1"/>
  <c r="E144" i="39"/>
  <c r="F145" i="39" s="1"/>
  <c r="D144" i="39"/>
  <c r="C144" i="39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J372" i="12"/>
  <c r="G372" i="12"/>
  <c r="E372" i="12"/>
  <c r="C372" i="12"/>
  <c r="J371" i="12"/>
  <c r="G371" i="12"/>
  <c r="E371" i="12"/>
  <c r="C371" i="12"/>
  <c r="D70" i="44"/>
  <c r="C70" i="44"/>
  <c r="D67" i="44"/>
  <c r="C67" i="44"/>
  <c r="D64" i="44"/>
  <c r="C64" i="44"/>
  <c r="F372" i="12" l="1"/>
  <c r="F373" i="12"/>
  <c r="H372" i="12"/>
  <c r="H373" i="12"/>
  <c r="E71" i="44"/>
  <c r="F71" i="44"/>
  <c r="E72" i="44"/>
  <c r="F72" i="44"/>
  <c r="M72" i="20"/>
  <c r="P145" i="39"/>
  <c r="Q145" i="39"/>
  <c r="R145" i="39"/>
  <c r="S146" i="39" s="1"/>
  <c r="T145" i="39"/>
  <c r="U146" i="39" s="1"/>
  <c r="N70" i="20"/>
  <c r="L82" i="28" l="1"/>
  <c r="M82" i="28"/>
  <c r="N82" i="28"/>
  <c r="O82" i="28"/>
  <c r="P82" i="28"/>
  <c r="Q82" i="28"/>
  <c r="R82" i="28"/>
  <c r="M82" i="37"/>
  <c r="N82" i="37"/>
  <c r="C82" i="37"/>
  <c r="D82" i="37"/>
  <c r="E82" i="37"/>
  <c r="F83" i="37" s="1"/>
  <c r="G83" i="37" s="1"/>
  <c r="H85" i="37" s="1"/>
  <c r="I85" i="37" s="1"/>
  <c r="M82" i="38"/>
  <c r="N82" i="38"/>
  <c r="C82" i="38"/>
  <c r="D82" i="38"/>
  <c r="E82" i="38"/>
  <c r="F83" i="38" s="1"/>
  <c r="G83" i="38" s="1"/>
  <c r="H85" i="38" s="1"/>
  <c r="I85" i="38" s="1"/>
  <c r="M82" i="33"/>
  <c r="N82" i="33"/>
  <c r="C82" i="33"/>
  <c r="D82" i="33"/>
  <c r="E82" i="33"/>
  <c r="F83" i="33" s="1"/>
  <c r="G83" i="33" s="1"/>
  <c r="H85" i="33" s="1"/>
  <c r="I85" i="33" s="1"/>
  <c r="M82" i="36"/>
  <c r="N82" i="36"/>
  <c r="C82" i="36"/>
  <c r="D82" i="36"/>
  <c r="E82" i="36"/>
  <c r="F83" i="36" s="1"/>
  <c r="G83" i="36" s="1"/>
  <c r="H85" i="36" s="1"/>
  <c r="I85" i="36" s="1"/>
  <c r="M82" i="34"/>
  <c r="N82" i="34"/>
  <c r="C82" i="34"/>
  <c r="D82" i="34"/>
  <c r="E82" i="34"/>
  <c r="F83" i="34" s="1"/>
  <c r="G83" i="34" s="1"/>
  <c r="H85" i="34" s="1"/>
  <c r="I85" i="34" s="1"/>
  <c r="M82" i="26"/>
  <c r="N82" i="26"/>
  <c r="O82" i="26"/>
  <c r="P83" i="26" s="1"/>
  <c r="Q83" i="26" s="1"/>
  <c r="R85" i="26" s="1"/>
  <c r="S85" i="26" s="1"/>
  <c r="C82" i="26"/>
  <c r="D82" i="26"/>
  <c r="E82" i="26"/>
  <c r="F83" i="26" s="1"/>
  <c r="G83" i="26" s="1"/>
  <c r="H85" i="26" s="1"/>
  <c r="I85" i="26" s="1"/>
  <c r="M82" i="35"/>
  <c r="N82" i="35"/>
  <c r="C82" i="35"/>
  <c r="D82" i="35"/>
  <c r="E82" i="35"/>
  <c r="F83" i="35" s="1"/>
  <c r="G83" i="35" s="1"/>
  <c r="H85" i="35" s="1"/>
  <c r="I85" i="35" s="1"/>
  <c r="L70" i="20"/>
  <c r="J143" i="39"/>
  <c r="J142" i="39"/>
  <c r="J141" i="39"/>
  <c r="J140" i="39"/>
  <c r="J139" i="39"/>
  <c r="J138" i="39"/>
  <c r="G143" i="39"/>
  <c r="H144" i="39" s="1"/>
  <c r="E143" i="39"/>
  <c r="F144" i="39" s="1"/>
  <c r="D143" i="39"/>
  <c r="C143" i="39"/>
  <c r="J70" i="44" l="1"/>
  <c r="E6" i="44"/>
  <c r="F6" i="44"/>
  <c r="E7" i="44"/>
  <c r="F7" i="44"/>
  <c r="E8" i="44"/>
  <c r="F8" i="44"/>
  <c r="E9" i="44"/>
  <c r="F9" i="44"/>
  <c r="E10" i="44"/>
  <c r="F10" i="44"/>
  <c r="E11" i="44"/>
  <c r="F11" i="44"/>
  <c r="E12" i="44"/>
  <c r="F12" i="44"/>
  <c r="E13" i="44"/>
  <c r="F13" i="44"/>
  <c r="E14" i="44"/>
  <c r="F14" i="44"/>
  <c r="E15" i="44"/>
  <c r="F15" i="44"/>
  <c r="E16" i="44"/>
  <c r="F16" i="44"/>
  <c r="E17" i="44"/>
  <c r="F17" i="44"/>
  <c r="E18" i="44"/>
  <c r="F18" i="44"/>
  <c r="E19" i="44"/>
  <c r="F19" i="44"/>
  <c r="E20" i="44"/>
  <c r="F20" i="44"/>
  <c r="E21" i="44"/>
  <c r="F21" i="44"/>
  <c r="E22" i="44"/>
  <c r="F22" i="44"/>
  <c r="E23" i="44"/>
  <c r="F23" i="44"/>
  <c r="E24" i="44"/>
  <c r="F24" i="44"/>
  <c r="E25" i="44"/>
  <c r="F25" i="44"/>
  <c r="E26" i="44"/>
  <c r="F26" i="44"/>
  <c r="E27" i="44"/>
  <c r="F27" i="44"/>
  <c r="E28" i="44"/>
  <c r="F28" i="44"/>
  <c r="E29" i="44"/>
  <c r="F29" i="44"/>
  <c r="E30" i="44"/>
  <c r="F30" i="44"/>
  <c r="E31" i="44"/>
  <c r="F31" i="44"/>
  <c r="E32" i="44"/>
  <c r="F32" i="44"/>
  <c r="E33" i="44"/>
  <c r="F33" i="44"/>
  <c r="E34" i="44"/>
  <c r="F34" i="44"/>
  <c r="E35" i="44"/>
  <c r="F35" i="44"/>
  <c r="E36" i="44"/>
  <c r="F36" i="44"/>
  <c r="E37" i="44"/>
  <c r="F37" i="44"/>
  <c r="E38" i="44"/>
  <c r="F38" i="44"/>
  <c r="E39" i="44"/>
  <c r="F39" i="44"/>
  <c r="E40" i="44"/>
  <c r="F40" i="44"/>
  <c r="E41" i="44"/>
  <c r="F41" i="44"/>
  <c r="E42" i="44"/>
  <c r="F42" i="44"/>
  <c r="E43" i="44"/>
  <c r="F43" i="44"/>
  <c r="E44" i="44"/>
  <c r="F44" i="44"/>
  <c r="E45" i="44"/>
  <c r="F45" i="44"/>
  <c r="E46" i="44"/>
  <c r="F46" i="44"/>
  <c r="E47" i="44"/>
  <c r="F47" i="44"/>
  <c r="E48" i="44"/>
  <c r="F48" i="44"/>
  <c r="E49" i="44"/>
  <c r="F49" i="44"/>
  <c r="E50" i="44"/>
  <c r="F50" i="44"/>
  <c r="E51" i="44"/>
  <c r="F51" i="44"/>
  <c r="E52" i="44"/>
  <c r="F52" i="44"/>
  <c r="E53" i="44"/>
  <c r="F53" i="44"/>
  <c r="E54" i="44"/>
  <c r="F54" i="44"/>
  <c r="E55" i="44"/>
  <c r="F55" i="44"/>
  <c r="E56" i="44"/>
  <c r="F56" i="44"/>
  <c r="E57" i="44"/>
  <c r="F57" i="44"/>
  <c r="E58" i="44"/>
  <c r="F58" i="44"/>
  <c r="E59" i="44"/>
  <c r="F59" i="44"/>
  <c r="E60" i="44"/>
  <c r="F60" i="44"/>
  <c r="E61" i="44"/>
  <c r="F61" i="44"/>
  <c r="E62" i="44"/>
  <c r="F62" i="44"/>
  <c r="E63" i="44"/>
  <c r="F63" i="44"/>
  <c r="E64" i="44"/>
  <c r="F64" i="44"/>
  <c r="E65" i="44"/>
  <c r="F65" i="44"/>
  <c r="E66" i="44"/>
  <c r="F66" i="44"/>
  <c r="E67" i="44"/>
  <c r="F67" i="44"/>
  <c r="E68" i="44"/>
  <c r="F68" i="44"/>
  <c r="E69" i="44"/>
  <c r="F69" i="44"/>
  <c r="E70" i="44"/>
  <c r="F70" i="44"/>
  <c r="F5" i="44"/>
  <c r="E5" i="44"/>
  <c r="M70" i="20" l="1"/>
  <c r="M71" i="20"/>
  <c r="P143" i="39"/>
  <c r="Q143" i="39"/>
  <c r="R143" i="39"/>
  <c r="T143" i="39"/>
  <c r="P144" i="39"/>
  <c r="Q144" i="39"/>
  <c r="R144" i="39"/>
  <c r="T144" i="39"/>
  <c r="U145" i="39" s="1"/>
  <c r="N69" i="20"/>
  <c r="L81" i="28"/>
  <c r="M81" i="28"/>
  <c r="N81" i="28"/>
  <c r="O81" i="28"/>
  <c r="P81" i="28"/>
  <c r="Q81" i="28"/>
  <c r="R81" i="28"/>
  <c r="M81" i="37"/>
  <c r="N81" i="37"/>
  <c r="C81" i="37"/>
  <c r="D81" i="37"/>
  <c r="E81" i="37"/>
  <c r="F82" i="37" s="1"/>
  <c r="G82" i="37" s="1"/>
  <c r="H84" i="37" s="1"/>
  <c r="I84" i="37" s="1"/>
  <c r="M81" i="38"/>
  <c r="N81" i="38"/>
  <c r="C81" i="38"/>
  <c r="D81" i="38"/>
  <c r="E81" i="38"/>
  <c r="F82" i="38" s="1"/>
  <c r="G82" i="38" s="1"/>
  <c r="H84" i="38" s="1"/>
  <c r="I84" i="38" s="1"/>
  <c r="M81" i="33"/>
  <c r="N81" i="33"/>
  <c r="C81" i="33"/>
  <c r="D81" i="33"/>
  <c r="E81" i="33"/>
  <c r="F82" i="33" s="1"/>
  <c r="G82" i="33" s="1"/>
  <c r="H84" i="33" s="1"/>
  <c r="I84" i="33" s="1"/>
  <c r="M81" i="36"/>
  <c r="N81" i="36"/>
  <c r="C81" i="36"/>
  <c r="D81" i="36"/>
  <c r="E81" i="36"/>
  <c r="F82" i="36" s="1"/>
  <c r="G82" i="36" s="1"/>
  <c r="H84" i="36" s="1"/>
  <c r="I84" i="36" s="1"/>
  <c r="M81" i="34"/>
  <c r="N81" i="34"/>
  <c r="C81" i="34"/>
  <c r="D81" i="34"/>
  <c r="E81" i="34"/>
  <c r="F82" i="34" s="1"/>
  <c r="G82" i="34" s="1"/>
  <c r="H84" i="34" s="1"/>
  <c r="I84" i="34" s="1"/>
  <c r="M81" i="35"/>
  <c r="N81" i="35"/>
  <c r="C81" i="35"/>
  <c r="D81" i="35"/>
  <c r="E81" i="35"/>
  <c r="F82" i="35" s="1"/>
  <c r="G82" i="35" s="1"/>
  <c r="H84" i="35" s="1"/>
  <c r="I84" i="35" s="1"/>
  <c r="M81" i="26"/>
  <c r="N81" i="26"/>
  <c r="O81" i="26"/>
  <c r="P82" i="26" s="1"/>
  <c r="Q82" i="26" s="1"/>
  <c r="R84" i="26" s="1"/>
  <c r="S84" i="26" s="1"/>
  <c r="C81" i="26"/>
  <c r="D81" i="26"/>
  <c r="E81" i="26"/>
  <c r="F82" i="26" s="1"/>
  <c r="G82" i="26" s="1"/>
  <c r="H84" i="26" s="1"/>
  <c r="I84" i="26" s="1"/>
  <c r="J69" i="44"/>
  <c r="J68" i="44"/>
  <c r="J67" i="44"/>
  <c r="J66" i="44"/>
  <c r="J65" i="44"/>
  <c r="J64" i="44"/>
  <c r="J63" i="44"/>
  <c r="J62" i="44"/>
  <c r="J61" i="44"/>
  <c r="J60" i="44"/>
  <c r="J59" i="44"/>
  <c r="J58" i="44"/>
  <c r="J57" i="44"/>
  <c r="J56" i="44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J32" i="44"/>
  <c r="J31" i="44"/>
  <c r="J30" i="44"/>
  <c r="J29" i="44"/>
  <c r="J28" i="44"/>
  <c r="J27" i="44"/>
  <c r="J26" i="44"/>
  <c r="J25" i="44"/>
  <c r="J24" i="44"/>
  <c r="J23" i="44"/>
  <c r="J22" i="44"/>
  <c r="J21" i="44"/>
  <c r="J20" i="44"/>
  <c r="J19" i="44"/>
  <c r="J18" i="44"/>
  <c r="J17" i="44"/>
  <c r="J16" i="44"/>
  <c r="J15" i="44"/>
  <c r="J14" i="44"/>
  <c r="J13" i="44"/>
  <c r="J12" i="44"/>
  <c r="J11" i="44"/>
  <c r="J10" i="44"/>
  <c r="J9" i="44"/>
  <c r="J8" i="44"/>
  <c r="J7" i="44"/>
  <c r="J6" i="44"/>
  <c r="J5" i="44"/>
  <c r="H1" i="44"/>
  <c r="S144" i="39" l="1"/>
  <c r="S145" i="39"/>
  <c r="U144" i="39"/>
  <c r="L69" i="20"/>
  <c r="J370" i="12"/>
  <c r="J369" i="12"/>
  <c r="G370" i="12"/>
  <c r="H371" i="12" s="1"/>
  <c r="E370" i="12"/>
  <c r="F371" i="12" s="1"/>
  <c r="C370" i="12"/>
  <c r="G142" i="39"/>
  <c r="H143" i="39" s="1"/>
  <c r="E142" i="39"/>
  <c r="F143" i="39" s="1"/>
  <c r="D142" i="39"/>
  <c r="C142" i="39"/>
  <c r="N68" i="20"/>
  <c r="L80" i="28" l="1"/>
  <c r="M80" i="28"/>
  <c r="N80" i="28"/>
  <c r="O80" i="28"/>
  <c r="P80" i="28"/>
  <c r="Q80" i="28"/>
  <c r="R80" i="28"/>
  <c r="M80" i="37" l="1"/>
  <c r="N80" i="37"/>
  <c r="C80" i="37"/>
  <c r="D80" i="37"/>
  <c r="E80" i="37"/>
  <c r="F81" i="37" s="1"/>
  <c r="G81" i="37" s="1"/>
  <c r="H83" i="37" s="1"/>
  <c r="I83" i="37" s="1"/>
  <c r="M80" i="38"/>
  <c r="N80" i="38"/>
  <c r="C80" i="38"/>
  <c r="D80" i="38"/>
  <c r="E80" i="38"/>
  <c r="F81" i="38" s="1"/>
  <c r="G81" i="38" s="1"/>
  <c r="H83" i="38" s="1"/>
  <c r="I83" i="38" s="1"/>
  <c r="M80" i="33"/>
  <c r="N80" i="33"/>
  <c r="C80" i="33"/>
  <c r="D80" i="33"/>
  <c r="E80" i="33"/>
  <c r="F81" i="33" s="1"/>
  <c r="G81" i="33" s="1"/>
  <c r="H83" i="33" s="1"/>
  <c r="I83" i="33" s="1"/>
  <c r="M80" i="36"/>
  <c r="N80" i="36"/>
  <c r="C80" i="36"/>
  <c r="D80" i="36"/>
  <c r="E80" i="36"/>
  <c r="F81" i="36" s="1"/>
  <c r="G81" i="36" s="1"/>
  <c r="H83" i="36" s="1"/>
  <c r="I83" i="36" s="1"/>
  <c r="M80" i="34"/>
  <c r="N80" i="34"/>
  <c r="C80" i="34"/>
  <c r="D80" i="34"/>
  <c r="E80" i="34"/>
  <c r="F81" i="34" s="1"/>
  <c r="G81" i="34" s="1"/>
  <c r="H83" i="34" s="1"/>
  <c r="I83" i="34" s="1"/>
  <c r="M80" i="35"/>
  <c r="N80" i="35"/>
  <c r="C80" i="35"/>
  <c r="D80" i="35"/>
  <c r="E80" i="35"/>
  <c r="F81" i="35" s="1"/>
  <c r="G81" i="35" s="1"/>
  <c r="H83" i="35" s="1"/>
  <c r="I83" i="35" s="1"/>
  <c r="M80" i="26"/>
  <c r="N80" i="26"/>
  <c r="O80" i="26"/>
  <c r="P81" i="26" s="1"/>
  <c r="Q81" i="26" s="1"/>
  <c r="R83" i="26" s="1"/>
  <c r="S83" i="26" s="1"/>
  <c r="C80" i="26"/>
  <c r="D80" i="26"/>
  <c r="E80" i="26"/>
  <c r="F81" i="26" s="1"/>
  <c r="G81" i="26" s="1"/>
  <c r="H83" i="26" s="1"/>
  <c r="I83" i="26" s="1"/>
  <c r="L68" i="20" l="1"/>
  <c r="G369" i="12"/>
  <c r="H370" i="12" s="1"/>
  <c r="E369" i="12"/>
  <c r="F370" i="12" s="1"/>
  <c r="C369" i="12"/>
  <c r="C141" i="39"/>
  <c r="D141" i="39"/>
  <c r="E141" i="39"/>
  <c r="F142" i="39" s="1"/>
  <c r="G141" i="39"/>
  <c r="H142" i="39" s="1"/>
  <c r="M69" i="20"/>
  <c r="P142" i="39"/>
  <c r="Q142" i="39"/>
  <c r="R142" i="39"/>
  <c r="S143" i="39" s="1"/>
  <c r="T142" i="39"/>
  <c r="U143" i="39" s="1"/>
  <c r="N67" i="20" l="1"/>
  <c r="L79" i="28" l="1"/>
  <c r="M79" i="28"/>
  <c r="N79" i="28"/>
  <c r="O79" i="28"/>
  <c r="P79" i="28"/>
  <c r="Q79" i="28"/>
  <c r="R79" i="28"/>
  <c r="M79" i="37"/>
  <c r="N79" i="37"/>
  <c r="C79" i="37"/>
  <c r="D79" i="37"/>
  <c r="E79" i="37"/>
  <c r="F80" i="37" s="1"/>
  <c r="G80" i="37" s="1"/>
  <c r="H82" i="37" s="1"/>
  <c r="I82" i="37" s="1"/>
  <c r="M79" i="38"/>
  <c r="N79" i="38"/>
  <c r="C79" i="38"/>
  <c r="D79" i="38"/>
  <c r="E79" i="38"/>
  <c r="F80" i="38" s="1"/>
  <c r="G80" i="38" s="1"/>
  <c r="H82" i="38" s="1"/>
  <c r="I82" i="38" s="1"/>
  <c r="M79" i="33"/>
  <c r="N79" i="33"/>
  <c r="C79" i="33"/>
  <c r="D79" i="33"/>
  <c r="E79" i="33"/>
  <c r="F80" i="33" s="1"/>
  <c r="G80" i="33" s="1"/>
  <c r="H82" i="33" s="1"/>
  <c r="I82" i="33" s="1"/>
  <c r="M79" i="36"/>
  <c r="N79" i="36"/>
  <c r="C79" i="36"/>
  <c r="D79" i="36"/>
  <c r="E79" i="36"/>
  <c r="F80" i="36" s="1"/>
  <c r="G80" i="36" s="1"/>
  <c r="H82" i="36" s="1"/>
  <c r="I82" i="36" s="1"/>
  <c r="M79" i="34"/>
  <c r="N79" i="34"/>
  <c r="C79" i="34"/>
  <c r="D79" i="34"/>
  <c r="E79" i="34"/>
  <c r="F80" i="34" s="1"/>
  <c r="G80" i="34" s="1"/>
  <c r="H82" i="34" s="1"/>
  <c r="I82" i="34" s="1"/>
  <c r="M79" i="35"/>
  <c r="N79" i="35"/>
  <c r="C79" i="35"/>
  <c r="D79" i="35"/>
  <c r="E79" i="35"/>
  <c r="F80" i="35" s="1"/>
  <c r="G80" i="35" s="1"/>
  <c r="H82" i="35" s="1"/>
  <c r="I82" i="35" s="1"/>
  <c r="M79" i="26"/>
  <c r="N79" i="26"/>
  <c r="O79" i="26"/>
  <c r="P80" i="26" s="1"/>
  <c r="Q80" i="26" s="1"/>
  <c r="R82" i="26" s="1"/>
  <c r="S82" i="26" s="1"/>
  <c r="C79" i="26"/>
  <c r="D79" i="26"/>
  <c r="E79" i="26"/>
  <c r="F80" i="26" s="1"/>
  <c r="G80" i="26" s="1"/>
  <c r="H82" i="26" s="1"/>
  <c r="I82" i="26" s="1"/>
  <c r="L67" i="20" l="1"/>
  <c r="G140" i="39"/>
  <c r="H141" i="39" s="1"/>
  <c r="E140" i="39"/>
  <c r="F141" i="39" s="1"/>
  <c r="D140" i="39"/>
  <c r="C140" i="39"/>
  <c r="J368" i="12"/>
  <c r="G368" i="12"/>
  <c r="H369" i="12" s="1"/>
  <c r="E368" i="12"/>
  <c r="F369" i="12" s="1"/>
  <c r="C368" i="12"/>
  <c r="M67" i="20" l="1"/>
  <c r="M68" i="20"/>
  <c r="P140" i="39"/>
  <c r="Q140" i="39"/>
  <c r="R140" i="39"/>
  <c r="T140" i="39"/>
  <c r="P141" i="39"/>
  <c r="Q141" i="39"/>
  <c r="R141" i="39"/>
  <c r="T141" i="39"/>
  <c r="U142" i="39" s="1"/>
  <c r="S141" i="39" l="1"/>
  <c r="S142" i="39"/>
  <c r="U141" i="39"/>
  <c r="N66" i="20" l="1"/>
  <c r="L78" i="28" l="1"/>
  <c r="M78" i="28"/>
  <c r="N78" i="28"/>
  <c r="O78" i="28"/>
  <c r="P78" i="28"/>
  <c r="Q78" i="28"/>
  <c r="R78" i="28"/>
  <c r="M78" i="37"/>
  <c r="N78" i="37"/>
  <c r="C78" i="37"/>
  <c r="D78" i="37"/>
  <c r="E78" i="37"/>
  <c r="F79" i="37" s="1"/>
  <c r="G79" i="37" s="1"/>
  <c r="H81" i="37" s="1"/>
  <c r="I81" i="37" s="1"/>
  <c r="M78" i="38"/>
  <c r="N78" i="38"/>
  <c r="C78" i="38"/>
  <c r="D78" i="38"/>
  <c r="E78" i="38"/>
  <c r="F79" i="38" s="1"/>
  <c r="G79" i="38" s="1"/>
  <c r="H81" i="38" s="1"/>
  <c r="I81" i="38" s="1"/>
  <c r="M78" i="33"/>
  <c r="N78" i="33"/>
  <c r="C78" i="33"/>
  <c r="D78" i="33"/>
  <c r="E78" i="33"/>
  <c r="F79" i="33" s="1"/>
  <c r="G79" i="33" s="1"/>
  <c r="H81" i="33" s="1"/>
  <c r="I81" i="33" s="1"/>
  <c r="M78" i="36"/>
  <c r="N78" i="36"/>
  <c r="C78" i="36"/>
  <c r="D78" i="36"/>
  <c r="E78" i="36"/>
  <c r="F79" i="36" s="1"/>
  <c r="G79" i="36" s="1"/>
  <c r="H81" i="36" s="1"/>
  <c r="I81" i="36" s="1"/>
  <c r="M78" i="34"/>
  <c r="N78" i="34"/>
  <c r="C78" i="34"/>
  <c r="D78" i="34"/>
  <c r="E78" i="34"/>
  <c r="F79" i="34" s="1"/>
  <c r="G79" i="34" s="1"/>
  <c r="H81" i="34" s="1"/>
  <c r="I81" i="34" s="1"/>
  <c r="M78" i="35"/>
  <c r="N78" i="35"/>
  <c r="C78" i="35"/>
  <c r="D78" i="35"/>
  <c r="E78" i="35"/>
  <c r="F79" i="35" s="1"/>
  <c r="G79" i="35" s="1"/>
  <c r="H81" i="35" s="1"/>
  <c r="I81" i="35" s="1"/>
  <c r="M78" i="26"/>
  <c r="N78" i="26"/>
  <c r="O78" i="26"/>
  <c r="P79" i="26" s="1"/>
  <c r="Q79" i="26" s="1"/>
  <c r="R81" i="26" s="1"/>
  <c r="S81" i="26" s="1"/>
  <c r="C78" i="26"/>
  <c r="D78" i="26"/>
  <c r="E78" i="26"/>
  <c r="F79" i="26" s="1"/>
  <c r="G79" i="26" s="1"/>
  <c r="H81" i="26" s="1"/>
  <c r="I81" i="26" s="1"/>
  <c r="L66" i="20"/>
  <c r="J367" i="12"/>
  <c r="G367" i="12"/>
  <c r="H368" i="12" s="1"/>
  <c r="E367" i="12"/>
  <c r="F368" i="12" s="1"/>
  <c r="C367" i="12"/>
  <c r="C139" i="39"/>
  <c r="D139" i="39"/>
  <c r="E139" i="39"/>
  <c r="F140" i="39" s="1"/>
  <c r="G139" i="39"/>
  <c r="H140" i="39" s="1"/>
  <c r="C138" i="39"/>
  <c r="D138" i="39"/>
  <c r="E138" i="39"/>
  <c r="G138" i="39"/>
  <c r="F139" i="39" l="1"/>
  <c r="H139" i="39"/>
  <c r="N65" i="20" l="1"/>
  <c r="M77" i="36"/>
  <c r="N77" i="36"/>
  <c r="L77" i="28"/>
  <c r="M77" i="28"/>
  <c r="N77" i="28"/>
  <c r="O77" i="28"/>
  <c r="P77" i="28"/>
  <c r="Q77" i="28"/>
  <c r="R77" i="28"/>
  <c r="M77" i="26"/>
  <c r="N77" i="26"/>
  <c r="O77" i="26"/>
  <c r="P78" i="26" s="1"/>
  <c r="Q78" i="26" s="1"/>
  <c r="R80" i="26" s="1"/>
  <c r="S80" i="26" s="1"/>
  <c r="C77" i="26"/>
  <c r="D77" i="26"/>
  <c r="E77" i="26"/>
  <c r="F78" i="26" s="1"/>
  <c r="G78" i="26" s="1"/>
  <c r="H80" i="26" s="1"/>
  <c r="I80" i="26" s="1"/>
  <c r="M77" i="37"/>
  <c r="N77" i="37"/>
  <c r="C77" i="37"/>
  <c r="D77" i="37"/>
  <c r="E77" i="37"/>
  <c r="F78" i="37" s="1"/>
  <c r="G78" i="37" s="1"/>
  <c r="H80" i="37" s="1"/>
  <c r="I80" i="37" s="1"/>
  <c r="M77" i="38"/>
  <c r="N77" i="38"/>
  <c r="C77" i="38"/>
  <c r="D77" i="38"/>
  <c r="E77" i="38"/>
  <c r="F78" i="38" s="1"/>
  <c r="G78" i="38" s="1"/>
  <c r="H80" i="38" s="1"/>
  <c r="I80" i="38" s="1"/>
  <c r="M77" i="34"/>
  <c r="N77" i="34"/>
  <c r="M77" i="35"/>
  <c r="N77" i="35"/>
  <c r="M77" i="33"/>
  <c r="N77" i="33"/>
  <c r="C77" i="33"/>
  <c r="D77" i="33"/>
  <c r="E77" i="33"/>
  <c r="F78" i="33" s="1"/>
  <c r="G78" i="33" s="1"/>
  <c r="H80" i="33" s="1"/>
  <c r="I80" i="33" s="1"/>
  <c r="C77" i="36"/>
  <c r="D77" i="36"/>
  <c r="E77" i="36"/>
  <c r="F78" i="36" s="1"/>
  <c r="G78" i="36" s="1"/>
  <c r="H80" i="36" s="1"/>
  <c r="I80" i="36" s="1"/>
  <c r="C77" i="34"/>
  <c r="D77" i="34"/>
  <c r="E77" i="34"/>
  <c r="F78" i="34" s="1"/>
  <c r="G78" i="34" s="1"/>
  <c r="H80" i="34" s="1"/>
  <c r="I80" i="34" s="1"/>
  <c r="C77" i="35"/>
  <c r="D77" i="35"/>
  <c r="E77" i="35"/>
  <c r="F78" i="35" s="1"/>
  <c r="G78" i="35" s="1"/>
  <c r="H80" i="35" s="1"/>
  <c r="I80" i="35" s="1"/>
  <c r="L11" i="20" l="1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J366" i="12"/>
  <c r="L65" i="20"/>
  <c r="J365" i="12"/>
  <c r="J364" i="12"/>
  <c r="G366" i="12"/>
  <c r="H367" i="12" s="1"/>
  <c r="E366" i="12"/>
  <c r="F367" i="12" s="1"/>
  <c r="C366" i="12"/>
  <c r="M66" i="20"/>
  <c r="P139" i="39"/>
  <c r="Q139" i="39"/>
  <c r="R139" i="39"/>
  <c r="S140" i="39" s="1"/>
  <c r="R138" i="39"/>
  <c r="T139" i="39"/>
  <c r="U140" i="39" s="1"/>
  <c r="T138" i="39"/>
  <c r="N64" i="20"/>
  <c r="E74" i="38"/>
  <c r="E73" i="38"/>
  <c r="E75" i="38"/>
  <c r="E76" i="38"/>
  <c r="F77" i="38" s="1"/>
  <c r="G77" i="38" s="1"/>
  <c r="H79" i="38" s="1"/>
  <c r="I79" i="38" s="1"/>
  <c r="E74" i="33"/>
  <c r="E73" i="33"/>
  <c r="E75" i="33"/>
  <c r="E76" i="33"/>
  <c r="E74" i="36"/>
  <c r="E73" i="36"/>
  <c r="E75" i="36"/>
  <c r="E76" i="36"/>
  <c r="E74" i="34"/>
  <c r="E73" i="34"/>
  <c r="E75" i="34"/>
  <c r="E76" i="34"/>
  <c r="E74" i="35"/>
  <c r="E73" i="35"/>
  <c r="E75" i="35"/>
  <c r="E76" i="35"/>
  <c r="O74" i="26"/>
  <c r="O73" i="26"/>
  <c r="O75" i="26"/>
  <c r="O76" i="26"/>
  <c r="P77" i="26" s="1"/>
  <c r="Q77" i="26" s="1"/>
  <c r="R79" i="26" s="1"/>
  <c r="S79" i="26" s="1"/>
  <c r="D76" i="38"/>
  <c r="D76" i="33"/>
  <c r="D76" i="36"/>
  <c r="D76" i="34"/>
  <c r="D76" i="35"/>
  <c r="N76" i="26"/>
  <c r="C76" i="38"/>
  <c r="C76" i="33"/>
  <c r="C76" i="36"/>
  <c r="C76" i="34"/>
  <c r="C76" i="35"/>
  <c r="M76" i="26"/>
  <c r="Q76" i="28"/>
  <c r="AC38" i="26"/>
  <c r="AC37" i="26"/>
  <c r="P76" i="28"/>
  <c r="O76" i="28"/>
  <c r="N76" i="28"/>
  <c r="M76" i="28"/>
  <c r="L76" i="28"/>
  <c r="R76" i="28"/>
  <c r="N76" i="37"/>
  <c r="M76" i="37"/>
  <c r="E76" i="37"/>
  <c r="F77" i="37" s="1"/>
  <c r="G77" i="37" s="1"/>
  <c r="H79" i="37" s="1"/>
  <c r="I79" i="37" s="1"/>
  <c r="E75" i="37"/>
  <c r="E74" i="37"/>
  <c r="E73" i="37"/>
  <c r="D76" i="37"/>
  <c r="C76" i="37"/>
  <c r="N76" i="38"/>
  <c r="M76" i="38"/>
  <c r="N76" i="33"/>
  <c r="M76" i="33"/>
  <c r="N76" i="36"/>
  <c r="M76" i="36"/>
  <c r="N76" i="34"/>
  <c r="M76" i="34"/>
  <c r="M76" i="35"/>
  <c r="N76" i="35"/>
  <c r="C76" i="26"/>
  <c r="D76" i="26"/>
  <c r="E76" i="26"/>
  <c r="F77" i="26" s="1"/>
  <c r="G77" i="26" s="1"/>
  <c r="H79" i="26" s="1"/>
  <c r="I79" i="26" s="1"/>
  <c r="E75" i="26"/>
  <c r="E74" i="26"/>
  <c r="E73" i="26"/>
  <c r="J137" i="39"/>
  <c r="C365" i="12"/>
  <c r="C364" i="12"/>
  <c r="E365" i="12"/>
  <c r="E364" i="12"/>
  <c r="G365" i="12"/>
  <c r="G364" i="12"/>
  <c r="L64" i="20"/>
  <c r="C137" i="39"/>
  <c r="D137" i="39"/>
  <c r="E137" i="39"/>
  <c r="F138" i="39" s="1"/>
  <c r="E136" i="39"/>
  <c r="G137" i="39"/>
  <c r="H138" i="39" s="1"/>
  <c r="G136" i="39"/>
  <c r="M65" i="20"/>
  <c r="P138" i="39"/>
  <c r="Q138" i="39"/>
  <c r="D136" i="39"/>
  <c r="C136" i="39"/>
  <c r="Q75" i="28"/>
  <c r="O75" i="28"/>
  <c r="L75" i="28"/>
  <c r="M75" i="28"/>
  <c r="N75" i="28"/>
  <c r="P75" i="28"/>
  <c r="R75" i="28"/>
  <c r="M64" i="20"/>
  <c r="N63" i="20"/>
  <c r="M75" i="36"/>
  <c r="N75" i="36"/>
  <c r="C75" i="36"/>
  <c r="D75" i="36"/>
  <c r="M75" i="34"/>
  <c r="N75" i="34"/>
  <c r="C75" i="34"/>
  <c r="D75" i="34"/>
  <c r="M75" i="35"/>
  <c r="N75" i="35"/>
  <c r="C75" i="35"/>
  <c r="D75" i="35"/>
  <c r="M75" i="26"/>
  <c r="N75" i="26"/>
  <c r="C75" i="26"/>
  <c r="D75" i="26"/>
  <c r="M75" i="33"/>
  <c r="N75" i="33"/>
  <c r="C75" i="33"/>
  <c r="D75" i="33"/>
  <c r="M75" i="38"/>
  <c r="N75" i="38"/>
  <c r="C75" i="38"/>
  <c r="D75" i="38"/>
  <c r="M75" i="37"/>
  <c r="N75" i="37"/>
  <c r="C75" i="37"/>
  <c r="D75" i="37"/>
  <c r="L63" i="20"/>
  <c r="G363" i="12"/>
  <c r="E363" i="12"/>
  <c r="C363" i="12"/>
  <c r="K504" i="22"/>
  <c r="J504" i="22"/>
  <c r="I504" i="22"/>
  <c r="H504" i="22"/>
  <c r="G504" i="22"/>
  <c r="F504" i="22"/>
  <c r="E504" i="22"/>
  <c r="D504" i="22"/>
  <c r="C504" i="22"/>
  <c r="K504" i="21"/>
  <c r="J504" i="21"/>
  <c r="I504" i="21"/>
  <c r="H504" i="21"/>
  <c r="G504" i="21"/>
  <c r="F504" i="21"/>
  <c r="E504" i="21"/>
  <c r="C504" i="21"/>
  <c r="J136" i="39"/>
  <c r="J135" i="39"/>
  <c r="G135" i="39"/>
  <c r="P137" i="39"/>
  <c r="Q137" i="39"/>
  <c r="R137" i="39"/>
  <c r="T137" i="39"/>
  <c r="N62" i="20"/>
  <c r="L74" i="28"/>
  <c r="M74" i="28"/>
  <c r="N74" i="28"/>
  <c r="O74" i="28"/>
  <c r="P74" i="28"/>
  <c r="Q74" i="28"/>
  <c r="R74" i="28"/>
  <c r="M74" i="37"/>
  <c r="N74" i="37"/>
  <c r="C74" i="37"/>
  <c r="D74" i="37"/>
  <c r="M74" i="38"/>
  <c r="N74" i="38"/>
  <c r="C74" i="38"/>
  <c r="D74" i="38"/>
  <c r="M74" i="33"/>
  <c r="N74" i="33"/>
  <c r="C74" i="33"/>
  <c r="D74" i="33"/>
  <c r="M74" i="36"/>
  <c r="N74" i="36"/>
  <c r="C74" i="36"/>
  <c r="D74" i="36"/>
  <c r="M74" i="34"/>
  <c r="N74" i="34"/>
  <c r="C74" i="34"/>
  <c r="D74" i="34"/>
  <c r="M74" i="35"/>
  <c r="N74" i="35"/>
  <c r="C74" i="35"/>
  <c r="D74" i="35"/>
  <c r="M74" i="26"/>
  <c r="N74" i="26"/>
  <c r="C74" i="26"/>
  <c r="D74" i="26"/>
  <c r="L62" i="20"/>
  <c r="E135" i="39"/>
  <c r="D135" i="39"/>
  <c r="C135" i="39"/>
  <c r="J363" i="12"/>
  <c r="M63" i="20"/>
  <c r="P136" i="39"/>
  <c r="Q136" i="39"/>
  <c r="R136" i="39"/>
  <c r="T136" i="39"/>
  <c r="N61" i="20"/>
  <c r="L73" i="28"/>
  <c r="M73" i="28"/>
  <c r="N73" i="28"/>
  <c r="O73" i="28"/>
  <c r="P73" i="28"/>
  <c r="Q73" i="28"/>
  <c r="R73" i="28"/>
  <c r="M73" i="26"/>
  <c r="N73" i="26"/>
  <c r="C73" i="26"/>
  <c r="D73" i="26"/>
  <c r="E72" i="26"/>
  <c r="M73" i="37"/>
  <c r="N73" i="37"/>
  <c r="C73" i="37"/>
  <c r="D73" i="37"/>
  <c r="M73" i="38"/>
  <c r="N73" i="38"/>
  <c r="C73" i="38"/>
  <c r="D73" i="38"/>
  <c r="M73" i="33"/>
  <c r="N73" i="33"/>
  <c r="C73" i="33"/>
  <c r="D73" i="33"/>
  <c r="M73" i="36"/>
  <c r="N73" i="36"/>
  <c r="C73" i="36"/>
  <c r="D73" i="36"/>
  <c r="M73" i="34"/>
  <c r="N73" i="34"/>
  <c r="C73" i="34"/>
  <c r="D73" i="34"/>
  <c r="M73" i="35"/>
  <c r="N73" i="35"/>
  <c r="C73" i="35"/>
  <c r="D73" i="35"/>
  <c r="L61" i="20"/>
  <c r="J134" i="39"/>
  <c r="J133" i="39"/>
  <c r="J132" i="39"/>
  <c r="J131" i="39"/>
  <c r="J130" i="39"/>
  <c r="J129" i="39"/>
  <c r="J128" i="39"/>
  <c r="J127" i="39"/>
  <c r="J126" i="39"/>
  <c r="J125" i="39"/>
  <c r="J124" i="39"/>
  <c r="J362" i="12"/>
  <c r="G362" i="12"/>
  <c r="E362" i="12"/>
  <c r="C362" i="12"/>
  <c r="C134" i="39"/>
  <c r="D134" i="39"/>
  <c r="E134" i="39"/>
  <c r="G134" i="39"/>
  <c r="N60" i="20"/>
  <c r="M62" i="20"/>
  <c r="P135" i="39"/>
  <c r="Q135" i="39"/>
  <c r="R135" i="39"/>
  <c r="T135" i="39"/>
  <c r="L72" i="28"/>
  <c r="M72" i="28"/>
  <c r="N72" i="28"/>
  <c r="O72" i="28"/>
  <c r="P72" i="28"/>
  <c r="Q72" i="28"/>
  <c r="R72" i="28"/>
  <c r="M72" i="37"/>
  <c r="N72" i="37"/>
  <c r="C72" i="37"/>
  <c r="D72" i="37"/>
  <c r="E72" i="37"/>
  <c r="M72" i="38"/>
  <c r="N72" i="38"/>
  <c r="C72" i="38"/>
  <c r="D72" i="38"/>
  <c r="E72" i="38"/>
  <c r="M72" i="33"/>
  <c r="N72" i="33"/>
  <c r="C72" i="33"/>
  <c r="D72" i="33"/>
  <c r="E72" i="33"/>
  <c r="M72" i="36"/>
  <c r="N72" i="36"/>
  <c r="C72" i="36"/>
  <c r="D72" i="36"/>
  <c r="E72" i="36"/>
  <c r="M72" i="26"/>
  <c r="N72" i="26"/>
  <c r="O72" i="26"/>
  <c r="C72" i="26"/>
  <c r="D72" i="26"/>
  <c r="M72" i="34"/>
  <c r="N72" i="34"/>
  <c r="C72" i="34"/>
  <c r="D72" i="34"/>
  <c r="E72" i="34"/>
  <c r="M72" i="35"/>
  <c r="N72" i="35"/>
  <c r="C72" i="35"/>
  <c r="D72" i="35"/>
  <c r="E72" i="35"/>
  <c r="F18" i="11"/>
  <c r="B18" i="11"/>
  <c r="F17" i="11"/>
  <c r="B17" i="11"/>
  <c r="F16" i="11"/>
  <c r="B16" i="11"/>
  <c r="F15" i="11"/>
  <c r="B15" i="11"/>
  <c r="F14" i="11"/>
  <c r="B14" i="11"/>
  <c r="F13" i="11"/>
  <c r="B13" i="11"/>
  <c r="F12" i="11"/>
  <c r="B12" i="11"/>
  <c r="F11" i="11"/>
  <c r="B11" i="11"/>
  <c r="F10" i="11"/>
  <c r="B10" i="11"/>
  <c r="F9" i="11"/>
  <c r="B9" i="11"/>
  <c r="F8" i="11"/>
  <c r="B8" i="11"/>
  <c r="F7" i="11"/>
  <c r="B7" i="11"/>
  <c r="F6" i="11"/>
  <c r="B6" i="11"/>
  <c r="F5" i="11"/>
  <c r="B5" i="11"/>
  <c r="J361" i="12"/>
  <c r="G361" i="12"/>
  <c r="E361" i="12"/>
  <c r="C361" i="12"/>
  <c r="J360" i="12"/>
  <c r="G360" i="12"/>
  <c r="E360" i="12"/>
  <c r="C360" i="12"/>
  <c r="J359" i="12"/>
  <c r="G359" i="12"/>
  <c r="E359" i="12"/>
  <c r="C359" i="12"/>
  <c r="C358" i="12"/>
  <c r="J358" i="12"/>
  <c r="G358" i="12"/>
  <c r="E358" i="12"/>
  <c r="J357" i="12"/>
  <c r="G357" i="12"/>
  <c r="E357" i="12"/>
  <c r="C357" i="12"/>
  <c r="J356" i="12"/>
  <c r="G356" i="12"/>
  <c r="E356" i="12"/>
  <c r="C356" i="12"/>
  <c r="J355" i="12"/>
  <c r="G355" i="12"/>
  <c r="E355" i="12"/>
  <c r="C355" i="12"/>
  <c r="J354" i="12"/>
  <c r="G354" i="12"/>
  <c r="E354" i="12"/>
  <c r="C354" i="12"/>
  <c r="J353" i="12"/>
  <c r="G353" i="12"/>
  <c r="E353" i="12"/>
  <c r="D353" i="12"/>
  <c r="C353" i="12"/>
  <c r="J352" i="12"/>
  <c r="G352" i="12"/>
  <c r="E352" i="12"/>
  <c r="D352" i="12"/>
  <c r="C352" i="12"/>
  <c r="J351" i="12"/>
  <c r="G351" i="12"/>
  <c r="E351" i="12"/>
  <c r="D351" i="12"/>
  <c r="C351" i="12"/>
  <c r="J350" i="12"/>
  <c r="G350" i="12"/>
  <c r="E350" i="12"/>
  <c r="D350" i="12"/>
  <c r="C350" i="12"/>
  <c r="J349" i="12"/>
  <c r="G349" i="12"/>
  <c r="E349" i="12"/>
  <c r="D349" i="12"/>
  <c r="C349" i="12"/>
  <c r="J348" i="12"/>
  <c r="G348" i="12"/>
  <c r="E348" i="12"/>
  <c r="D348" i="12"/>
  <c r="C348" i="12"/>
  <c r="J347" i="12"/>
  <c r="G347" i="12"/>
  <c r="E347" i="12"/>
  <c r="D347" i="12"/>
  <c r="C347" i="12"/>
  <c r="J346" i="12"/>
  <c r="G346" i="12"/>
  <c r="E346" i="12"/>
  <c r="D346" i="12"/>
  <c r="C346" i="12"/>
  <c r="J345" i="12"/>
  <c r="G345" i="12"/>
  <c r="E345" i="12"/>
  <c r="E344" i="12"/>
  <c r="D345" i="12"/>
  <c r="C345" i="12"/>
  <c r="J344" i="12"/>
  <c r="G344" i="12"/>
  <c r="D344" i="12"/>
  <c r="C344" i="12"/>
  <c r="J343" i="12"/>
  <c r="G343" i="12"/>
  <c r="E343" i="12"/>
  <c r="D343" i="12"/>
  <c r="C343" i="12"/>
  <c r="J342" i="12"/>
  <c r="G342" i="12"/>
  <c r="E342" i="12"/>
  <c r="E341" i="12"/>
  <c r="D342" i="12"/>
  <c r="C342" i="12"/>
  <c r="J341" i="12"/>
  <c r="G341" i="12"/>
  <c r="D341" i="12"/>
  <c r="C341" i="12"/>
  <c r="J340" i="12"/>
  <c r="G340" i="12"/>
  <c r="E340" i="12"/>
  <c r="D340" i="12"/>
  <c r="C340" i="12"/>
  <c r="J339" i="12"/>
  <c r="G339" i="12"/>
  <c r="E339" i="12"/>
  <c r="D339" i="12"/>
  <c r="C339" i="12"/>
  <c r="J338" i="12"/>
  <c r="G338" i="12"/>
  <c r="E338" i="12"/>
  <c r="D338" i="12"/>
  <c r="C338" i="12"/>
  <c r="J337" i="12"/>
  <c r="G337" i="12"/>
  <c r="E337" i="12"/>
  <c r="D337" i="12"/>
  <c r="C337" i="12"/>
  <c r="J336" i="12"/>
  <c r="G336" i="12"/>
  <c r="E336" i="12"/>
  <c r="D336" i="12"/>
  <c r="C336" i="12"/>
  <c r="J335" i="12"/>
  <c r="G335" i="12"/>
  <c r="E335" i="12"/>
  <c r="D335" i="12"/>
  <c r="C335" i="12"/>
  <c r="J334" i="12"/>
  <c r="G334" i="12"/>
  <c r="E334" i="12"/>
  <c r="D334" i="12"/>
  <c r="C334" i="12"/>
  <c r="J333" i="12"/>
  <c r="G333" i="12"/>
  <c r="E333" i="12"/>
  <c r="D333" i="12"/>
  <c r="C333" i="12"/>
  <c r="J332" i="12"/>
  <c r="G332" i="12"/>
  <c r="E332" i="12"/>
  <c r="D332" i="12"/>
  <c r="C332" i="12"/>
  <c r="J331" i="12"/>
  <c r="G331" i="12"/>
  <c r="E331" i="12"/>
  <c r="D331" i="12"/>
  <c r="C331" i="12"/>
  <c r="J330" i="12"/>
  <c r="G330" i="12"/>
  <c r="E330" i="12"/>
  <c r="D330" i="12"/>
  <c r="C330" i="12"/>
  <c r="J329" i="12"/>
  <c r="G329" i="12"/>
  <c r="E329" i="12"/>
  <c r="D329" i="12"/>
  <c r="C329" i="12"/>
  <c r="J328" i="12"/>
  <c r="G328" i="12"/>
  <c r="E328" i="12"/>
  <c r="D328" i="12"/>
  <c r="C328" i="12"/>
  <c r="J327" i="12"/>
  <c r="G327" i="12"/>
  <c r="E327" i="12"/>
  <c r="D327" i="12"/>
  <c r="C327" i="12"/>
  <c r="J326" i="12"/>
  <c r="G326" i="12"/>
  <c r="E326" i="12"/>
  <c r="D326" i="12"/>
  <c r="C326" i="12"/>
  <c r="J325" i="12"/>
  <c r="G325" i="12"/>
  <c r="E325" i="12"/>
  <c r="D325" i="12"/>
  <c r="C325" i="12"/>
  <c r="J324" i="12"/>
  <c r="G324" i="12"/>
  <c r="E324" i="12"/>
  <c r="D324" i="12"/>
  <c r="C324" i="12"/>
  <c r="J323" i="12"/>
  <c r="G323" i="12"/>
  <c r="E323" i="12"/>
  <c r="E322" i="12"/>
  <c r="D323" i="12"/>
  <c r="C323" i="12"/>
  <c r="J322" i="12"/>
  <c r="G322" i="12"/>
  <c r="D322" i="12"/>
  <c r="C322" i="12"/>
  <c r="J321" i="12"/>
  <c r="G321" i="12"/>
  <c r="E321" i="12"/>
  <c r="D321" i="12"/>
  <c r="C321" i="12"/>
  <c r="J320" i="12"/>
  <c r="G320" i="12"/>
  <c r="E320" i="12"/>
  <c r="D320" i="12"/>
  <c r="C320" i="12"/>
  <c r="J319" i="12"/>
  <c r="G319" i="12"/>
  <c r="E319" i="12"/>
  <c r="D319" i="12"/>
  <c r="C319" i="12"/>
  <c r="J318" i="12"/>
  <c r="G318" i="12"/>
  <c r="E318" i="12"/>
  <c r="D318" i="12"/>
  <c r="C318" i="12"/>
  <c r="J317" i="12"/>
  <c r="G317" i="12"/>
  <c r="E317" i="12"/>
  <c r="D317" i="12"/>
  <c r="C317" i="12"/>
  <c r="J316" i="12"/>
  <c r="G316" i="12"/>
  <c r="G315" i="12"/>
  <c r="E316" i="12"/>
  <c r="D316" i="12"/>
  <c r="C316" i="12"/>
  <c r="J315" i="12"/>
  <c r="E315" i="12"/>
  <c r="D315" i="12"/>
  <c r="C315" i="12"/>
  <c r="J314" i="12"/>
  <c r="G314" i="12"/>
  <c r="E314" i="12"/>
  <c r="D314" i="12"/>
  <c r="C314" i="12"/>
  <c r="J313" i="12"/>
  <c r="G313" i="12"/>
  <c r="E313" i="12"/>
  <c r="D313" i="12"/>
  <c r="C313" i="12"/>
  <c r="G312" i="12"/>
  <c r="E312" i="12"/>
  <c r="D312" i="12"/>
  <c r="C312" i="12"/>
  <c r="G311" i="12"/>
  <c r="E311" i="12"/>
  <c r="D311" i="12"/>
  <c r="C311" i="12"/>
  <c r="T310" i="12"/>
  <c r="T309" i="12"/>
  <c r="R310" i="12"/>
  <c r="R309" i="12"/>
  <c r="Q310" i="12"/>
  <c r="P310" i="12"/>
  <c r="G310" i="12"/>
  <c r="E310" i="12"/>
  <c r="D310" i="12"/>
  <c r="C310" i="12"/>
  <c r="Q309" i="12"/>
  <c r="P309" i="12"/>
  <c r="G309" i="12"/>
  <c r="E309" i="12"/>
  <c r="D309" i="12"/>
  <c r="C309" i="12"/>
  <c r="T308" i="12"/>
  <c r="R308" i="12"/>
  <c r="R307" i="12"/>
  <c r="Q308" i="12"/>
  <c r="P308" i="12"/>
  <c r="G308" i="12"/>
  <c r="G307" i="12"/>
  <c r="E308" i="12"/>
  <c r="D308" i="12"/>
  <c r="C308" i="12"/>
  <c r="T307" i="12"/>
  <c r="Q307" i="12"/>
  <c r="P307" i="12"/>
  <c r="E307" i="12"/>
  <c r="D307" i="12"/>
  <c r="C307" i="12"/>
  <c r="T306" i="12"/>
  <c r="T305" i="12"/>
  <c r="R306" i="12"/>
  <c r="R305" i="12"/>
  <c r="Q306" i="12"/>
  <c r="P306" i="12"/>
  <c r="G306" i="12"/>
  <c r="E306" i="12"/>
  <c r="D306" i="12"/>
  <c r="C306" i="12"/>
  <c r="Q305" i="12"/>
  <c r="P305" i="12"/>
  <c r="G305" i="12"/>
  <c r="E305" i="12"/>
  <c r="D305" i="12"/>
  <c r="C305" i="12"/>
  <c r="T304" i="12"/>
  <c r="R304" i="12"/>
  <c r="Q304" i="12"/>
  <c r="P304" i="12"/>
  <c r="G304" i="12"/>
  <c r="E304" i="12"/>
  <c r="D304" i="12"/>
  <c r="C304" i="12"/>
  <c r="T303" i="12"/>
  <c r="R303" i="12"/>
  <c r="Q303" i="12"/>
  <c r="P303" i="12"/>
  <c r="G303" i="12"/>
  <c r="E303" i="12"/>
  <c r="D303" i="12"/>
  <c r="C303" i="12"/>
  <c r="T302" i="12"/>
  <c r="R302" i="12"/>
  <c r="R301" i="12"/>
  <c r="Q302" i="12"/>
  <c r="P302" i="12"/>
  <c r="J302" i="12"/>
  <c r="G302" i="12"/>
  <c r="E302" i="12"/>
  <c r="D302" i="12"/>
  <c r="C302" i="12"/>
  <c r="T301" i="12"/>
  <c r="Q301" i="12"/>
  <c r="P301" i="12"/>
  <c r="J301" i="12"/>
  <c r="G301" i="12"/>
  <c r="E301" i="12"/>
  <c r="D301" i="12"/>
  <c r="C301" i="12"/>
  <c r="T300" i="12"/>
  <c r="T299" i="12"/>
  <c r="R300" i="12"/>
  <c r="Q300" i="12"/>
  <c r="P300" i="12"/>
  <c r="J300" i="12"/>
  <c r="G300" i="12"/>
  <c r="E300" i="12"/>
  <c r="D300" i="12"/>
  <c r="C300" i="12"/>
  <c r="R299" i="12"/>
  <c r="Q299" i="12"/>
  <c r="P299" i="12"/>
  <c r="J299" i="12"/>
  <c r="G299" i="12"/>
  <c r="E299" i="12"/>
  <c r="D299" i="12"/>
  <c r="C299" i="12"/>
  <c r="T298" i="12"/>
  <c r="R298" i="12"/>
  <c r="Q298" i="12"/>
  <c r="P298" i="12"/>
  <c r="J298" i="12"/>
  <c r="G298" i="12"/>
  <c r="E298" i="12"/>
  <c r="D298" i="12"/>
  <c r="C298" i="12"/>
  <c r="T297" i="12"/>
  <c r="R297" i="12"/>
  <c r="Q297" i="12"/>
  <c r="P297" i="12"/>
  <c r="J297" i="12"/>
  <c r="G297" i="12"/>
  <c r="E297" i="12"/>
  <c r="D297" i="12"/>
  <c r="C297" i="12"/>
  <c r="T296" i="12"/>
  <c r="R296" i="12"/>
  <c r="Q296" i="12"/>
  <c r="P296" i="12"/>
  <c r="J296" i="12"/>
  <c r="G296" i="12"/>
  <c r="E296" i="12"/>
  <c r="D296" i="12"/>
  <c r="C296" i="12"/>
  <c r="T295" i="12"/>
  <c r="T294" i="12"/>
  <c r="R295" i="12"/>
  <c r="Q295" i="12"/>
  <c r="P295" i="12"/>
  <c r="J295" i="12"/>
  <c r="G295" i="12"/>
  <c r="E295" i="12"/>
  <c r="D295" i="12"/>
  <c r="C295" i="12"/>
  <c r="R294" i="12"/>
  <c r="Q294" i="12"/>
  <c r="P294" i="12"/>
  <c r="J294" i="12"/>
  <c r="G294" i="12"/>
  <c r="E294" i="12"/>
  <c r="D294" i="12"/>
  <c r="C294" i="12"/>
  <c r="T293" i="12"/>
  <c r="R293" i="12"/>
  <c r="Q293" i="12"/>
  <c r="P293" i="12"/>
  <c r="J293" i="12"/>
  <c r="G293" i="12"/>
  <c r="E293" i="12"/>
  <c r="D293" i="12"/>
  <c r="C293" i="12"/>
  <c r="T292" i="12"/>
  <c r="R292" i="12"/>
  <c r="Q292" i="12"/>
  <c r="P292" i="12"/>
  <c r="J292" i="12"/>
  <c r="G292" i="12"/>
  <c r="E292" i="12"/>
  <c r="D292" i="12"/>
  <c r="C292" i="12"/>
  <c r="T291" i="12"/>
  <c r="R291" i="12"/>
  <c r="Q291" i="12"/>
  <c r="P291" i="12"/>
  <c r="J291" i="12"/>
  <c r="G291" i="12"/>
  <c r="E291" i="12"/>
  <c r="D291" i="12"/>
  <c r="C291" i="12"/>
  <c r="T290" i="12"/>
  <c r="R290" i="12"/>
  <c r="Q290" i="12"/>
  <c r="P290" i="12"/>
  <c r="J290" i="12"/>
  <c r="G290" i="12"/>
  <c r="E290" i="12"/>
  <c r="D290" i="12"/>
  <c r="C290" i="12"/>
  <c r="T289" i="12"/>
  <c r="R289" i="12"/>
  <c r="Q289" i="12"/>
  <c r="P289" i="12"/>
  <c r="J289" i="12"/>
  <c r="G289" i="12"/>
  <c r="E289" i="12"/>
  <c r="D289" i="12"/>
  <c r="C289" i="12"/>
  <c r="T288" i="12"/>
  <c r="T287" i="12"/>
  <c r="R288" i="12"/>
  <c r="Q288" i="12"/>
  <c r="P288" i="12"/>
  <c r="J288" i="12"/>
  <c r="G288" i="12"/>
  <c r="E288" i="12"/>
  <c r="D288" i="12"/>
  <c r="C288" i="12"/>
  <c r="R287" i="12"/>
  <c r="Q287" i="12"/>
  <c r="P287" i="12"/>
  <c r="J287" i="12"/>
  <c r="G287" i="12"/>
  <c r="G286" i="12"/>
  <c r="E287" i="12"/>
  <c r="D287" i="12"/>
  <c r="C287" i="12"/>
  <c r="T286" i="12"/>
  <c r="R286" i="12"/>
  <c r="Q286" i="12"/>
  <c r="P286" i="12"/>
  <c r="J286" i="12"/>
  <c r="E286" i="12"/>
  <c r="D286" i="12"/>
  <c r="C286" i="12"/>
  <c r="T285" i="12"/>
  <c r="R285" i="12"/>
  <c r="Q285" i="12"/>
  <c r="P285" i="12"/>
  <c r="J285" i="12"/>
  <c r="G285" i="12"/>
  <c r="E285" i="12"/>
  <c r="D285" i="12"/>
  <c r="C285" i="12"/>
  <c r="T284" i="12"/>
  <c r="R284" i="12"/>
  <c r="Q284" i="12"/>
  <c r="P284" i="12"/>
  <c r="J284" i="12"/>
  <c r="G284" i="12"/>
  <c r="E284" i="12"/>
  <c r="D284" i="12"/>
  <c r="C284" i="12"/>
  <c r="T283" i="12"/>
  <c r="R283" i="12"/>
  <c r="Q283" i="12"/>
  <c r="P283" i="12"/>
  <c r="J283" i="12"/>
  <c r="G283" i="12"/>
  <c r="E283" i="12"/>
  <c r="D283" i="12"/>
  <c r="C283" i="12"/>
  <c r="T282" i="12"/>
  <c r="R282" i="12"/>
  <c r="Q282" i="12"/>
  <c r="P282" i="12"/>
  <c r="J282" i="12"/>
  <c r="G282" i="12"/>
  <c r="E282" i="12"/>
  <c r="D282" i="12"/>
  <c r="C282" i="12"/>
  <c r="T281" i="12"/>
  <c r="R281" i="12"/>
  <c r="Q281" i="12"/>
  <c r="P281" i="12"/>
  <c r="J281" i="12"/>
  <c r="G281" i="12"/>
  <c r="E281" i="12"/>
  <c r="D281" i="12"/>
  <c r="C281" i="12"/>
  <c r="T280" i="12"/>
  <c r="R280" i="12"/>
  <c r="Q280" i="12"/>
  <c r="P280" i="12"/>
  <c r="J280" i="12"/>
  <c r="G280" i="12"/>
  <c r="E280" i="12"/>
  <c r="D280" i="12"/>
  <c r="C280" i="12"/>
  <c r="V279" i="12"/>
  <c r="T279" i="12"/>
  <c r="R279" i="12"/>
  <c r="Q279" i="12"/>
  <c r="P279" i="12"/>
  <c r="J279" i="12"/>
  <c r="G279" i="12"/>
  <c r="E279" i="12"/>
  <c r="D279" i="12"/>
  <c r="C279" i="12"/>
  <c r="V278" i="12"/>
  <c r="T278" i="12"/>
  <c r="R278" i="12"/>
  <c r="Q278" i="12"/>
  <c r="P278" i="12"/>
  <c r="J278" i="12"/>
  <c r="G278" i="12"/>
  <c r="E278" i="12"/>
  <c r="D278" i="12"/>
  <c r="C278" i="12"/>
  <c r="V277" i="12"/>
  <c r="T277" i="12"/>
  <c r="R277" i="12"/>
  <c r="Q277" i="12"/>
  <c r="P277" i="12"/>
  <c r="J277" i="12"/>
  <c r="G277" i="12"/>
  <c r="E277" i="12"/>
  <c r="D277" i="12"/>
  <c r="C277" i="12"/>
  <c r="V276" i="12"/>
  <c r="T276" i="12"/>
  <c r="R276" i="12"/>
  <c r="Q276" i="12"/>
  <c r="P276" i="12"/>
  <c r="J276" i="12"/>
  <c r="G276" i="12"/>
  <c r="E276" i="12"/>
  <c r="D276" i="12"/>
  <c r="C276" i="12"/>
  <c r="V275" i="12"/>
  <c r="T275" i="12"/>
  <c r="R275" i="12"/>
  <c r="Q275" i="12"/>
  <c r="P275" i="12"/>
  <c r="J275" i="12"/>
  <c r="G275" i="12"/>
  <c r="E275" i="12"/>
  <c r="D275" i="12"/>
  <c r="C275" i="12"/>
  <c r="V274" i="12"/>
  <c r="T274" i="12"/>
  <c r="R274" i="12"/>
  <c r="Q274" i="12"/>
  <c r="P274" i="12"/>
  <c r="J274" i="12"/>
  <c r="G274" i="12"/>
  <c r="E274" i="12"/>
  <c r="D274" i="12"/>
  <c r="C274" i="12"/>
  <c r="V273" i="12"/>
  <c r="T273" i="12"/>
  <c r="R273" i="12"/>
  <c r="Q273" i="12"/>
  <c r="P273" i="12"/>
  <c r="J273" i="12"/>
  <c r="G273" i="12"/>
  <c r="E273" i="12"/>
  <c r="D273" i="12"/>
  <c r="C273" i="12"/>
  <c r="V272" i="12"/>
  <c r="T272" i="12"/>
  <c r="R272" i="12"/>
  <c r="Q272" i="12"/>
  <c r="P272" i="12"/>
  <c r="J272" i="12"/>
  <c r="G272" i="12"/>
  <c r="E272" i="12"/>
  <c r="D272" i="12"/>
  <c r="C272" i="12"/>
  <c r="V271" i="12"/>
  <c r="T271" i="12"/>
  <c r="R271" i="12"/>
  <c r="Q271" i="12"/>
  <c r="P271" i="12"/>
  <c r="J271" i="12"/>
  <c r="G271" i="12"/>
  <c r="E271" i="12"/>
  <c r="D271" i="12"/>
  <c r="C271" i="12"/>
  <c r="V270" i="12"/>
  <c r="T270" i="12"/>
  <c r="R270" i="12"/>
  <c r="Q270" i="12"/>
  <c r="P270" i="12"/>
  <c r="J270" i="12"/>
  <c r="G270" i="12"/>
  <c r="E270" i="12"/>
  <c r="D270" i="12"/>
  <c r="C270" i="12"/>
  <c r="V269" i="12"/>
  <c r="T269" i="12"/>
  <c r="R269" i="12"/>
  <c r="Q269" i="12"/>
  <c r="P269" i="12"/>
  <c r="J269" i="12"/>
  <c r="G269" i="12"/>
  <c r="E269" i="12"/>
  <c r="D269" i="12"/>
  <c r="C269" i="12"/>
  <c r="V268" i="12"/>
  <c r="T268" i="12"/>
  <c r="R268" i="12"/>
  <c r="Q268" i="12"/>
  <c r="P268" i="12"/>
  <c r="J268" i="12"/>
  <c r="G268" i="12"/>
  <c r="E268" i="12"/>
  <c r="D268" i="12"/>
  <c r="C268" i="12"/>
  <c r="V267" i="12"/>
  <c r="T267" i="12"/>
  <c r="R267" i="12"/>
  <c r="Q267" i="12"/>
  <c r="P267" i="12"/>
  <c r="J267" i="12"/>
  <c r="G267" i="12"/>
  <c r="E267" i="12"/>
  <c r="D267" i="12"/>
  <c r="C267" i="12"/>
  <c r="V266" i="12"/>
  <c r="T266" i="12"/>
  <c r="R266" i="12"/>
  <c r="Q266" i="12"/>
  <c r="P266" i="12"/>
  <c r="J266" i="12"/>
  <c r="G266" i="12"/>
  <c r="E266" i="12"/>
  <c r="D266" i="12"/>
  <c r="C266" i="12"/>
  <c r="V265" i="12"/>
  <c r="T265" i="12"/>
  <c r="R265" i="12"/>
  <c r="Q265" i="12"/>
  <c r="P265" i="12"/>
  <c r="J265" i="12"/>
  <c r="G265" i="12"/>
  <c r="E265" i="12"/>
  <c r="D265" i="12"/>
  <c r="C265" i="12"/>
  <c r="V264" i="12"/>
  <c r="T264" i="12"/>
  <c r="R264" i="12"/>
  <c r="Q264" i="12"/>
  <c r="P264" i="12"/>
  <c r="J264" i="12"/>
  <c r="G264" i="12"/>
  <c r="E264" i="12"/>
  <c r="D264" i="12"/>
  <c r="C264" i="12"/>
  <c r="V263" i="12"/>
  <c r="T263" i="12"/>
  <c r="R263" i="12"/>
  <c r="Q263" i="12"/>
  <c r="P263" i="12"/>
  <c r="J263" i="12"/>
  <c r="G263" i="12"/>
  <c r="E263" i="12"/>
  <c r="D263" i="12"/>
  <c r="C263" i="12"/>
  <c r="V262" i="12"/>
  <c r="T262" i="12"/>
  <c r="R262" i="12"/>
  <c r="Q262" i="12"/>
  <c r="P262" i="12"/>
  <c r="J262" i="12"/>
  <c r="G262" i="12"/>
  <c r="E262" i="12"/>
  <c r="D262" i="12"/>
  <c r="C262" i="12"/>
  <c r="V261" i="12"/>
  <c r="T261" i="12"/>
  <c r="R261" i="12"/>
  <c r="Q261" i="12"/>
  <c r="P261" i="12"/>
  <c r="J261" i="12"/>
  <c r="G261" i="12"/>
  <c r="E261" i="12"/>
  <c r="D261" i="12"/>
  <c r="C261" i="12"/>
  <c r="V260" i="12"/>
  <c r="T260" i="12"/>
  <c r="R260" i="12"/>
  <c r="Q260" i="12"/>
  <c r="P260" i="12"/>
  <c r="J260" i="12"/>
  <c r="G260" i="12"/>
  <c r="E260" i="12"/>
  <c r="D260" i="12"/>
  <c r="C260" i="12"/>
  <c r="V259" i="12"/>
  <c r="T259" i="12"/>
  <c r="R259" i="12"/>
  <c r="Q259" i="12"/>
  <c r="P259" i="12"/>
  <c r="J259" i="12"/>
  <c r="G259" i="12"/>
  <c r="E259" i="12"/>
  <c r="D259" i="12"/>
  <c r="C259" i="12"/>
  <c r="V258" i="12"/>
  <c r="T258" i="12"/>
  <c r="R258" i="12"/>
  <c r="Q258" i="12"/>
  <c r="P258" i="12"/>
  <c r="J258" i="12"/>
  <c r="G258" i="12"/>
  <c r="E258" i="12"/>
  <c r="D258" i="12"/>
  <c r="C258" i="12"/>
  <c r="V257" i="12"/>
  <c r="T257" i="12"/>
  <c r="R257" i="12"/>
  <c r="Q257" i="12"/>
  <c r="P257" i="12"/>
  <c r="J257" i="12"/>
  <c r="G257" i="12"/>
  <c r="E257" i="12"/>
  <c r="D257" i="12"/>
  <c r="C257" i="12"/>
  <c r="V256" i="12"/>
  <c r="T256" i="12"/>
  <c r="R256" i="12"/>
  <c r="Q256" i="12"/>
  <c r="P256" i="12"/>
  <c r="J256" i="12"/>
  <c r="G256" i="12"/>
  <c r="E256" i="12"/>
  <c r="D256" i="12"/>
  <c r="C256" i="12"/>
  <c r="V255" i="12"/>
  <c r="T255" i="12"/>
  <c r="R255" i="12"/>
  <c r="Q255" i="12"/>
  <c r="P255" i="12"/>
  <c r="J255" i="12"/>
  <c r="G255" i="12"/>
  <c r="E255" i="12"/>
  <c r="D255" i="12"/>
  <c r="C255" i="12"/>
  <c r="V254" i="12"/>
  <c r="T254" i="12"/>
  <c r="R254" i="12"/>
  <c r="Q254" i="12"/>
  <c r="P254" i="12"/>
  <c r="J254" i="12"/>
  <c r="G254" i="12"/>
  <c r="E254" i="12"/>
  <c r="D254" i="12"/>
  <c r="C254" i="12"/>
  <c r="V253" i="12"/>
  <c r="T253" i="12"/>
  <c r="R253" i="12"/>
  <c r="Q253" i="12"/>
  <c r="P253" i="12"/>
  <c r="J253" i="12"/>
  <c r="G253" i="12"/>
  <c r="E253" i="12"/>
  <c r="D253" i="12"/>
  <c r="C253" i="12"/>
  <c r="V252" i="12"/>
  <c r="T252" i="12"/>
  <c r="R252" i="12"/>
  <c r="Q252" i="12"/>
  <c r="P252" i="12"/>
  <c r="J252" i="12"/>
  <c r="G252" i="12"/>
  <c r="E252" i="12"/>
  <c r="D252" i="12"/>
  <c r="C252" i="12"/>
  <c r="V251" i="12"/>
  <c r="T251" i="12"/>
  <c r="R251" i="12"/>
  <c r="Q251" i="12"/>
  <c r="P251" i="12"/>
  <c r="J251" i="12"/>
  <c r="G251" i="12"/>
  <c r="E251" i="12"/>
  <c r="D251" i="12"/>
  <c r="C251" i="12"/>
  <c r="V250" i="12"/>
  <c r="T250" i="12"/>
  <c r="R250" i="12"/>
  <c r="Q250" i="12"/>
  <c r="P250" i="12"/>
  <c r="J250" i="12"/>
  <c r="G250" i="12"/>
  <c r="E250" i="12"/>
  <c r="D250" i="12"/>
  <c r="C250" i="12"/>
  <c r="V249" i="12"/>
  <c r="T249" i="12"/>
  <c r="R249" i="12"/>
  <c r="Q249" i="12"/>
  <c r="P249" i="12"/>
  <c r="J249" i="12"/>
  <c r="G249" i="12"/>
  <c r="E249" i="12"/>
  <c r="D249" i="12"/>
  <c r="C249" i="12"/>
  <c r="V248" i="12"/>
  <c r="T248" i="12"/>
  <c r="R248" i="12"/>
  <c r="Q248" i="12"/>
  <c r="P248" i="12"/>
  <c r="J248" i="12"/>
  <c r="G248" i="12"/>
  <c r="E248" i="12"/>
  <c r="D248" i="12"/>
  <c r="C248" i="12"/>
  <c r="V247" i="12"/>
  <c r="T247" i="12"/>
  <c r="R247" i="12"/>
  <c r="Q247" i="12"/>
  <c r="P247" i="12"/>
  <c r="J247" i="12"/>
  <c r="G247" i="12"/>
  <c r="E247" i="12"/>
  <c r="D247" i="12"/>
  <c r="C247" i="12"/>
  <c r="V246" i="12"/>
  <c r="T246" i="12"/>
  <c r="R246" i="12"/>
  <c r="Q246" i="12"/>
  <c r="P246" i="12"/>
  <c r="J246" i="12"/>
  <c r="G246" i="12"/>
  <c r="E246" i="12"/>
  <c r="D246" i="12"/>
  <c r="C246" i="12"/>
  <c r="V245" i="12"/>
  <c r="T245" i="12"/>
  <c r="R245" i="12"/>
  <c r="Q245" i="12"/>
  <c r="P245" i="12"/>
  <c r="J245" i="12"/>
  <c r="G245" i="12"/>
  <c r="E245" i="12"/>
  <c r="D245" i="12"/>
  <c r="C245" i="12"/>
  <c r="V244" i="12"/>
  <c r="T244" i="12"/>
  <c r="R244" i="12"/>
  <c r="Q244" i="12"/>
  <c r="P244" i="12"/>
  <c r="J244" i="12"/>
  <c r="G244" i="12"/>
  <c r="E244" i="12"/>
  <c r="D244" i="12"/>
  <c r="C244" i="12"/>
  <c r="V243" i="12"/>
  <c r="T243" i="12"/>
  <c r="R243" i="12"/>
  <c r="Q243" i="12"/>
  <c r="P243" i="12"/>
  <c r="J243" i="12"/>
  <c r="G243" i="12"/>
  <c r="E243" i="12"/>
  <c r="D243" i="12"/>
  <c r="C243" i="12"/>
  <c r="V242" i="12"/>
  <c r="T242" i="12"/>
  <c r="R242" i="12"/>
  <c r="Q242" i="12"/>
  <c r="P242" i="12"/>
  <c r="J242" i="12"/>
  <c r="G242" i="12"/>
  <c r="E242" i="12"/>
  <c r="D242" i="12"/>
  <c r="C242" i="12"/>
  <c r="V241" i="12"/>
  <c r="T241" i="12"/>
  <c r="R241" i="12"/>
  <c r="Q241" i="12"/>
  <c r="P241" i="12"/>
  <c r="J241" i="12"/>
  <c r="G241" i="12"/>
  <c r="E241" i="12"/>
  <c r="D241" i="12"/>
  <c r="C241" i="12"/>
  <c r="V240" i="12"/>
  <c r="T240" i="12"/>
  <c r="R240" i="12"/>
  <c r="Q240" i="12"/>
  <c r="P240" i="12"/>
  <c r="J240" i="12"/>
  <c r="G240" i="12"/>
  <c r="E240" i="12"/>
  <c r="D240" i="12"/>
  <c r="C240" i="12"/>
  <c r="V239" i="12"/>
  <c r="T239" i="12"/>
  <c r="R239" i="12"/>
  <c r="Q239" i="12"/>
  <c r="P239" i="12"/>
  <c r="J239" i="12"/>
  <c r="G239" i="12"/>
  <c r="E239" i="12"/>
  <c r="D239" i="12"/>
  <c r="C239" i="12"/>
  <c r="V238" i="12"/>
  <c r="T238" i="12"/>
  <c r="R238" i="12"/>
  <c r="Q238" i="12"/>
  <c r="P238" i="12"/>
  <c r="J238" i="12"/>
  <c r="G238" i="12"/>
  <c r="E238" i="12"/>
  <c r="D238" i="12"/>
  <c r="C238" i="12"/>
  <c r="V237" i="12"/>
  <c r="T237" i="12"/>
  <c r="R237" i="12"/>
  <c r="Q237" i="12"/>
  <c r="P237" i="12"/>
  <c r="J237" i="12"/>
  <c r="G237" i="12"/>
  <c r="E237" i="12"/>
  <c r="D237" i="12"/>
  <c r="C237" i="12"/>
  <c r="V236" i="12"/>
  <c r="T236" i="12"/>
  <c r="R236" i="12"/>
  <c r="Q236" i="12"/>
  <c r="P236" i="12"/>
  <c r="J236" i="12"/>
  <c r="G236" i="12"/>
  <c r="E236" i="12"/>
  <c r="D236" i="12"/>
  <c r="C236" i="12"/>
  <c r="V235" i="12"/>
  <c r="T235" i="12"/>
  <c r="R235" i="12"/>
  <c r="Q235" i="12"/>
  <c r="P235" i="12"/>
  <c r="J235" i="12"/>
  <c r="G235" i="12"/>
  <c r="E235" i="12"/>
  <c r="D235" i="12"/>
  <c r="C235" i="12"/>
  <c r="V234" i="12"/>
  <c r="T234" i="12"/>
  <c r="R234" i="12"/>
  <c r="Q234" i="12"/>
  <c r="P234" i="12"/>
  <c r="J234" i="12"/>
  <c r="G234" i="12"/>
  <c r="E234" i="12"/>
  <c r="D234" i="12"/>
  <c r="C234" i="12"/>
  <c r="V233" i="12"/>
  <c r="T233" i="12"/>
  <c r="R233" i="12"/>
  <c r="Q233" i="12"/>
  <c r="P233" i="12"/>
  <c r="J233" i="12"/>
  <c r="G233" i="12"/>
  <c r="E233" i="12"/>
  <c r="D233" i="12"/>
  <c r="C233" i="12"/>
  <c r="V232" i="12"/>
  <c r="T232" i="12"/>
  <c r="R232" i="12"/>
  <c r="Q232" i="12"/>
  <c r="P232" i="12"/>
  <c r="J232" i="12"/>
  <c r="G232" i="12"/>
  <c r="E232" i="12"/>
  <c r="D232" i="12"/>
  <c r="C232" i="12"/>
  <c r="V231" i="12"/>
  <c r="T231" i="12"/>
  <c r="R231" i="12"/>
  <c r="Q231" i="12"/>
  <c r="P231" i="12"/>
  <c r="J231" i="12"/>
  <c r="G231" i="12"/>
  <c r="E231" i="12"/>
  <c r="D231" i="12"/>
  <c r="C231" i="12"/>
  <c r="V230" i="12"/>
  <c r="T230" i="12"/>
  <c r="R230" i="12"/>
  <c r="Q230" i="12"/>
  <c r="P230" i="12"/>
  <c r="J230" i="12"/>
  <c r="G230" i="12"/>
  <c r="E230" i="12"/>
  <c r="D230" i="12"/>
  <c r="C230" i="12"/>
  <c r="V229" i="12"/>
  <c r="T229" i="12"/>
  <c r="R229" i="12"/>
  <c r="Q229" i="12"/>
  <c r="P229" i="12"/>
  <c r="J229" i="12"/>
  <c r="G229" i="12"/>
  <c r="E229" i="12"/>
  <c r="D229" i="12"/>
  <c r="C229" i="12"/>
  <c r="V228" i="12"/>
  <c r="T228" i="12"/>
  <c r="R228" i="12"/>
  <c r="Q228" i="12"/>
  <c r="P228" i="12"/>
  <c r="J228" i="12"/>
  <c r="G228" i="12"/>
  <c r="E228" i="12"/>
  <c r="D228" i="12"/>
  <c r="C228" i="12"/>
  <c r="V227" i="12"/>
  <c r="T227" i="12"/>
  <c r="R227" i="12"/>
  <c r="Q227" i="12"/>
  <c r="P227" i="12"/>
  <c r="J227" i="12"/>
  <c r="G227" i="12"/>
  <c r="E227" i="12"/>
  <c r="D227" i="12"/>
  <c r="C227" i="12"/>
  <c r="V226" i="12"/>
  <c r="T226" i="12"/>
  <c r="R226" i="12"/>
  <c r="Q226" i="12"/>
  <c r="P226" i="12"/>
  <c r="J226" i="12"/>
  <c r="G226" i="12"/>
  <c r="E226" i="12"/>
  <c r="D226" i="12"/>
  <c r="C226" i="12"/>
  <c r="V225" i="12"/>
  <c r="T225" i="12"/>
  <c r="R225" i="12"/>
  <c r="Q225" i="12"/>
  <c r="P225" i="12"/>
  <c r="J225" i="12"/>
  <c r="G225" i="12"/>
  <c r="E225" i="12"/>
  <c r="D225" i="12"/>
  <c r="C225" i="12"/>
  <c r="V224" i="12"/>
  <c r="T224" i="12"/>
  <c r="R224" i="12"/>
  <c r="Q224" i="12"/>
  <c r="P224" i="12"/>
  <c r="J224" i="12"/>
  <c r="G224" i="12"/>
  <c r="G223" i="12"/>
  <c r="E224" i="12"/>
  <c r="D224" i="12"/>
  <c r="C224" i="12"/>
  <c r="V223" i="12"/>
  <c r="T223" i="12"/>
  <c r="R223" i="12"/>
  <c r="Q223" i="12"/>
  <c r="P223" i="12"/>
  <c r="J223" i="12"/>
  <c r="E223" i="12"/>
  <c r="D223" i="12"/>
  <c r="C223" i="12"/>
  <c r="V222" i="12"/>
  <c r="T222" i="12"/>
  <c r="R222" i="12"/>
  <c r="Q222" i="12"/>
  <c r="P222" i="12"/>
  <c r="J222" i="12"/>
  <c r="G222" i="12"/>
  <c r="E222" i="12"/>
  <c r="D222" i="12"/>
  <c r="C222" i="12"/>
  <c r="V221" i="12"/>
  <c r="T221" i="12"/>
  <c r="R221" i="12"/>
  <c r="Q221" i="12"/>
  <c r="P221" i="12"/>
  <c r="J221" i="12"/>
  <c r="G221" i="12"/>
  <c r="E221" i="12"/>
  <c r="D221" i="12"/>
  <c r="C221" i="12"/>
  <c r="V220" i="12"/>
  <c r="T220" i="12"/>
  <c r="R220" i="12"/>
  <c r="Q220" i="12"/>
  <c r="P220" i="12"/>
  <c r="J220" i="12"/>
  <c r="G220" i="12"/>
  <c r="E220" i="12"/>
  <c r="D220" i="12"/>
  <c r="C220" i="12"/>
  <c r="V219" i="12"/>
  <c r="T219" i="12"/>
  <c r="R219" i="12"/>
  <c r="Q219" i="12"/>
  <c r="P219" i="12"/>
  <c r="J219" i="12"/>
  <c r="G219" i="12"/>
  <c r="E219" i="12"/>
  <c r="D219" i="12"/>
  <c r="C219" i="12"/>
  <c r="V218" i="12"/>
  <c r="T218" i="12"/>
  <c r="R218" i="12"/>
  <c r="Q218" i="12"/>
  <c r="P218" i="12"/>
  <c r="J218" i="12"/>
  <c r="G218" i="12"/>
  <c r="E218" i="12"/>
  <c r="D218" i="12"/>
  <c r="C218" i="12"/>
  <c r="V217" i="12"/>
  <c r="T217" i="12"/>
  <c r="R217" i="12"/>
  <c r="Q217" i="12"/>
  <c r="P217" i="12"/>
  <c r="J217" i="12"/>
  <c r="G217" i="12"/>
  <c r="E217" i="12"/>
  <c r="D217" i="12"/>
  <c r="C217" i="12"/>
  <c r="V216" i="12"/>
  <c r="T216" i="12"/>
  <c r="R216" i="12"/>
  <c r="Q216" i="12"/>
  <c r="P216" i="12"/>
  <c r="J216" i="12"/>
  <c r="G216" i="12"/>
  <c r="E216" i="12"/>
  <c r="D216" i="12"/>
  <c r="C216" i="12"/>
  <c r="V215" i="12"/>
  <c r="T215" i="12"/>
  <c r="R215" i="12"/>
  <c r="Q215" i="12"/>
  <c r="P215" i="12"/>
  <c r="J215" i="12"/>
  <c r="G215" i="12"/>
  <c r="E215" i="12"/>
  <c r="D215" i="12"/>
  <c r="C215" i="12"/>
  <c r="V214" i="12"/>
  <c r="T214" i="12"/>
  <c r="R214" i="12"/>
  <c r="Q214" i="12"/>
  <c r="P214" i="12"/>
  <c r="J214" i="12"/>
  <c r="G214" i="12"/>
  <c r="E214" i="12"/>
  <c r="D214" i="12"/>
  <c r="C214" i="12"/>
  <c r="V213" i="12"/>
  <c r="T213" i="12"/>
  <c r="R213" i="12"/>
  <c r="Q213" i="12"/>
  <c r="P213" i="12"/>
  <c r="J213" i="12"/>
  <c r="G213" i="12"/>
  <c r="E213" i="12"/>
  <c r="D213" i="12"/>
  <c r="C213" i="12"/>
  <c r="V212" i="12"/>
  <c r="T212" i="12"/>
  <c r="R212" i="12"/>
  <c r="Q212" i="12"/>
  <c r="P212" i="12"/>
  <c r="J212" i="12"/>
  <c r="G212" i="12"/>
  <c r="E212" i="12"/>
  <c r="D212" i="12"/>
  <c r="C212" i="12"/>
  <c r="V211" i="12"/>
  <c r="T211" i="12"/>
  <c r="R211" i="12"/>
  <c r="Q211" i="12"/>
  <c r="P211" i="12"/>
  <c r="J211" i="12"/>
  <c r="G211" i="12"/>
  <c r="E211" i="12"/>
  <c r="D211" i="12"/>
  <c r="C211" i="12"/>
  <c r="V210" i="12"/>
  <c r="T210" i="12"/>
  <c r="R210" i="12"/>
  <c r="Q210" i="12"/>
  <c r="P210" i="12"/>
  <c r="J210" i="12"/>
  <c r="G210" i="12"/>
  <c r="E210" i="12"/>
  <c r="D210" i="12"/>
  <c r="C210" i="12"/>
  <c r="V209" i="12"/>
  <c r="T209" i="12"/>
  <c r="R209" i="12"/>
  <c r="Q209" i="12"/>
  <c r="P209" i="12"/>
  <c r="J209" i="12"/>
  <c r="G209" i="12"/>
  <c r="E209" i="12"/>
  <c r="D209" i="12"/>
  <c r="C209" i="12"/>
  <c r="V208" i="12"/>
  <c r="T208" i="12"/>
  <c r="R208" i="12"/>
  <c r="Q208" i="12"/>
  <c r="P208" i="12"/>
  <c r="J208" i="12"/>
  <c r="G208" i="12"/>
  <c r="G207" i="12"/>
  <c r="E208" i="12"/>
  <c r="D208" i="12"/>
  <c r="C208" i="12"/>
  <c r="V207" i="12"/>
  <c r="T207" i="12"/>
  <c r="R207" i="12"/>
  <c r="Q207" i="12"/>
  <c r="P207" i="12"/>
  <c r="J207" i="12"/>
  <c r="E207" i="12"/>
  <c r="D207" i="12"/>
  <c r="C207" i="12"/>
  <c r="V206" i="12"/>
  <c r="T206" i="12"/>
  <c r="R206" i="12"/>
  <c r="Q206" i="12"/>
  <c r="P206" i="12"/>
  <c r="J206" i="12"/>
  <c r="G206" i="12"/>
  <c r="E206" i="12"/>
  <c r="D206" i="12"/>
  <c r="C206" i="12"/>
  <c r="V205" i="12"/>
  <c r="T205" i="12"/>
  <c r="R205" i="12"/>
  <c r="Q205" i="12"/>
  <c r="P205" i="12"/>
  <c r="J205" i="12"/>
  <c r="G205" i="12"/>
  <c r="E205" i="12"/>
  <c r="D205" i="12"/>
  <c r="C205" i="12"/>
  <c r="V204" i="12"/>
  <c r="T204" i="12"/>
  <c r="R204" i="12"/>
  <c r="Q204" i="12"/>
  <c r="P204" i="12"/>
  <c r="J204" i="12"/>
  <c r="G204" i="12"/>
  <c r="E204" i="12"/>
  <c r="D204" i="12"/>
  <c r="C204" i="12"/>
  <c r="V203" i="12"/>
  <c r="T203" i="12"/>
  <c r="R203" i="12"/>
  <c r="Q203" i="12"/>
  <c r="P203" i="12"/>
  <c r="J203" i="12"/>
  <c r="G203" i="12"/>
  <c r="E203" i="12"/>
  <c r="D203" i="12"/>
  <c r="C203" i="12"/>
  <c r="V202" i="12"/>
  <c r="T202" i="12"/>
  <c r="R202" i="12"/>
  <c r="Q202" i="12"/>
  <c r="P202" i="12"/>
  <c r="J202" i="12"/>
  <c r="G202" i="12"/>
  <c r="E202" i="12"/>
  <c r="D202" i="12"/>
  <c r="C202" i="12"/>
  <c r="V201" i="12"/>
  <c r="T201" i="12"/>
  <c r="R201" i="12"/>
  <c r="Q201" i="12"/>
  <c r="P201" i="12"/>
  <c r="J201" i="12"/>
  <c r="G201" i="12"/>
  <c r="E201" i="12"/>
  <c r="D201" i="12"/>
  <c r="C201" i="12"/>
  <c r="V200" i="12"/>
  <c r="T200" i="12"/>
  <c r="R200" i="12"/>
  <c r="Q200" i="12"/>
  <c r="P200" i="12"/>
  <c r="J200" i="12"/>
  <c r="G200" i="12"/>
  <c r="E200" i="12"/>
  <c r="D200" i="12"/>
  <c r="C200" i="12"/>
  <c r="V199" i="12"/>
  <c r="T199" i="12"/>
  <c r="R199" i="12"/>
  <c r="Q199" i="12"/>
  <c r="P199" i="12"/>
  <c r="J199" i="12"/>
  <c r="G199" i="12"/>
  <c r="E199" i="12"/>
  <c r="D199" i="12"/>
  <c r="C199" i="12"/>
  <c r="V198" i="12"/>
  <c r="T198" i="12"/>
  <c r="R198" i="12"/>
  <c r="Q198" i="12"/>
  <c r="P198" i="12"/>
  <c r="J198" i="12"/>
  <c r="G198" i="12"/>
  <c r="E198" i="12"/>
  <c r="D198" i="12"/>
  <c r="C198" i="12"/>
  <c r="V197" i="12"/>
  <c r="T197" i="12"/>
  <c r="R197" i="12"/>
  <c r="Q197" i="12"/>
  <c r="P197" i="12"/>
  <c r="J197" i="12"/>
  <c r="G197" i="12"/>
  <c r="E197" i="12"/>
  <c r="D197" i="12"/>
  <c r="C197" i="12"/>
  <c r="V196" i="12"/>
  <c r="T196" i="12"/>
  <c r="R196" i="12"/>
  <c r="Q196" i="12"/>
  <c r="P196" i="12"/>
  <c r="J196" i="12"/>
  <c r="G196" i="12"/>
  <c r="E196" i="12"/>
  <c r="D196" i="12"/>
  <c r="C196" i="12"/>
  <c r="V195" i="12"/>
  <c r="T195" i="12"/>
  <c r="R195" i="12"/>
  <c r="Q195" i="12"/>
  <c r="P195" i="12"/>
  <c r="J195" i="12"/>
  <c r="G195" i="12"/>
  <c r="E195" i="12"/>
  <c r="D195" i="12"/>
  <c r="C195" i="12"/>
  <c r="V194" i="12"/>
  <c r="T194" i="12"/>
  <c r="R194" i="12"/>
  <c r="Q194" i="12"/>
  <c r="P194" i="12"/>
  <c r="J194" i="12"/>
  <c r="G194" i="12"/>
  <c r="E194" i="12"/>
  <c r="D194" i="12"/>
  <c r="C194" i="12"/>
  <c r="V193" i="12"/>
  <c r="T193" i="12"/>
  <c r="T192" i="12"/>
  <c r="R193" i="12"/>
  <c r="Q193" i="12"/>
  <c r="P193" i="12"/>
  <c r="J193" i="12"/>
  <c r="G193" i="12"/>
  <c r="E193" i="12"/>
  <c r="D193" i="12"/>
  <c r="C193" i="12"/>
  <c r="V192" i="12"/>
  <c r="R192" i="12"/>
  <c r="Q192" i="12"/>
  <c r="P192" i="12"/>
  <c r="J192" i="12"/>
  <c r="G192" i="12"/>
  <c r="G191" i="12"/>
  <c r="E192" i="12"/>
  <c r="E191" i="12"/>
  <c r="D192" i="12"/>
  <c r="C192" i="12"/>
  <c r="V191" i="12"/>
  <c r="T191" i="12"/>
  <c r="R191" i="12"/>
  <c r="Q191" i="12"/>
  <c r="P191" i="12"/>
  <c r="J191" i="12"/>
  <c r="D191" i="12"/>
  <c r="C191" i="12"/>
  <c r="V190" i="12"/>
  <c r="T190" i="12"/>
  <c r="R190" i="12"/>
  <c r="Q190" i="12"/>
  <c r="P190" i="12"/>
  <c r="J190" i="12"/>
  <c r="G190" i="12"/>
  <c r="E190" i="12"/>
  <c r="D190" i="12"/>
  <c r="C190" i="12"/>
  <c r="V189" i="12"/>
  <c r="T189" i="12"/>
  <c r="R189" i="12"/>
  <c r="Q189" i="12"/>
  <c r="P189" i="12"/>
  <c r="J189" i="12"/>
  <c r="G189" i="12"/>
  <c r="E189" i="12"/>
  <c r="D189" i="12"/>
  <c r="C189" i="12"/>
  <c r="V188" i="12"/>
  <c r="T188" i="12"/>
  <c r="R188" i="12"/>
  <c r="Q188" i="12"/>
  <c r="P188" i="12"/>
  <c r="J188" i="12"/>
  <c r="G188" i="12"/>
  <c r="E188" i="12"/>
  <c r="D188" i="12"/>
  <c r="C188" i="12"/>
  <c r="V187" i="12"/>
  <c r="T187" i="12"/>
  <c r="R187" i="12"/>
  <c r="Q187" i="12"/>
  <c r="P187" i="12"/>
  <c r="J187" i="12"/>
  <c r="G187" i="12"/>
  <c r="E187" i="12"/>
  <c r="D187" i="12"/>
  <c r="C187" i="12"/>
  <c r="V186" i="12"/>
  <c r="T186" i="12"/>
  <c r="R186" i="12"/>
  <c r="Q186" i="12"/>
  <c r="P186" i="12"/>
  <c r="J186" i="12"/>
  <c r="G186" i="12"/>
  <c r="E186" i="12"/>
  <c r="D186" i="12"/>
  <c r="C186" i="12"/>
  <c r="V185" i="12"/>
  <c r="T185" i="12"/>
  <c r="R185" i="12"/>
  <c r="R184" i="12"/>
  <c r="Q185" i="12"/>
  <c r="P185" i="12"/>
  <c r="J185" i="12"/>
  <c r="G185" i="12"/>
  <c r="E185" i="12"/>
  <c r="D185" i="12"/>
  <c r="C185" i="12"/>
  <c r="V184" i="12"/>
  <c r="T184" i="12"/>
  <c r="Q184" i="12"/>
  <c r="P184" i="12"/>
  <c r="J184" i="12"/>
  <c r="G184" i="12"/>
  <c r="G183" i="12"/>
  <c r="E184" i="12"/>
  <c r="D184" i="12"/>
  <c r="C184" i="12"/>
  <c r="V183" i="12"/>
  <c r="T183" i="12"/>
  <c r="R183" i="12"/>
  <c r="Q183" i="12"/>
  <c r="P183" i="12"/>
  <c r="J183" i="12"/>
  <c r="E183" i="12"/>
  <c r="D183" i="12"/>
  <c r="C183" i="12"/>
  <c r="V182" i="12"/>
  <c r="T182" i="12"/>
  <c r="R182" i="12"/>
  <c r="Q182" i="12"/>
  <c r="P182" i="12"/>
  <c r="J182" i="12"/>
  <c r="G182" i="12"/>
  <c r="E182" i="12"/>
  <c r="D182" i="12"/>
  <c r="C182" i="12"/>
  <c r="V181" i="12"/>
  <c r="T181" i="12"/>
  <c r="R181" i="12"/>
  <c r="Q181" i="12"/>
  <c r="P181" i="12"/>
  <c r="J181" i="12"/>
  <c r="G181" i="12"/>
  <c r="E181" i="12"/>
  <c r="D181" i="12"/>
  <c r="C181" i="12"/>
  <c r="V180" i="12"/>
  <c r="T180" i="12"/>
  <c r="R180" i="12"/>
  <c r="Q180" i="12"/>
  <c r="P180" i="12"/>
  <c r="J180" i="12"/>
  <c r="G180" i="12"/>
  <c r="E180" i="12"/>
  <c r="D180" i="12"/>
  <c r="C180" i="12"/>
  <c r="V179" i="12"/>
  <c r="T179" i="12"/>
  <c r="R179" i="12"/>
  <c r="Q179" i="12"/>
  <c r="P179" i="12"/>
  <c r="J179" i="12"/>
  <c r="G179" i="12"/>
  <c r="E179" i="12"/>
  <c r="D179" i="12"/>
  <c r="C179" i="12"/>
  <c r="V178" i="12"/>
  <c r="T178" i="12"/>
  <c r="R178" i="12"/>
  <c r="Q178" i="12"/>
  <c r="P178" i="12"/>
  <c r="J178" i="12"/>
  <c r="G178" i="12"/>
  <c r="E178" i="12"/>
  <c r="D178" i="12"/>
  <c r="C178" i="12"/>
  <c r="V177" i="12"/>
  <c r="T177" i="12"/>
  <c r="T176" i="12"/>
  <c r="R177" i="12"/>
  <c r="Q177" i="12"/>
  <c r="P177" i="12"/>
  <c r="J177" i="12"/>
  <c r="G177" i="12"/>
  <c r="E177" i="12"/>
  <c r="D177" i="12"/>
  <c r="C177" i="12"/>
  <c r="V176" i="12"/>
  <c r="R176" i="12"/>
  <c r="Q176" i="12"/>
  <c r="P176" i="12"/>
  <c r="J176" i="12"/>
  <c r="G176" i="12"/>
  <c r="G175" i="12"/>
  <c r="E176" i="12"/>
  <c r="D176" i="12"/>
  <c r="C176" i="12"/>
  <c r="V175" i="12"/>
  <c r="T175" i="12"/>
  <c r="R175" i="12"/>
  <c r="Q175" i="12"/>
  <c r="P175" i="12"/>
  <c r="J175" i="12"/>
  <c r="G174" i="12"/>
  <c r="E175" i="12"/>
  <c r="D175" i="12"/>
  <c r="C175" i="12"/>
  <c r="V174" i="12"/>
  <c r="T174" i="12"/>
  <c r="T173" i="12"/>
  <c r="R174" i="12"/>
  <c r="R173" i="12"/>
  <c r="Q174" i="12"/>
  <c r="P174" i="12"/>
  <c r="J174" i="12"/>
  <c r="E174" i="12"/>
  <c r="D174" i="12"/>
  <c r="C174" i="12"/>
  <c r="V173" i="12"/>
  <c r="Q173" i="12"/>
  <c r="P173" i="12"/>
  <c r="J173" i="12"/>
  <c r="G173" i="12"/>
  <c r="E173" i="12"/>
  <c r="E172" i="12"/>
  <c r="D173" i="12"/>
  <c r="C173" i="12"/>
  <c r="V172" i="12"/>
  <c r="T172" i="12"/>
  <c r="R172" i="12"/>
  <c r="Q172" i="12"/>
  <c r="P172" i="12"/>
  <c r="J172" i="12"/>
  <c r="G172" i="12"/>
  <c r="D172" i="12"/>
  <c r="C172" i="12"/>
  <c r="V171" i="12"/>
  <c r="T171" i="12"/>
  <c r="T170" i="12"/>
  <c r="R171" i="12"/>
  <c r="Q171" i="12"/>
  <c r="P171" i="12"/>
  <c r="J171" i="12"/>
  <c r="G171" i="12"/>
  <c r="E171" i="12"/>
  <c r="D171" i="12"/>
  <c r="C171" i="12"/>
  <c r="V170" i="12"/>
  <c r="R170" i="12"/>
  <c r="Q170" i="12"/>
  <c r="P170" i="12"/>
  <c r="J170" i="12"/>
  <c r="G170" i="12"/>
  <c r="E170" i="12"/>
  <c r="D170" i="12"/>
  <c r="C170" i="12"/>
  <c r="V169" i="12"/>
  <c r="T169" i="12"/>
  <c r="R169" i="12"/>
  <c r="Q169" i="12"/>
  <c r="P169" i="12"/>
  <c r="J169" i="12"/>
  <c r="G169" i="12"/>
  <c r="E169" i="12"/>
  <c r="D169" i="12"/>
  <c r="C169" i="12"/>
  <c r="V168" i="12"/>
  <c r="T168" i="12"/>
  <c r="R168" i="12"/>
  <c r="Q168" i="12"/>
  <c r="P168" i="12"/>
  <c r="J168" i="12"/>
  <c r="G168" i="12"/>
  <c r="E168" i="12"/>
  <c r="D168" i="12"/>
  <c r="C168" i="12"/>
  <c r="V167" i="12"/>
  <c r="T167" i="12"/>
  <c r="R167" i="12"/>
  <c r="Q167" i="12"/>
  <c r="P167" i="12"/>
  <c r="J167" i="12"/>
  <c r="G167" i="12"/>
  <c r="E167" i="12"/>
  <c r="D167" i="12"/>
  <c r="C167" i="12"/>
  <c r="V166" i="12"/>
  <c r="T166" i="12"/>
  <c r="T165" i="12"/>
  <c r="R166" i="12"/>
  <c r="R165" i="12"/>
  <c r="Q166" i="12"/>
  <c r="P166" i="12"/>
  <c r="J166" i="12"/>
  <c r="G166" i="12"/>
  <c r="E166" i="12"/>
  <c r="D166" i="12"/>
  <c r="C166" i="12"/>
  <c r="V165" i="12"/>
  <c r="Q165" i="12"/>
  <c r="P165" i="12"/>
  <c r="J165" i="12"/>
  <c r="G165" i="12"/>
  <c r="E165" i="12"/>
  <c r="D165" i="12"/>
  <c r="C165" i="12"/>
  <c r="V164" i="12"/>
  <c r="T164" i="12"/>
  <c r="R164" i="12"/>
  <c r="Q164" i="12"/>
  <c r="P164" i="12"/>
  <c r="J164" i="12"/>
  <c r="G164" i="12"/>
  <c r="E164" i="12"/>
  <c r="D164" i="12"/>
  <c r="C164" i="12"/>
  <c r="V163" i="12"/>
  <c r="T163" i="12"/>
  <c r="T162" i="12"/>
  <c r="R163" i="12"/>
  <c r="Q163" i="12"/>
  <c r="P163" i="12"/>
  <c r="J163" i="12"/>
  <c r="G163" i="12"/>
  <c r="E163" i="12"/>
  <c r="D163" i="12"/>
  <c r="C163" i="12"/>
  <c r="V162" i="12"/>
  <c r="R162" i="12"/>
  <c r="Q162" i="12"/>
  <c r="P162" i="12"/>
  <c r="J162" i="12"/>
  <c r="G162" i="12"/>
  <c r="E162" i="12"/>
  <c r="D162" i="12"/>
  <c r="C162" i="12"/>
  <c r="V161" i="12"/>
  <c r="T161" i="12"/>
  <c r="R161" i="12"/>
  <c r="Q161" i="12"/>
  <c r="P161" i="12"/>
  <c r="J161" i="12"/>
  <c r="G161" i="12"/>
  <c r="E161" i="12"/>
  <c r="D161" i="12"/>
  <c r="C161" i="12"/>
  <c r="V160" i="12"/>
  <c r="T160" i="12"/>
  <c r="R160" i="12"/>
  <c r="Q160" i="12"/>
  <c r="P160" i="12"/>
  <c r="J160" i="12"/>
  <c r="G160" i="12"/>
  <c r="E160" i="12"/>
  <c r="D160" i="12"/>
  <c r="C160" i="12"/>
  <c r="V159" i="12"/>
  <c r="T159" i="12"/>
  <c r="R159" i="12"/>
  <c r="Q159" i="12"/>
  <c r="P159" i="12"/>
  <c r="J159" i="12"/>
  <c r="G159" i="12"/>
  <c r="E159" i="12"/>
  <c r="D159" i="12"/>
  <c r="C159" i="12"/>
  <c r="V158" i="12"/>
  <c r="T158" i="12"/>
  <c r="T157" i="12"/>
  <c r="R158" i="12"/>
  <c r="Q158" i="12"/>
  <c r="P158" i="12"/>
  <c r="J158" i="12"/>
  <c r="G158" i="12"/>
  <c r="E158" i="12"/>
  <c r="D158" i="12"/>
  <c r="C158" i="12"/>
  <c r="V157" i="12"/>
  <c r="R157" i="12"/>
  <c r="Q157" i="12"/>
  <c r="P157" i="12"/>
  <c r="J157" i="12"/>
  <c r="G157" i="12"/>
  <c r="E157" i="12"/>
  <c r="D157" i="12"/>
  <c r="C157" i="12"/>
  <c r="V156" i="12"/>
  <c r="T156" i="12"/>
  <c r="R156" i="12"/>
  <c r="Q156" i="12"/>
  <c r="P156" i="12"/>
  <c r="J156" i="12"/>
  <c r="G156" i="12"/>
  <c r="E156" i="12"/>
  <c r="D156" i="12"/>
  <c r="C156" i="12"/>
  <c r="V155" i="12"/>
  <c r="T155" i="12"/>
  <c r="R155" i="12"/>
  <c r="Q155" i="12"/>
  <c r="P155" i="12"/>
  <c r="J155" i="12"/>
  <c r="G155" i="12"/>
  <c r="E155" i="12"/>
  <c r="D155" i="12"/>
  <c r="C155" i="12"/>
  <c r="V154" i="12"/>
  <c r="T154" i="12"/>
  <c r="R154" i="12"/>
  <c r="Q154" i="12"/>
  <c r="P154" i="12"/>
  <c r="J154" i="12"/>
  <c r="G154" i="12"/>
  <c r="E154" i="12"/>
  <c r="D154" i="12"/>
  <c r="C154" i="12"/>
  <c r="V153" i="12"/>
  <c r="T153" i="12"/>
  <c r="R153" i="12"/>
  <c r="Q153" i="12"/>
  <c r="P153" i="12"/>
  <c r="J153" i="12"/>
  <c r="G153" i="12"/>
  <c r="E153" i="12"/>
  <c r="D153" i="12"/>
  <c r="C153" i="12"/>
  <c r="V152" i="12"/>
  <c r="T152" i="12"/>
  <c r="R152" i="12"/>
  <c r="Q152" i="12"/>
  <c r="P152" i="12"/>
  <c r="J152" i="12"/>
  <c r="G152" i="12"/>
  <c r="G151" i="12"/>
  <c r="E152" i="12"/>
  <c r="E151" i="12"/>
  <c r="D152" i="12"/>
  <c r="C152" i="12"/>
  <c r="V151" i="12"/>
  <c r="T151" i="12"/>
  <c r="R151" i="12"/>
  <c r="Q151" i="12"/>
  <c r="P151" i="12"/>
  <c r="J151" i="12"/>
  <c r="D151" i="12"/>
  <c r="C151" i="12"/>
  <c r="V150" i="12"/>
  <c r="T150" i="12"/>
  <c r="T149" i="12"/>
  <c r="R150" i="12"/>
  <c r="R149" i="12"/>
  <c r="Q150" i="12"/>
  <c r="P150" i="12"/>
  <c r="J150" i="12"/>
  <c r="G150" i="12"/>
  <c r="E150" i="12"/>
  <c r="D150" i="12"/>
  <c r="C150" i="12"/>
  <c r="V149" i="12"/>
  <c r="Q149" i="12"/>
  <c r="P149" i="12"/>
  <c r="J149" i="12"/>
  <c r="G149" i="12"/>
  <c r="E149" i="12"/>
  <c r="E148" i="12"/>
  <c r="D149" i="12"/>
  <c r="C149" i="12"/>
  <c r="V148" i="12"/>
  <c r="T148" i="12"/>
  <c r="R148" i="12"/>
  <c r="Q148" i="12"/>
  <c r="P148" i="12"/>
  <c r="J148" i="12"/>
  <c r="G148" i="12"/>
  <c r="D148" i="12"/>
  <c r="C148" i="12"/>
  <c r="V147" i="12"/>
  <c r="T147" i="12"/>
  <c r="T146" i="12"/>
  <c r="R147" i="12"/>
  <c r="Q147" i="12"/>
  <c r="P147" i="12"/>
  <c r="J147" i="12"/>
  <c r="G147" i="12"/>
  <c r="E147" i="12"/>
  <c r="D147" i="12"/>
  <c r="C147" i="12"/>
  <c r="V146" i="12"/>
  <c r="R146" i="12"/>
  <c r="Q146" i="12"/>
  <c r="P146" i="12"/>
  <c r="J146" i="12"/>
  <c r="G146" i="12"/>
  <c r="E146" i="12"/>
  <c r="D146" i="12"/>
  <c r="C146" i="12"/>
  <c r="V145" i="12"/>
  <c r="T145" i="12"/>
  <c r="R145" i="12"/>
  <c r="Q145" i="12"/>
  <c r="P145" i="12"/>
  <c r="J145" i="12"/>
  <c r="G145" i="12"/>
  <c r="E145" i="12"/>
  <c r="D145" i="12"/>
  <c r="C145" i="12"/>
  <c r="V144" i="12"/>
  <c r="T144" i="12"/>
  <c r="R144" i="12"/>
  <c r="Q144" i="12"/>
  <c r="P144" i="12"/>
  <c r="J144" i="12"/>
  <c r="G144" i="12"/>
  <c r="G143" i="12"/>
  <c r="E144" i="12"/>
  <c r="E143" i="12"/>
  <c r="D144" i="12"/>
  <c r="C144" i="12"/>
  <c r="V143" i="12"/>
  <c r="T143" i="12"/>
  <c r="R143" i="12"/>
  <c r="Q143" i="12"/>
  <c r="P143" i="12"/>
  <c r="J143" i="12"/>
  <c r="D143" i="12"/>
  <c r="C143" i="12"/>
  <c r="V142" i="12"/>
  <c r="T142" i="12"/>
  <c r="T141" i="12"/>
  <c r="R142" i="12"/>
  <c r="R141" i="12"/>
  <c r="Q142" i="12"/>
  <c r="P142" i="12"/>
  <c r="J142" i="12"/>
  <c r="G142" i="12"/>
  <c r="E142" i="12"/>
  <c r="D142" i="12"/>
  <c r="C142" i="12"/>
  <c r="V141" i="12"/>
  <c r="Q141" i="12"/>
  <c r="P141" i="12"/>
  <c r="J141" i="12"/>
  <c r="G141" i="12"/>
  <c r="E141" i="12"/>
  <c r="E140" i="12"/>
  <c r="D141" i="12"/>
  <c r="C141" i="12"/>
  <c r="V140" i="12"/>
  <c r="T140" i="12"/>
  <c r="R140" i="12"/>
  <c r="Q140" i="12"/>
  <c r="P140" i="12"/>
  <c r="J140" i="12"/>
  <c r="G140" i="12"/>
  <c r="D140" i="12"/>
  <c r="C140" i="12"/>
  <c r="V139" i="12"/>
  <c r="T139" i="12"/>
  <c r="T138" i="12"/>
  <c r="R139" i="12"/>
  <c r="Q139" i="12"/>
  <c r="P139" i="12"/>
  <c r="J139" i="12"/>
  <c r="G139" i="12"/>
  <c r="E139" i="12"/>
  <c r="D139" i="12"/>
  <c r="C139" i="12"/>
  <c r="V138" i="12"/>
  <c r="R138" i="12"/>
  <c r="Q138" i="12"/>
  <c r="P138" i="12"/>
  <c r="J138" i="12"/>
  <c r="G138" i="12"/>
  <c r="E138" i="12"/>
  <c r="D138" i="12"/>
  <c r="C138" i="12"/>
  <c r="V137" i="12"/>
  <c r="T137" i="12"/>
  <c r="R137" i="12"/>
  <c r="Q137" i="12"/>
  <c r="P137" i="12"/>
  <c r="J137" i="12"/>
  <c r="G137" i="12"/>
  <c r="E137" i="12"/>
  <c r="D137" i="12"/>
  <c r="C137" i="12"/>
  <c r="V136" i="12"/>
  <c r="T136" i="12"/>
  <c r="R136" i="12"/>
  <c r="Q136" i="12"/>
  <c r="P136" i="12"/>
  <c r="J136" i="12"/>
  <c r="G136" i="12"/>
  <c r="G135" i="12"/>
  <c r="E136" i="12"/>
  <c r="E135" i="12"/>
  <c r="D136" i="12"/>
  <c r="C136" i="12"/>
  <c r="V135" i="12"/>
  <c r="T135" i="12"/>
  <c r="R135" i="12"/>
  <c r="Q135" i="12"/>
  <c r="P135" i="12"/>
  <c r="J135" i="12"/>
  <c r="D135" i="12"/>
  <c r="C135" i="12"/>
  <c r="V134" i="12"/>
  <c r="T134" i="12"/>
  <c r="R134" i="12"/>
  <c r="R133" i="12"/>
  <c r="Q134" i="12"/>
  <c r="P134" i="12"/>
  <c r="J134" i="12"/>
  <c r="G134" i="12"/>
  <c r="E134" i="12"/>
  <c r="D134" i="12"/>
  <c r="C134" i="12"/>
  <c r="V133" i="12"/>
  <c r="T133" i="12"/>
  <c r="Q133" i="12"/>
  <c r="P133" i="12"/>
  <c r="J133" i="12"/>
  <c r="G133" i="12"/>
  <c r="E133" i="12"/>
  <c r="E132" i="12"/>
  <c r="D133" i="12"/>
  <c r="C133" i="12"/>
  <c r="V132" i="12"/>
  <c r="T132" i="12"/>
  <c r="R132" i="12"/>
  <c r="Q132" i="12"/>
  <c r="P132" i="12"/>
  <c r="J132" i="12"/>
  <c r="G132" i="12"/>
  <c r="D132" i="12"/>
  <c r="C132" i="12"/>
  <c r="V131" i="12"/>
  <c r="T131" i="12"/>
  <c r="T130" i="12"/>
  <c r="R131" i="12"/>
  <c r="Q131" i="12"/>
  <c r="P131" i="12"/>
  <c r="J131" i="12"/>
  <c r="G131" i="12"/>
  <c r="E131" i="12"/>
  <c r="D131" i="12"/>
  <c r="C131" i="12"/>
  <c r="V130" i="12"/>
  <c r="R130" i="12"/>
  <c r="Q130" i="12"/>
  <c r="P130" i="12"/>
  <c r="J130" i="12"/>
  <c r="G130" i="12"/>
  <c r="E130" i="12"/>
  <c r="D130" i="12"/>
  <c r="C130" i="12"/>
  <c r="V129" i="12"/>
  <c r="T129" i="12"/>
  <c r="R129" i="12"/>
  <c r="Q129" i="12"/>
  <c r="P129" i="12"/>
  <c r="J129" i="12"/>
  <c r="G129" i="12"/>
  <c r="E129" i="12"/>
  <c r="D129" i="12"/>
  <c r="C129" i="12"/>
  <c r="V128" i="12"/>
  <c r="T128" i="12"/>
  <c r="R128" i="12"/>
  <c r="Q128" i="12"/>
  <c r="P128" i="12"/>
  <c r="J128" i="12"/>
  <c r="G128" i="12"/>
  <c r="G127" i="12"/>
  <c r="E128" i="12"/>
  <c r="E127" i="12"/>
  <c r="D128" i="12"/>
  <c r="C128" i="12"/>
  <c r="V127" i="12"/>
  <c r="T127" i="12"/>
  <c r="R127" i="12"/>
  <c r="Q127" i="12"/>
  <c r="P127" i="12"/>
  <c r="J127" i="12"/>
  <c r="D127" i="12"/>
  <c r="C127" i="12"/>
  <c r="V126" i="12"/>
  <c r="T126" i="12"/>
  <c r="T125" i="12"/>
  <c r="R126" i="12"/>
  <c r="R125" i="12"/>
  <c r="Q126" i="12"/>
  <c r="P126" i="12"/>
  <c r="J126" i="12"/>
  <c r="G126" i="12"/>
  <c r="E126" i="12"/>
  <c r="D126" i="12"/>
  <c r="C126" i="12"/>
  <c r="V125" i="12"/>
  <c r="Q125" i="12"/>
  <c r="P125" i="12"/>
  <c r="J125" i="12"/>
  <c r="G125" i="12"/>
  <c r="E125" i="12"/>
  <c r="E124" i="12"/>
  <c r="D125" i="12"/>
  <c r="C125" i="12"/>
  <c r="V124" i="12"/>
  <c r="T124" i="12"/>
  <c r="R124" i="12"/>
  <c r="Q124" i="12"/>
  <c r="P124" i="12"/>
  <c r="J124" i="12"/>
  <c r="G124" i="12"/>
  <c r="D124" i="12"/>
  <c r="C124" i="12"/>
  <c r="V123" i="12"/>
  <c r="T123" i="12"/>
  <c r="T122" i="12"/>
  <c r="R123" i="12"/>
  <c r="Q123" i="12"/>
  <c r="P123" i="12"/>
  <c r="J123" i="12"/>
  <c r="G123" i="12"/>
  <c r="E123" i="12"/>
  <c r="D123" i="12"/>
  <c r="C123" i="12"/>
  <c r="V122" i="12"/>
  <c r="R122" i="12"/>
  <c r="Q122" i="12"/>
  <c r="P122" i="12"/>
  <c r="J122" i="12"/>
  <c r="G122" i="12"/>
  <c r="E122" i="12"/>
  <c r="D122" i="12"/>
  <c r="C122" i="12"/>
  <c r="V121" i="12"/>
  <c r="T121" i="12"/>
  <c r="R121" i="12"/>
  <c r="Q121" i="12"/>
  <c r="P121" i="12"/>
  <c r="J121" i="12"/>
  <c r="G121" i="12"/>
  <c r="E121" i="12"/>
  <c r="D121" i="12"/>
  <c r="C121" i="12"/>
  <c r="V120" i="12"/>
  <c r="T120" i="12"/>
  <c r="R120" i="12"/>
  <c r="Q120" i="12"/>
  <c r="P120" i="12"/>
  <c r="J120" i="12"/>
  <c r="G120" i="12"/>
  <c r="G119" i="12"/>
  <c r="E120" i="12"/>
  <c r="D120" i="12"/>
  <c r="C120" i="12"/>
  <c r="V119" i="12"/>
  <c r="T119" i="12"/>
  <c r="R119" i="12"/>
  <c r="Q119" i="12"/>
  <c r="P119" i="12"/>
  <c r="J119" i="12"/>
  <c r="E119" i="12"/>
  <c r="D119" i="12"/>
  <c r="C119" i="12"/>
  <c r="V118" i="12"/>
  <c r="T118" i="12"/>
  <c r="T117" i="12"/>
  <c r="R118" i="12"/>
  <c r="R117" i="12"/>
  <c r="Q118" i="12"/>
  <c r="P118" i="12"/>
  <c r="J118" i="12"/>
  <c r="G118" i="12"/>
  <c r="E118" i="12"/>
  <c r="D118" i="12"/>
  <c r="C118" i="12"/>
  <c r="V117" i="12"/>
  <c r="Q117" i="12"/>
  <c r="P117" i="12"/>
  <c r="J117" i="12"/>
  <c r="G117" i="12"/>
  <c r="E117" i="12"/>
  <c r="E116" i="12"/>
  <c r="D117" i="12"/>
  <c r="C117" i="12"/>
  <c r="V116" i="12"/>
  <c r="T116" i="12"/>
  <c r="R116" i="12"/>
  <c r="Q116" i="12"/>
  <c r="P116" i="12"/>
  <c r="J116" i="12"/>
  <c r="G116" i="12"/>
  <c r="D116" i="12"/>
  <c r="C116" i="12"/>
  <c r="V115" i="12"/>
  <c r="T115" i="12"/>
  <c r="T114" i="12"/>
  <c r="R115" i="12"/>
  <c r="Q115" i="12"/>
  <c r="P115" i="12"/>
  <c r="J115" i="12"/>
  <c r="G115" i="12"/>
  <c r="E115" i="12"/>
  <c r="D115" i="12"/>
  <c r="C115" i="12"/>
  <c r="V114" i="12"/>
  <c r="R114" i="12"/>
  <c r="Q114" i="12"/>
  <c r="P114" i="12"/>
  <c r="J114" i="12"/>
  <c r="G114" i="12"/>
  <c r="E114" i="12"/>
  <c r="D114" i="12"/>
  <c r="C114" i="12"/>
  <c r="V113" i="12"/>
  <c r="T113" i="12"/>
  <c r="R113" i="12"/>
  <c r="Q113" i="12"/>
  <c r="P113" i="12"/>
  <c r="J113" i="12"/>
  <c r="G113" i="12"/>
  <c r="E113" i="12"/>
  <c r="D113" i="12"/>
  <c r="C113" i="12"/>
  <c r="V112" i="12"/>
  <c r="T112" i="12"/>
  <c r="R112" i="12"/>
  <c r="Q112" i="12"/>
  <c r="P112" i="12"/>
  <c r="J112" i="12"/>
  <c r="G112" i="12"/>
  <c r="E112" i="12"/>
  <c r="D112" i="12"/>
  <c r="C112" i="12"/>
  <c r="V111" i="12"/>
  <c r="T111" i="12"/>
  <c r="R111" i="12"/>
  <c r="Q111" i="12"/>
  <c r="P111" i="12"/>
  <c r="J111" i="12"/>
  <c r="G111" i="12"/>
  <c r="E111" i="12"/>
  <c r="D111" i="12"/>
  <c r="C111" i="12"/>
  <c r="V110" i="12"/>
  <c r="T110" i="12"/>
  <c r="T109" i="12"/>
  <c r="R110" i="12"/>
  <c r="Q110" i="12"/>
  <c r="P110" i="12"/>
  <c r="J110" i="12"/>
  <c r="G110" i="12"/>
  <c r="E110" i="12"/>
  <c r="D110" i="12"/>
  <c r="C110" i="12"/>
  <c r="V109" i="12"/>
  <c r="R109" i="12"/>
  <c r="Q109" i="12"/>
  <c r="P109" i="12"/>
  <c r="J109" i="12"/>
  <c r="G109" i="12"/>
  <c r="E109" i="12"/>
  <c r="D109" i="12"/>
  <c r="C109" i="12"/>
  <c r="V108" i="12"/>
  <c r="T108" i="12"/>
  <c r="R108" i="12"/>
  <c r="Q108" i="12"/>
  <c r="P108" i="12"/>
  <c r="J108" i="12"/>
  <c r="G108" i="12"/>
  <c r="E108" i="12"/>
  <c r="D108" i="12"/>
  <c r="C108" i="12"/>
  <c r="V107" i="12"/>
  <c r="T107" i="12"/>
  <c r="T106" i="12"/>
  <c r="R107" i="12"/>
  <c r="Q107" i="12"/>
  <c r="P107" i="12"/>
  <c r="J107" i="12"/>
  <c r="G107" i="12"/>
  <c r="E107" i="12"/>
  <c r="D107" i="12"/>
  <c r="C107" i="12"/>
  <c r="V106" i="12"/>
  <c r="R106" i="12"/>
  <c r="Q106" i="12"/>
  <c r="P106" i="12"/>
  <c r="J106" i="12"/>
  <c r="G106" i="12"/>
  <c r="E106" i="12"/>
  <c r="D106" i="12"/>
  <c r="C106" i="12"/>
  <c r="V105" i="12"/>
  <c r="T105" i="12"/>
  <c r="R105" i="12"/>
  <c r="Q105" i="12"/>
  <c r="P105" i="12"/>
  <c r="J105" i="12"/>
  <c r="G105" i="12"/>
  <c r="E105" i="12"/>
  <c r="D105" i="12"/>
  <c r="C105" i="12"/>
  <c r="V104" i="12"/>
  <c r="T104" i="12"/>
  <c r="R104" i="12"/>
  <c r="Q104" i="12"/>
  <c r="P104" i="12"/>
  <c r="J104" i="12"/>
  <c r="G104" i="12"/>
  <c r="E104" i="12"/>
  <c r="D104" i="12"/>
  <c r="C104" i="12"/>
  <c r="V103" i="12"/>
  <c r="T103" i="12"/>
  <c r="R103" i="12"/>
  <c r="Q103" i="12"/>
  <c r="P103" i="12"/>
  <c r="J103" i="12"/>
  <c r="G103" i="12"/>
  <c r="E103" i="12"/>
  <c r="D103" i="12"/>
  <c r="C103" i="12"/>
  <c r="V102" i="12"/>
  <c r="T102" i="12"/>
  <c r="R102" i="12"/>
  <c r="R101" i="12"/>
  <c r="Q102" i="12"/>
  <c r="P102" i="12"/>
  <c r="J102" i="12"/>
  <c r="G102" i="12"/>
  <c r="E102" i="12"/>
  <c r="D102" i="12"/>
  <c r="C102" i="12"/>
  <c r="V101" i="12"/>
  <c r="T101" i="12"/>
  <c r="Q101" i="12"/>
  <c r="P101" i="12"/>
  <c r="J101" i="12"/>
  <c r="G101" i="12"/>
  <c r="E101" i="12"/>
  <c r="D101" i="12"/>
  <c r="C101" i="12"/>
  <c r="V100" i="12"/>
  <c r="T100" i="12"/>
  <c r="R100" i="12"/>
  <c r="Q100" i="12"/>
  <c r="P100" i="12"/>
  <c r="J100" i="12"/>
  <c r="G100" i="12"/>
  <c r="E100" i="12"/>
  <c r="D100" i="12"/>
  <c r="C100" i="12"/>
  <c r="V99" i="12"/>
  <c r="T99" i="12"/>
  <c r="T98" i="12"/>
  <c r="R99" i="12"/>
  <c r="Q99" i="12"/>
  <c r="P99" i="12"/>
  <c r="J99" i="12"/>
  <c r="G99" i="12"/>
  <c r="E99" i="12"/>
  <c r="D99" i="12"/>
  <c r="C99" i="12"/>
  <c r="V98" i="12"/>
  <c r="R98" i="12"/>
  <c r="Q98" i="12"/>
  <c r="P98" i="12"/>
  <c r="J98" i="12"/>
  <c r="G98" i="12"/>
  <c r="E98" i="12"/>
  <c r="D98" i="12"/>
  <c r="C98" i="12"/>
  <c r="V97" i="12"/>
  <c r="T97" i="12"/>
  <c r="R97" i="12"/>
  <c r="Q97" i="12"/>
  <c r="P97" i="12"/>
  <c r="J97" i="12"/>
  <c r="G97" i="12"/>
  <c r="E97" i="12"/>
  <c r="D97" i="12"/>
  <c r="C97" i="12"/>
  <c r="V96" i="12"/>
  <c r="T96" i="12"/>
  <c r="R96" i="12"/>
  <c r="Q96" i="12"/>
  <c r="P96" i="12"/>
  <c r="J96" i="12"/>
  <c r="G96" i="12"/>
  <c r="G95" i="12"/>
  <c r="E96" i="12"/>
  <c r="D96" i="12"/>
  <c r="C96" i="12"/>
  <c r="V95" i="12"/>
  <c r="T95" i="12"/>
  <c r="R95" i="12"/>
  <c r="Q95" i="12"/>
  <c r="P95" i="12"/>
  <c r="J95" i="12"/>
  <c r="G94" i="12"/>
  <c r="E95" i="12"/>
  <c r="D95" i="12"/>
  <c r="C95" i="12"/>
  <c r="V94" i="12"/>
  <c r="T94" i="12"/>
  <c r="T93" i="12"/>
  <c r="R94" i="12"/>
  <c r="Q94" i="12"/>
  <c r="P94" i="12"/>
  <c r="J94" i="12"/>
  <c r="E94" i="12"/>
  <c r="D94" i="12"/>
  <c r="C94" i="12"/>
  <c r="V93" i="12"/>
  <c r="R93" i="12"/>
  <c r="Q93" i="12"/>
  <c r="P93" i="12"/>
  <c r="J93" i="12"/>
  <c r="G93" i="12"/>
  <c r="E93" i="12"/>
  <c r="D93" i="12"/>
  <c r="C93" i="12"/>
  <c r="V92" i="12"/>
  <c r="T92" i="12"/>
  <c r="R92" i="12"/>
  <c r="Q92" i="12"/>
  <c r="P92" i="12"/>
  <c r="J92" i="12"/>
  <c r="G92" i="12"/>
  <c r="E92" i="12"/>
  <c r="D92" i="12"/>
  <c r="C92" i="12"/>
  <c r="V91" i="12"/>
  <c r="T91" i="12"/>
  <c r="T90" i="12"/>
  <c r="R91" i="12"/>
  <c r="Q91" i="12"/>
  <c r="P91" i="12"/>
  <c r="J91" i="12"/>
  <c r="G91" i="12"/>
  <c r="E91" i="12"/>
  <c r="D91" i="12"/>
  <c r="C91" i="12"/>
  <c r="V90" i="12"/>
  <c r="R90" i="12"/>
  <c r="Q90" i="12"/>
  <c r="P90" i="12"/>
  <c r="J90" i="12"/>
  <c r="G90" i="12"/>
  <c r="E90" i="12"/>
  <c r="D90" i="12"/>
  <c r="C90" i="12"/>
  <c r="V89" i="12"/>
  <c r="T89" i="12"/>
  <c r="R89" i="12"/>
  <c r="Q89" i="12"/>
  <c r="P89" i="12"/>
  <c r="J89" i="12"/>
  <c r="G89" i="12"/>
  <c r="E89" i="12"/>
  <c r="D89" i="12"/>
  <c r="C89" i="12"/>
  <c r="V88" i="12"/>
  <c r="T88" i="12"/>
  <c r="R88" i="12"/>
  <c r="Q88" i="12"/>
  <c r="P88" i="12"/>
  <c r="J88" i="12"/>
  <c r="G88" i="12"/>
  <c r="E88" i="12"/>
  <c r="D88" i="12"/>
  <c r="C88" i="12"/>
  <c r="V87" i="12"/>
  <c r="T87" i="12"/>
  <c r="R87" i="12"/>
  <c r="Q87" i="12"/>
  <c r="P87" i="12"/>
  <c r="J87" i="12"/>
  <c r="G87" i="12"/>
  <c r="E87" i="12"/>
  <c r="D87" i="12"/>
  <c r="C87" i="12"/>
  <c r="V86" i="12"/>
  <c r="T86" i="12"/>
  <c r="T85" i="12"/>
  <c r="R86" i="12"/>
  <c r="Q86" i="12"/>
  <c r="P86" i="12"/>
  <c r="J86" i="12"/>
  <c r="G86" i="12"/>
  <c r="E86" i="12"/>
  <c r="D86" i="12"/>
  <c r="C86" i="12"/>
  <c r="V85" i="12"/>
  <c r="R85" i="12"/>
  <c r="Q85" i="12"/>
  <c r="P85" i="12"/>
  <c r="J85" i="12"/>
  <c r="G85" i="12"/>
  <c r="E85" i="12"/>
  <c r="E84" i="12"/>
  <c r="D85" i="12"/>
  <c r="C85" i="12"/>
  <c r="V84" i="12"/>
  <c r="T84" i="12"/>
  <c r="R84" i="12"/>
  <c r="Q84" i="12"/>
  <c r="P84" i="12"/>
  <c r="J84" i="12"/>
  <c r="G84" i="12"/>
  <c r="D84" i="12"/>
  <c r="C84" i="12"/>
  <c r="V83" i="12"/>
  <c r="T83" i="12"/>
  <c r="T82" i="12"/>
  <c r="R83" i="12"/>
  <c r="Q83" i="12"/>
  <c r="P83" i="12"/>
  <c r="J83" i="12"/>
  <c r="G83" i="12"/>
  <c r="E83" i="12"/>
  <c r="D83" i="12"/>
  <c r="C83" i="12"/>
  <c r="V82" i="12"/>
  <c r="R82" i="12"/>
  <c r="Q82" i="12"/>
  <c r="P82" i="12"/>
  <c r="J82" i="12"/>
  <c r="G82" i="12"/>
  <c r="E82" i="12"/>
  <c r="D82" i="12"/>
  <c r="C82" i="12"/>
  <c r="V81" i="12"/>
  <c r="T81" i="12"/>
  <c r="R81" i="12"/>
  <c r="Q81" i="12"/>
  <c r="P81" i="12"/>
  <c r="J81" i="12"/>
  <c r="G81" i="12"/>
  <c r="E81" i="12"/>
  <c r="D81" i="12"/>
  <c r="C81" i="12"/>
  <c r="V80" i="12"/>
  <c r="T80" i="12"/>
  <c r="R80" i="12"/>
  <c r="Q80" i="12"/>
  <c r="P80" i="12"/>
  <c r="J80" i="12"/>
  <c r="G80" i="12"/>
  <c r="E80" i="12"/>
  <c r="D80" i="12"/>
  <c r="C80" i="12"/>
  <c r="V79" i="12"/>
  <c r="T79" i="12"/>
  <c r="R79" i="12"/>
  <c r="Q79" i="12"/>
  <c r="P79" i="12"/>
  <c r="J79" i="12"/>
  <c r="G79" i="12"/>
  <c r="E79" i="12"/>
  <c r="D79" i="12"/>
  <c r="C79" i="12"/>
  <c r="V78" i="12"/>
  <c r="T78" i="12"/>
  <c r="R78" i="12"/>
  <c r="Q78" i="12"/>
  <c r="P78" i="12"/>
  <c r="J78" i="12"/>
  <c r="G78" i="12"/>
  <c r="E78" i="12"/>
  <c r="D78" i="12"/>
  <c r="C78" i="12"/>
  <c r="V77" i="12"/>
  <c r="T77" i="12"/>
  <c r="R77" i="12"/>
  <c r="Q77" i="12"/>
  <c r="P77" i="12"/>
  <c r="J77" i="12"/>
  <c r="G77" i="12"/>
  <c r="E77" i="12"/>
  <c r="D77" i="12"/>
  <c r="C77" i="12"/>
  <c r="V76" i="12"/>
  <c r="T76" i="12"/>
  <c r="R76" i="12"/>
  <c r="Q76" i="12"/>
  <c r="P76" i="12"/>
  <c r="J76" i="12"/>
  <c r="G76" i="12"/>
  <c r="E76" i="12"/>
  <c r="D76" i="12"/>
  <c r="C76" i="12"/>
  <c r="V75" i="12"/>
  <c r="T75" i="12"/>
  <c r="R75" i="12"/>
  <c r="Q75" i="12"/>
  <c r="P75" i="12"/>
  <c r="J75" i="12"/>
  <c r="G75" i="12"/>
  <c r="E75" i="12"/>
  <c r="D75" i="12"/>
  <c r="C75" i="12"/>
  <c r="V74" i="12"/>
  <c r="T74" i="12"/>
  <c r="R74" i="12"/>
  <c r="Q74" i="12"/>
  <c r="P74" i="12"/>
  <c r="J74" i="12"/>
  <c r="G74" i="12"/>
  <c r="E74" i="12"/>
  <c r="D74" i="12"/>
  <c r="C74" i="12"/>
  <c r="V73" i="12"/>
  <c r="T73" i="12"/>
  <c r="R73" i="12"/>
  <c r="Q73" i="12"/>
  <c r="P73" i="12"/>
  <c r="J73" i="12"/>
  <c r="G73" i="12"/>
  <c r="E73" i="12"/>
  <c r="D73" i="12"/>
  <c r="C73" i="12"/>
  <c r="V72" i="12"/>
  <c r="T72" i="12"/>
  <c r="R72" i="12"/>
  <c r="Q72" i="12"/>
  <c r="P72" i="12"/>
  <c r="J72" i="12"/>
  <c r="G72" i="12"/>
  <c r="E72" i="12"/>
  <c r="D72" i="12"/>
  <c r="C72" i="12"/>
  <c r="V71" i="12"/>
  <c r="T71" i="12"/>
  <c r="R71" i="12"/>
  <c r="Q71" i="12"/>
  <c r="P71" i="12"/>
  <c r="J71" i="12"/>
  <c r="G71" i="12"/>
  <c r="E71" i="12"/>
  <c r="D71" i="12"/>
  <c r="C71" i="12"/>
  <c r="V70" i="12"/>
  <c r="T70" i="12"/>
  <c r="R70" i="12"/>
  <c r="Q70" i="12"/>
  <c r="P70" i="12"/>
  <c r="J70" i="12"/>
  <c r="G70" i="12"/>
  <c r="E70" i="12"/>
  <c r="D70" i="12"/>
  <c r="C70" i="12"/>
  <c r="V69" i="12"/>
  <c r="T69" i="12"/>
  <c r="R69" i="12"/>
  <c r="Q69" i="12"/>
  <c r="P69" i="12"/>
  <c r="J69" i="12"/>
  <c r="G69" i="12"/>
  <c r="E69" i="12"/>
  <c r="D69" i="12"/>
  <c r="C69" i="12"/>
  <c r="V68" i="12"/>
  <c r="T68" i="12"/>
  <c r="R68" i="12"/>
  <c r="Q68" i="12"/>
  <c r="P68" i="12"/>
  <c r="J68" i="12"/>
  <c r="G68" i="12"/>
  <c r="E68" i="12"/>
  <c r="D68" i="12"/>
  <c r="C68" i="12"/>
  <c r="V67" i="12"/>
  <c r="T67" i="12"/>
  <c r="R67" i="12"/>
  <c r="Q67" i="12"/>
  <c r="P67" i="12"/>
  <c r="J67" i="12"/>
  <c r="G67" i="12"/>
  <c r="E67" i="12"/>
  <c r="D67" i="12"/>
  <c r="C67" i="12"/>
  <c r="V66" i="12"/>
  <c r="T66" i="12"/>
  <c r="R66" i="12"/>
  <c r="Q66" i="12"/>
  <c r="P66" i="12"/>
  <c r="J66" i="12"/>
  <c r="G66" i="12"/>
  <c r="E66" i="12"/>
  <c r="D66" i="12"/>
  <c r="C66" i="12"/>
  <c r="V65" i="12"/>
  <c r="T65" i="12"/>
  <c r="R65" i="12"/>
  <c r="Q65" i="12"/>
  <c r="P65" i="12"/>
  <c r="J65" i="12"/>
  <c r="G65" i="12"/>
  <c r="E65" i="12"/>
  <c r="D65" i="12"/>
  <c r="C65" i="12"/>
  <c r="V64" i="12"/>
  <c r="T64" i="12"/>
  <c r="R64" i="12"/>
  <c r="Q64" i="12"/>
  <c r="P64" i="12"/>
  <c r="J64" i="12"/>
  <c r="G64" i="12"/>
  <c r="E64" i="12"/>
  <c r="D64" i="12"/>
  <c r="C64" i="12"/>
  <c r="V63" i="12"/>
  <c r="T63" i="12"/>
  <c r="R63" i="12"/>
  <c r="Q63" i="12"/>
  <c r="P63" i="12"/>
  <c r="J63" i="12"/>
  <c r="G63" i="12"/>
  <c r="G62" i="12"/>
  <c r="E63" i="12"/>
  <c r="D63" i="12"/>
  <c r="C63" i="12"/>
  <c r="V62" i="12"/>
  <c r="T62" i="12"/>
  <c r="R62" i="12"/>
  <c r="Q62" i="12"/>
  <c r="P62" i="12"/>
  <c r="J62" i="12"/>
  <c r="E62" i="12"/>
  <c r="D62" i="12"/>
  <c r="C62" i="12"/>
  <c r="V61" i="12"/>
  <c r="T61" i="12"/>
  <c r="R61" i="12"/>
  <c r="Q61" i="12"/>
  <c r="P61" i="12"/>
  <c r="J61" i="12"/>
  <c r="G61" i="12"/>
  <c r="E61" i="12"/>
  <c r="D61" i="12"/>
  <c r="C61" i="12"/>
  <c r="V60" i="12"/>
  <c r="T60" i="12"/>
  <c r="R60" i="12"/>
  <c r="Q60" i="12"/>
  <c r="P60" i="12"/>
  <c r="J60" i="12"/>
  <c r="G60" i="12"/>
  <c r="E60" i="12"/>
  <c r="D60" i="12"/>
  <c r="C60" i="12"/>
  <c r="V59" i="12"/>
  <c r="T59" i="12"/>
  <c r="R59" i="12"/>
  <c r="Q59" i="12"/>
  <c r="P59" i="12"/>
  <c r="J59" i="12"/>
  <c r="G59" i="12"/>
  <c r="E59" i="12"/>
  <c r="D59" i="12"/>
  <c r="C59" i="12"/>
  <c r="V58" i="12"/>
  <c r="T58" i="12"/>
  <c r="R58" i="12"/>
  <c r="Q58" i="12"/>
  <c r="P58" i="12"/>
  <c r="J58" i="12"/>
  <c r="G58" i="12"/>
  <c r="E58" i="12"/>
  <c r="D58" i="12"/>
  <c r="C58" i="12"/>
  <c r="V57" i="12"/>
  <c r="T57" i="12"/>
  <c r="R57" i="12"/>
  <c r="Q57" i="12"/>
  <c r="P57" i="12"/>
  <c r="J57" i="12"/>
  <c r="G57" i="12"/>
  <c r="E57" i="12"/>
  <c r="D57" i="12"/>
  <c r="C57" i="12"/>
  <c r="V56" i="12"/>
  <c r="T56" i="12"/>
  <c r="R56" i="12"/>
  <c r="Q56" i="12"/>
  <c r="P56" i="12"/>
  <c r="J56" i="12"/>
  <c r="G56" i="12"/>
  <c r="E56" i="12"/>
  <c r="D56" i="12"/>
  <c r="C56" i="12"/>
  <c r="V55" i="12"/>
  <c r="T55" i="12"/>
  <c r="R55" i="12"/>
  <c r="Q55" i="12"/>
  <c r="P55" i="12"/>
  <c r="J55" i="12"/>
  <c r="G55" i="12"/>
  <c r="G54" i="12"/>
  <c r="E55" i="12"/>
  <c r="D55" i="12"/>
  <c r="C55" i="12"/>
  <c r="V54" i="12"/>
  <c r="T54" i="12"/>
  <c r="R54" i="12"/>
  <c r="Q54" i="12"/>
  <c r="P54" i="12"/>
  <c r="J54" i="12"/>
  <c r="E54" i="12"/>
  <c r="D54" i="12"/>
  <c r="C54" i="12"/>
  <c r="V53" i="12"/>
  <c r="T53" i="12"/>
  <c r="R53" i="12"/>
  <c r="R52" i="12"/>
  <c r="Q53" i="12"/>
  <c r="P53" i="12"/>
  <c r="J53" i="12"/>
  <c r="G53" i="12"/>
  <c r="E53" i="12"/>
  <c r="D53" i="12"/>
  <c r="C53" i="12"/>
  <c r="V52" i="12"/>
  <c r="T52" i="12"/>
  <c r="Q52" i="12"/>
  <c r="P52" i="12"/>
  <c r="J52" i="12"/>
  <c r="G52" i="12"/>
  <c r="E52" i="12"/>
  <c r="D52" i="12"/>
  <c r="C52" i="12"/>
  <c r="V51" i="12"/>
  <c r="T51" i="12"/>
  <c r="R51" i="12"/>
  <c r="Q51" i="12"/>
  <c r="P51" i="12"/>
  <c r="J51" i="12"/>
  <c r="G51" i="12"/>
  <c r="E51" i="12"/>
  <c r="D51" i="12"/>
  <c r="C51" i="12"/>
  <c r="V50" i="12"/>
  <c r="T50" i="12"/>
  <c r="R50" i="12"/>
  <c r="Q50" i="12"/>
  <c r="P50" i="12"/>
  <c r="J50" i="12"/>
  <c r="G50" i="12"/>
  <c r="E50" i="12"/>
  <c r="D50" i="12"/>
  <c r="C50" i="12"/>
  <c r="V49" i="12"/>
  <c r="T49" i="12"/>
  <c r="R49" i="12"/>
  <c r="Q49" i="12"/>
  <c r="P49" i="12"/>
  <c r="J49" i="12"/>
  <c r="G49" i="12"/>
  <c r="E49" i="12"/>
  <c r="D49" i="12"/>
  <c r="C49" i="12"/>
  <c r="V48" i="12"/>
  <c r="T48" i="12"/>
  <c r="R48" i="12"/>
  <c r="Q48" i="12"/>
  <c r="P48" i="12"/>
  <c r="J48" i="12"/>
  <c r="G48" i="12"/>
  <c r="E48" i="12"/>
  <c r="D48" i="12"/>
  <c r="C48" i="12"/>
  <c r="V47" i="12"/>
  <c r="T47" i="12"/>
  <c r="R47" i="12"/>
  <c r="Q47" i="12"/>
  <c r="P47" i="12"/>
  <c r="J47" i="12"/>
  <c r="G47" i="12"/>
  <c r="E47" i="12"/>
  <c r="D47" i="12"/>
  <c r="C47" i="12"/>
  <c r="V46" i="12"/>
  <c r="T46" i="12"/>
  <c r="R46" i="12"/>
  <c r="Q46" i="12"/>
  <c r="P46" i="12"/>
  <c r="J46" i="12"/>
  <c r="G46" i="12"/>
  <c r="E46" i="12"/>
  <c r="D46" i="12"/>
  <c r="C46" i="12"/>
  <c r="V45" i="12"/>
  <c r="T45" i="12"/>
  <c r="R45" i="12"/>
  <c r="R44" i="12"/>
  <c r="Q45" i="12"/>
  <c r="P45" i="12"/>
  <c r="J45" i="12"/>
  <c r="G45" i="12"/>
  <c r="E45" i="12"/>
  <c r="D45" i="12"/>
  <c r="C45" i="12"/>
  <c r="V44" i="12"/>
  <c r="T44" i="12"/>
  <c r="Q44" i="12"/>
  <c r="P44" i="12"/>
  <c r="J44" i="12"/>
  <c r="G44" i="12"/>
  <c r="E44" i="12"/>
  <c r="D44" i="12"/>
  <c r="C44" i="12"/>
  <c r="V43" i="12"/>
  <c r="T43" i="12"/>
  <c r="R43" i="12"/>
  <c r="Q43" i="12"/>
  <c r="P43" i="12"/>
  <c r="J43" i="12"/>
  <c r="G43" i="12"/>
  <c r="E43" i="12"/>
  <c r="D43" i="12"/>
  <c r="C43" i="12"/>
  <c r="V42" i="12"/>
  <c r="T42" i="12"/>
  <c r="R42" i="12"/>
  <c r="Q42" i="12"/>
  <c r="P42" i="12"/>
  <c r="J42" i="12"/>
  <c r="G42" i="12"/>
  <c r="E42" i="12"/>
  <c r="D42" i="12"/>
  <c r="C42" i="12"/>
  <c r="V41" i="12"/>
  <c r="T41" i="12"/>
  <c r="R41" i="12"/>
  <c r="Q41" i="12"/>
  <c r="P41" i="12"/>
  <c r="J41" i="12"/>
  <c r="G41" i="12"/>
  <c r="E41" i="12"/>
  <c r="D41" i="12"/>
  <c r="C41" i="12"/>
  <c r="V40" i="12"/>
  <c r="T40" i="12"/>
  <c r="R40" i="12"/>
  <c r="R39" i="12"/>
  <c r="Q40" i="12"/>
  <c r="P40" i="12"/>
  <c r="J40" i="12"/>
  <c r="G40" i="12"/>
  <c r="E40" i="12"/>
  <c r="D40" i="12"/>
  <c r="C40" i="12"/>
  <c r="V39" i="12"/>
  <c r="T39" i="12"/>
  <c r="Q39" i="12"/>
  <c r="P39" i="12"/>
  <c r="J39" i="12"/>
  <c r="G39" i="12"/>
  <c r="E39" i="12"/>
  <c r="D39" i="12"/>
  <c r="C39" i="12"/>
  <c r="V38" i="12"/>
  <c r="T38" i="12"/>
  <c r="R38" i="12"/>
  <c r="Q38" i="12"/>
  <c r="P38" i="12"/>
  <c r="J38" i="12"/>
  <c r="G38" i="12"/>
  <c r="E38" i="12"/>
  <c r="D38" i="12"/>
  <c r="C38" i="12"/>
  <c r="V37" i="12"/>
  <c r="T37" i="12"/>
  <c r="R37" i="12"/>
  <c r="Q37" i="12"/>
  <c r="P37" i="12"/>
  <c r="J37" i="12"/>
  <c r="G37" i="12"/>
  <c r="E37" i="12"/>
  <c r="D37" i="12"/>
  <c r="C37" i="12"/>
  <c r="V36" i="12"/>
  <c r="T36" i="12"/>
  <c r="R36" i="12"/>
  <c r="Q36" i="12"/>
  <c r="P36" i="12"/>
  <c r="J36" i="12"/>
  <c r="G36" i="12"/>
  <c r="E36" i="12"/>
  <c r="E35" i="12"/>
  <c r="D36" i="12"/>
  <c r="C36" i="12"/>
  <c r="V35" i="12"/>
  <c r="T35" i="12"/>
  <c r="R35" i="12"/>
  <c r="Q35" i="12"/>
  <c r="P35" i="12"/>
  <c r="J35" i="12"/>
  <c r="G35" i="12"/>
  <c r="D35" i="12"/>
  <c r="C35" i="12"/>
  <c r="V34" i="12"/>
  <c r="T34" i="12"/>
  <c r="R34" i="12"/>
  <c r="Q34" i="12"/>
  <c r="P34" i="12"/>
  <c r="J34" i="12"/>
  <c r="G34" i="12"/>
  <c r="E34" i="12"/>
  <c r="D34" i="12"/>
  <c r="C34" i="12"/>
  <c r="V33" i="12"/>
  <c r="T33" i="12"/>
  <c r="R33" i="12"/>
  <c r="Q33" i="12"/>
  <c r="P33" i="12"/>
  <c r="J33" i="12"/>
  <c r="G33" i="12"/>
  <c r="E33" i="12"/>
  <c r="D33" i="12"/>
  <c r="C33" i="12"/>
  <c r="V32" i="12"/>
  <c r="T32" i="12"/>
  <c r="R32" i="12"/>
  <c r="Q32" i="12"/>
  <c r="P32" i="12"/>
  <c r="J32" i="12"/>
  <c r="G32" i="12"/>
  <c r="E32" i="12"/>
  <c r="D32" i="12"/>
  <c r="C32" i="12"/>
  <c r="V31" i="12"/>
  <c r="T31" i="12"/>
  <c r="R31" i="12"/>
  <c r="Q31" i="12"/>
  <c r="P31" i="12"/>
  <c r="J31" i="12"/>
  <c r="G31" i="12"/>
  <c r="E31" i="12"/>
  <c r="D31" i="12"/>
  <c r="C31" i="12"/>
  <c r="V30" i="12"/>
  <c r="T30" i="12"/>
  <c r="T29" i="12"/>
  <c r="R30" i="12"/>
  <c r="Q30" i="12"/>
  <c r="P30" i="12"/>
  <c r="J30" i="12"/>
  <c r="G30" i="12"/>
  <c r="E30" i="12"/>
  <c r="D30" i="12"/>
  <c r="C30" i="12"/>
  <c r="V29" i="12"/>
  <c r="T28" i="12"/>
  <c r="R29" i="12"/>
  <c r="Q29" i="12"/>
  <c r="P29" i="12"/>
  <c r="J29" i="12"/>
  <c r="G29" i="12"/>
  <c r="E29" i="12"/>
  <c r="D29" i="12"/>
  <c r="C29" i="12"/>
  <c r="V28" i="12"/>
  <c r="R28" i="12"/>
  <c r="Q28" i="12"/>
  <c r="P28" i="12"/>
  <c r="J28" i="12"/>
  <c r="G28" i="12"/>
  <c r="G27" i="12"/>
  <c r="E28" i="12"/>
  <c r="D28" i="12"/>
  <c r="C28" i="12"/>
  <c r="V27" i="12"/>
  <c r="T27" i="12"/>
  <c r="R27" i="12"/>
  <c r="Q27" i="12"/>
  <c r="P27" i="12"/>
  <c r="J27" i="12"/>
  <c r="E27" i="12"/>
  <c r="D27" i="12"/>
  <c r="C27" i="12"/>
  <c r="V26" i="12"/>
  <c r="T26" i="12"/>
  <c r="R26" i="12"/>
  <c r="R25" i="12"/>
  <c r="Q26" i="12"/>
  <c r="P26" i="12"/>
  <c r="J26" i="12"/>
  <c r="G26" i="12"/>
  <c r="E26" i="12"/>
  <c r="D26" i="12"/>
  <c r="C26" i="12"/>
  <c r="V25" i="12"/>
  <c r="T25" i="12"/>
  <c r="Q25" i="12"/>
  <c r="P25" i="12"/>
  <c r="J25" i="12"/>
  <c r="G25" i="12"/>
  <c r="E25" i="12"/>
  <c r="D25" i="12"/>
  <c r="C25" i="12"/>
  <c r="V24" i="12"/>
  <c r="T24" i="12"/>
  <c r="R24" i="12"/>
  <c r="R23" i="12"/>
  <c r="Q24" i="12"/>
  <c r="P24" i="12"/>
  <c r="J24" i="12"/>
  <c r="G24" i="12"/>
  <c r="E24" i="12"/>
  <c r="D24" i="12"/>
  <c r="C24" i="12"/>
  <c r="V23" i="12"/>
  <c r="T23" i="12"/>
  <c r="Q23" i="12"/>
  <c r="P23" i="12"/>
  <c r="J23" i="12"/>
  <c r="G23" i="12"/>
  <c r="E23" i="12"/>
  <c r="D23" i="12"/>
  <c r="C23" i="12"/>
  <c r="V22" i="12"/>
  <c r="T22" i="12"/>
  <c r="R22" i="12"/>
  <c r="Q22" i="12"/>
  <c r="P22" i="12"/>
  <c r="J22" i="12"/>
  <c r="G22" i="12"/>
  <c r="E22" i="12"/>
  <c r="D22" i="12"/>
  <c r="C22" i="12"/>
  <c r="V21" i="12"/>
  <c r="T21" i="12"/>
  <c r="R21" i="12"/>
  <c r="Q21" i="12"/>
  <c r="P21" i="12"/>
  <c r="J21" i="12"/>
  <c r="G21" i="12"/>
  <c r="E21" i="12"/>
  <c r="D21" i="12"/>
  <c r="C21" i="12"/>
  <c r="V20" i="12"/>
  <c r="T20" i="12"/>
  <c r="R20" i="12"/>
  <c r="Q20" i="12"/>
  <c r="P20" i="12"/>
  <c r="J20" i="12"/>
  <c r="G20" i="12"/>
  <c r="E20" i="12"/>
  <c r="D20" i="12"/>
  <c r="C20" i="12"/>
  <c r="V19" i="12"/>
  <c r="T19" i="12"/>
  <c r="R19" i="12"/>
  <c r="Q19" i="12"/>
  <c r="P19" i="12"/>
  <c r="J19" i="12"/>
  <c r="G19" i="12"/>
  <c r="E19" i="12"/>
  <c r="D19" i="12"/>
  <c r="C19" i="12"/>
  <c r="V18" i="12"/>
  <c r="T18" i="12"/>
  <c r="R18" i="12"/>
  <c r="Q18" i="12"/>
  <c r="P18" i="12"/>
  <c r="J18" i="12"/>
  <c r="G18" i="12"/>
  <c r="E18" i="12"/>
  <c r="D18" i="12"/>
  <c r="C18" i="12"/>
  <c r="V17" i="12"/>
  <c r="T17" i="12"/>
  <c r="R17" i="12"/>
  <c r="Q17" i="12"/>
  <c r="P17" i="12"/>
  <c r="J17" i="12"/>
  <c r="G17" i="12"/>
  <c r="E17" i="12"/>
  <c r="E16" i="12"/>
  <c r="D17" i="12"/>
  <c r="C17" i="12"/>
  <c r="V16" i="12"/>
  <c r="T16" i="12"/>
  <c r="R16" i="12"/>
  <c r="R15" i="12"/>
  <c r="P16" i="12"/>
  <c r="J16" i="12"/>
  <c r="G16" i="12"/>
  <c r="C16" i="12"/>
  <c r="V15" i="12"/>
  <c r="T15" i="12"/>
  <c r="P15" i="12"/>
  <c r="J15" i="12"/>
  <c r="G15" i="12"/>
  <c r="E15" i="12"/>
  <c r="C15" i="12"/>
  <c r="V14" i="12"/>
  <c r="T14" i="12"/>
  <c r="R14" i="12"/>
  <c r="P14" i="12"/>
  <c r="J14" i="12"/>
  <c r="G14" i="12"/>
  <c r="E14" i="12"/>
  <c r="C14" i="12"/>
  <c r="V13" i="12"/>
  <c r="T13" i="12"/>
  <c r="R13" i="12"/>
  <c r="P13" i="12"/>
  <c r="J13" i="12"/>
  <c r="G13" i="12"/>
  <c r="G12" i="12"/>
  <c r="E13" i="12"/>
  <c r="C13" i="12"/>
  <c r="V12" i="12"/>
  <c r="T12" i="12"/>
  <c r="R12" i="12"/>
  <c r="P12" i="12"/>
  <c r="J12" i="12"/>
  <c r="E12" i="12"/>
  <c r="C12" i="12"/>
  <c r="V11" i="12"/>
  <c r="T11" i="12"/>
  <c r="R11" i="12"/>
  <c r="P11" i="12"/>
  <c r="J11" i="12"/>
  <c r="G11" i="12"/>
  <c r="E11" i="12"/>
  <c r="C11" i="12"/>
  <c r="V10" i="12"/>
  <c r="R10" i="12"/>
  <c r="R9" i="12"/>
  <c r="P10" i="12"/>
  <c r="J10" i="12"/>
  <c r="E10" i="12"/>
  <c r="C10" i="12"/>
  <c r="V9" i="12"/>
  <c r="P9" i="12"/>
  <c r="J9" i="12"/>
  <c r="E9" i="12"/>
  <c r="C9" i="12"/>
  <c r="V8" i="12"/>
  <c r="R8" i="12"/>
  <c r="P8" i="12"/>
  <c r="J8" i="12"/>
  <c r="E8" i="12"/>
  <c r="C8" i="12"/>
  <c r="V7" i="12"/>
  <c r="R7" i="12"/>
  <c r="P7" i="12"/>
  <c r="J7" i="12"/>
  <c r="E7" i="12"/>
  <c r="C7" i="12"/>
  <c r="V6" i="12"/>
  <c r="P6" i="12"/>
  <c r="J6" i="12"/>
  <c r="C6" i="12"/>
  <c r="V5" i="12"/>
  <c r="J5" i="12"/>
  <c r="L60" i="20"/>
  <c r="T134" i="39"/>
  <c r="R134" i="39"/>
  <c r="R133" i="39"/>
  <c r="Q134" i="39"/>
  <c r="P134" i="39"/>
  <c r="T133" i="39"/>
  <c r="R132" i="39"/>
  <c r="Q133" i="39"/>
  <c r="P133" i="39"/>
  <c r="G133" i="39"/>
  <c r="E133" i="39"/>
  <c r="D133" i="39"/>
  <c r="C133" i="39"/>
  <c r="T132" i="39"/>
  <c r="Q132" i="39"/>
  <c r="P132" i="39"/>
  <c r="G132" i="39"/>
  <c r="E132" i="39"/>
  <c r="D132" i="39"/>
  <c r="C132" i="39"/>
  <c r="T131" i="39"/>
  <c r="R131" i="39"/>
  <c r="Q131" i="39"/>
  <c r="P131" i="39"/>
  <c r="G131" i="39"/>
  <c r="E131" i="39"/>
  <c r="D131" i="39"/>
  <c r="C131" i="39"/>
  <c r="T130" i="39"/>
  <c r="R130" i="39"/>
  <c r="Q130" i="39"/>
  <c r="P130" i="39"/>
  <c r="G130" i="39"/>
  <c r="E130" i="39"/>
  <c r="D130" i="39"/>
  <c r="C130" i="39"/>
  <c r="T129" i="39"/>
  <c r="T128" i="39"/>
  <c r="R129" i="39"/>
  <c r="Q129" i="39"/>
  <c r="P129" i="39"/>
  <c r="G129" i="39"/>
  <c r="E129" i="39"/>
  <c r="D129" i="39"/>
  <c r="C129" i="39"/>
  <c r="R128" i="39"/>
  <c r="Q128" i="39"/>
  <c r="P128" i="39"/>
  <c r="G128" i="39"/>
  <c r="E128" i="39"/>
  <c r="D128" i="39"/>
  <c r="C128" i="39"/>
  <c r="T127" i="39"/>
  <c r="R127" i="39"/>
  <c r="Q127" i="39"/>
  <c r="P127" i="39"/>
  <c r="G127" i="39"/>
  <c r="E127" i="39"/>
  <c r="D127" i="39"/>
  <c r="C127" i="39"/>
  <c r="T126" i="39"/>
  <c r="R126" i="39"/>
  <c r="Q126" i="39"/>
  <c r="P126" i="39"/>
  <c r="G126" i="39"/>
  <c r="E126" i="39"/>
  <c r="D126" i="39"/>
  <c r="C126" i="39"/>
  <c r="T125" i="39"/>
  <c r="R125" i="39"/>
  <c r="Q125" i="39"/>
  <c r="P125" i="39"/>
  <c r="G125" i="39"/>
  <c r="E125" i="39"/>
  <c r="D125" i="39"/>
  <c r="C125" i="39"/>
  <c r="T124" i="39"/>
  <c r="R124" i="39"/>
  <c r="Q124" i="39"/>
  <c r="P124" i="39"/>
  <c r="G124" i="39"/>
  <c r="E124" i="39"/>
  <c r="D124" i="39"/>
  <c r="C124" i="39"/>
  <c r="T123" i="39"/>
  <c r="R123" i="39"/>
  <c r="Q123" i="39"/>
  <c r="P123" i="39"/>
  <c r="J123" i="39"/>
  <c r="G123" i="39"/>
  <c r="E123" i="39"/>
  <c r="D123" i="39"/>
  <c r="C123" i="39"/>
  <c r="T122" i="39"/>
  <c r="R122" i="39"/>
  <c r="Q122" i="39"/>
  <c r="P122" i="39"/>
  <c r="J122" i="39"/>
  <c r="G122" i="39"/>
  <c r="E122" i="39"/>
  <c r="D122" i="39"/>
  <c r="C122" i="39"/>
  <c r="T121" i="39"/>
  <c r="R121" i="39"/>
  <c r="Q121" i="39"/>
  <c r="P121" i="39"/>
  <c r="J121" i="39"/>
  <c r="G121" i="39"/>
  <c r="E121" i="39"/>
  <c r="D121" i="39"/>
  <c r="C121" i="39"/>
  <c r="T120" i="39"/>
  <c r="R120" i="39"/>
  <c r="Q120" i="39"/>
  <c r="P120" i="39"/>
  <c r="J120" i="39"/>
  <c r="G120" i="39"/>
  <c r="E120" i="39"/>
  <c r="D120" i="39"/>
  <c r="C120" i="39"/>
  <c r="T119" i="39"/>
  <c r="R119" i="39"/>
  <c r="Q119" i="39"/>
  <c r="P119" i="39"/>
  <c r="J119" i="39"/>
  <c r="G119" i="39"/>
  <c r="E119" i="39"/>
  <c r="D119" i="39"/>
  <c r="C119" i="39"/>
  <c r="T118" i="39"/>
  <c r="R118" i="39"/>
  <c r="Q118" i="39"/>
  <c r="P118" i="39"/>
  <c r="J118" i="39"/>
  <c r="G118" i="39"/>
  <c r="E118" i="39"/>
  <c r="D118" i="39"/>
  <c r="C118" i="39"/>
  <c r="T117" i="39"/>
  <c r="R117" i="39"/>
  <c r="Q117" i="39"/>
  <c r="P117" i="39"/>
  <c r="J117" i="39"/>
  <c r="G117" i="39"/>
  <c r="E117" i="39"/>
  <c r="D117" i="39"/>
  <c r="C117" i="39"/>
  <c r="T116" i="39"/>
  <c r="R116" i="39"/>
  <c r="Q116" i="39"/>
  <c r="P116" i="39"/>
  <c r="J116" i="39"/>
  <c r="G116" i="39"/>
  <c r="E116" i="39"/>
  <c r="D116" i="39"/>
  <c r="C116" i="39"/>
  <c r="T115" i="39"/>
  <c r="R115" i="39"/>
  <c r="Q115" i="39"/>
  <c r="P115" i="39"/>
  <c r="J115" i="39"/>
  <c r="G115" i="39"/>
  <c r="E115" i="39"/>
  <c r="D115" i="39"/>
  <c r="C115" i="39"/>
  <c r="T114" i="39"/>
  <c r="R114" i="39"/>
  <c r="Q114" i="39"/>
  <c r="P114" i="39"/>
  <c r="J114" i="39"/>
  <c r="G114" i="39"/>
  <c r="E114" i="39"/>
  <c r="D114" i="39"/>
  <c r="C114" i="39"/>
  <c r="T113" i="39"/>
  <c r="R113" i="39"/>
  <c r="Q113" i="39"/>
  <c r="P113" i="39"/>
  <c r="J113" i="39"/>
  <c r="G113" i="39"/>
  <c r="E113" i="39"/>
  <c r="D113" i="39"/>
  <c r="C113" i="39"/>
  <c r="T112" i="39"/>
  <c r="R112" i="39"/>
  <c r="Q112" i="39"/>
  <c r="P112" i="39"/>
  <c r="J112" i="39"/>
  <c r="G112" i="39"/>
  <c r="E112" i="39"/>
  <c r="D112" i="39"/>
  <c r="C112" i="39"/>
  <c r="T111" i="39"/>
  <c r="R111" i="39"/>
  <c r="Q111" i="39"/>
  <c r="P111" i="39"/>
  <c r="J111" i="39"/>
  <c r="G111" i="39"/>
  <c r="E111" i="39"/>
  <c r="D111" i="39"/>
  <c r="C111" i="39"/>
  <c r="T110" i="39"/>
  <c r="R110" i="39"/>
  <c r="Q110" i="39"/>
  <c r="P110" i="39"/>
  <c r="J110" i="39"/>
  <c r="G110" i="39"/>
  <c r="E110" i="39"/>
  <c r="D110" i="39"/>
  <c r="C110" i="39"/>
  <c r="T109" i="39"/>
  <c r="R109" i="39"/>
  <c r="Q109" i="39"/>
  <c r="P109" i="39"/>
  <c r="J109" i="39"/>
  <c r="G109" i="39"/>
  <c r="E109" i="39"/>
  <c r="D109" i="39"/>
  <c r="C109" i="39"/>
  <c r="T108" i="39"/>
  <c r="R108" i="39"/>
  <c r="Q108" i="39"/>
  <c r="P108" i="39"/>
  <c r="J108" i="39"/>
  <c r="G108" i="39"/>
  <c r="E108" i="39"/>
  <c r="D108" i="39"/>
  <c r="C108" i="39"/>
  <c r="T107" i="39"/>
  <c r="R107" i="39"/>
  <c r="Q107" i="39"/>
  <c r="P107" i="39"/>
  <c r="J107" i="39"/>
  <c r="G107" i="39"/>
  <c r="E107" i="39"/>
  <c r="D107" i="39"/>
  <c r="C107" i="39"/>
  <c r="T106" i="39"/>
  <c r="R106" i="39"/>
  <c r="Q106" i="39"/>
  <c r="P106" i="39"/>
  <c r="J106" i="39"/>
  <c r="G106" i="39"/>
  <c r="E106" i="39"/>
  <c r="D106" i="39"/>
  <c r="C106" i="39"/>
  <c r="T105" i="39"/>
  <c r="R105" i="39"/>
  <c r="Q105" i="39"/>
  <c r="P105" i="39"/>
  <c r="J105" i="39"/>
  <c r="G105" i="39"/>
  <c r="E105" i="39"/>
  <c r="D105" i="39"/>
  <c r="C105" i="39"/>
  <c r="T104" i="39"/>
  <c r="R104" i="39"/>
  <c r="Q104" i="39"/>
  <c r="P104" i="39"/>
  <c r="J104" i="39"/>
  <c r="G104" i="39"/>
  <c r="E104" i="39"/>
  <c r="D104" i="39"/>
  <c r="C104" i="39"/>
  <c r="T103" i="39"/>
  <c r="R103" i="39"/>
  <c r="Q103" i="39"/>
  <c r="P103" i="39"/>
  <c r="J103" i="39"/>
  <c r="G103" i="39"/>
  <c r="E103" i="39"/>
  <c r="D103" i="39"/>
  <c r="C103" i="39"/>
  <c r="T102" i="39"/>
  <c r="R102" i="39"/>
  <c r="Q102" i="39"/>
  <c r="P102" i="39"/>
  <c r="J102" i="39"/>
  <c r="G102" i="39"/>
  <c r="E102" i="39"/>
  <c r="D102" i="39"/>
  <c r="C102" i="39"/>
  <c r="T101" i="39"/>
  <c r="R101" i="39"/>
  <c r="Q101" i="39"/>
  <c r="P101" i="39"/>
  <c r="J101" i="39"/>
  <c r="G101" i="39"/>
  <c r="E101" i="39"/>
  <c r="D101" i="39"/>
  <c r="C101" i="39"/>
  <c r="T100" i="39"/>
  <c r="R100" i="39"/>
  <c r="Q100" i="39"/>
  <c r="P100" i="39"/>
  <c r="J100" i="39"/>
  <c r="G100" i="39"/>
  <c r="E100" i="39"/>
  <c r="D100" i="39"/>
  <c r="C100" i="39"/>
  <c r="T99" i="39"/>
  <c r="R99" i="39"/>
  <c r="Q99" i="39"/>
  <c r="P99" i="39"/>
  <c r="J99" i="39"/>
  <c r="G99" i="39"/>
  <c r="E99" i="39"/>
  <c r="D99" i="39"/>
  <c r="C99" i="39"/>
  <c r="T98" i="39"/>
  <c r="R98" i="39"/>
  <c r="Q98" i="39"/>
  <c r="P98" i="39"/>
  <c r="J98" i="39"/>
  <c r="G98" i="39"/>
  <c r="E98" i="39"/>
  <c r="D98" i="39"/>
  <c r="C98" i="39"/>
  <c r="T97" i="39"/>
  <c r="R97" i="39"/>
  <c r="Q97" i="39"/>
  <c r="P97" i="39"/>
  <c r="J97" i="39"/>
  <c r="G97" i="39"/>
  <c r="E97" i="39"/>
  <c r="D97" i="39"/>
  <c r="C97" i="39"/>
  <c r="T96" i="39"/>
  <c r="R96" i="39"/>
  <c r="Q96" i="39"/>
  <c r="P96" i="39"/>
  <c r="J96" i="39"/>
  <c r="G96" i="39"/>
  <c r="E96" i="39"/>
  <c r="D96" i="39"/>
  <c r="C96" i="39"/>
  <c r="T95" i="39"/>
  <c r="R95" i="39"/>
  <c r="Q95" i="39"/>
  <c r="P95" i="39"/>
  <c r="J95" i="39"/>
  <c r="G95" i="39"/>
  <c r="E95" i="39"/>
  <c r="D95" i="39"/>
  <c r="C95" i="39"/>
  <c r="T94" i="39"/>
  <c r="R94" i="39"/>
  <c r="Q94" i="39"/>
  <c r="P94" i="39"/>
  <c r="J94" i="39"/>
  <c r="G94" i="39"/>
  <c r="E94" i="39"/>
  <c r="D94" i="39"/>
  <c r="C94" i="39"/>
  <c r="T93" i="39"/>
  <c r="R93" i="39"/>
  <c r="Q93" i="39"/>
  <c r="P93" i="39"/>
  <c r="J93" i="39"/>
  <c r="G93" i="39"/>
  <c r="E93" i="39"/>
  <c r="D93" i="39"/>
  <c r="C93" i="39"/>
  <c r="T92" i="39"/>
  <c r="R92" i="39"/>
  <c r="Q92" i="39"/>
  <c r="P92" i="39"/>
  <c r="J92" i="39"/>
  <c r="G92" i="39"/>
  <c r="E92" i="39"/>
  <c r="D92" i="39"/>
  <c r="C92" i="39"/>
  <c r="T91" i="39"/>
  <c r="R91" i="39"/>
  <c r="Q91" i="39"/>
  <c r="P91" i="39"/>
  <c r="J91" i="39"/>
  <c r="G91" i="39"/>
  <c r="E91" i="39"/>
  <c r="D91" i="39"/>
  <c r="C91" i="39"/>
  <c r="T90" i="39"/>
  <c r="R90" i="39"/>
  <c r="Q90" i="39"/>
  <c r="P90" i="39"/>
  <c r="J90" i="39"/>
  <c r="G90" i="39"/>
  <c r="E90" i="39"/>
  <c r="D90" i="39"/>
  <c r="C90" i="39"/>
  <c r="T89" i="39"/>
  <c r="R89" i="39"/>
  <c r="Q89" i="39"/>
  <c r="P89" i="39"/>
  <c r="J89" i="39"/>
  <c r="G89" i="39"/>
  <c r="E89" i="39"/>
  <c r="D89" i="39"/>
  <c r="C89" i="39"/>
  <c r="T88" i="39"/>
  <c r="R88" i="39"/>
  <c r="Q88" i="39"/>
  <c r="P88" i="39"/>
  <c r="J88" i="39"/>
  <c r="G88" i="39"/>
  <c r="E88" i="39"/>
  <c r="D88" i="39"/>
  <c r="C88" i="39"/>
  <c r="T87" i="39"/>
  <c r="R87" i="39"/>
  <c r="Q87" i="39"/>
  <c r="P87" i="39"/>
  <c r="J87" i="39"/>
  <c r="G87" i="39"/>
  <c r="E87" i="39"/>
  <c r="D87" i="39"/>
  <c r="C87" i="39"/>
  <c r="T86" i="39"/>
  <c r="R86" i="39"/>
  <c r="Q86" i="39"/>
  <c r="P86" i="39"/>
  <c r="J86" i="39"/>
  <c r="G86" i="39"/>
  <c r="E86" i="39"/>
  <c r="D86" i="39"/>
  <c r="C86" i="39"/>
  <c r="T85" i="39"/>
  <c r="R85" i="39"/>
  <c r="Q85" i="39"/>
  <c r="P85" i="39"/>
  <c r="J85" i="39"/>
  <c r="G85" i="39"/>
  <c r="E85" i="39"/>
  <c r="D85" i="39"/>
  <c r="C85" i="39"/>
  <c r="T84" i="39"/>
  <c r="R84" i="39"/>
  <c r="Q84" i="39"/>
  <c r="P84" i="39"/>
  <c r="J84" i="39"/>
  <c r="G84" i="39"/>
  <c r="E84" i="39"/>
  <c r="D84" i="39"/>
  <c r="C84" i="39"/>
  <c r="T83" i="39"/>
  <c r="R83" i="39"/>
  <c r="Q83" i="39"/>
  <c r="P83" i="39"/>
  <c r="J83" i="39"/>
  <c r="G83" i="39"/>
  <c r="E83" i="39"/>
  <c r="D83" i="39"/>
  <c r="C83" i="39"/>
  <c r="T82" i="39"/>
  <c r="R82" i="39"/>
  <c r="Q82" i="39"/>
  <c r="P82" i="39"/>
  <c r="J82" i="39"/>
  <c r="G82" i="39"/>
  <c r="E82" i="39"/>
  <c r="D82" i="39"/>
  <c r="C82" i="39"/>
  <c r="T81" i="39"/>
  <c r="R81" i="39"/>
  <c r="Q81" i="39"/>
  <c r="P81" i="39"/>
  <c r="J81" i="39"/>
  <c r="G81" i="39"/>
  <c r="E81" i="39"/>
  <c r="D81" i="39"/>
  <c r="C81" i="39"/>
  <c r="T80" i="39"/>
  <c r="R80" i="39"/>
  <c r="Q80" i="39"/>
  <c r="P80" i="39"/>
  <c r="J80" i="39"/>
  <c r="G80" i="39"/>
  <c r="E80" i="39"/>
  <c r="D80" i="39"/>
  <c r="C80" i="39"/>
  <c r="T79" i="39"/>
  <c r="R79" i="39"/>
  <c r="Q79" i="39"/>
  <c r="P79" i="39"/>
  <c r="J79" i="39"/>
  <c r="G79" i="39"/>
  <c r="E79" i="39"/>
  <c r="D79" i="39"/>
  <c r="C79" i="39"/>
  <c r="T78" i="39"/>
  <c r="R78" i="39"/>
  <c r="Q78" i="39"/>
  <c r="P78" i="39"/>
  <c r="J78" i="39"/>
  <c r="G78" i="39"/>
  <c r="E78" i="39"/>
  <c r="D78" i="39"/>
  <c r="C78" i="39"/>
  <c r="T77" i="39"/>
  <c r="R77" i="39"/>
  <c r="Q77" i="39"/>
  <c r="P77" i="39"/>
  <c r="J77" i="39"/>
  <c r="G77" i="39"/>
  <c r="E77" i="39"/>
  <c r="D77" i="39"/>
  <c r="C77" i="39"/>
  <c r="T76" i="39"/>
  <c r="R76" i="39"/>
  <c r="Q76" i="39"/>
  <c r="P76" i="39"/>
  <c r="J76" i="39"/>
  <c r="G76" i="39"/>
  <c r="E76" i="39"/>
  <c r="D76" i="39"/>
  <c r="C76" i="39"/>
  <c r="T75" i="39"/>
  <c r="R75" i="39"/>
  <c r="Q75" i="39"/>
  <c r="P75" i="39"/>
  <c r="J75" i="39"/>
  <c r="G75" i="39"/>
  <c r="E75" i="39"/>
  <c r="D75" i="39"/>
  <c r="C75" i="39"/>
  <c r="T74" i="39"/>
  <c r="R74" i="39"/>
  <c r="Q74" i="39"/>
  <c r="P74" i="39"/>
  <c r="J74" i="39"/>
  <c r="G74" i="39"/>
  <c r="E74" i="39"/>
  <c r="D74" i="39"/>
  <c r="C74" i="39"/>
  <c r="T73" i="39"/>
  <c r="R73" i="39"/>
  <c r="Q73" i="39"/>
  <c r="P73" i="39"/>
  <c r="J73" i="39"/>
  <c r="G73" i="39"/>
  <c r="E73" i="39"/>
  <c r="D73" i="39"/>
  <c r="C73" i="39"/>
  <c r="T72" i="39"/>
  <c r="R72" i="39"/>
  <c r="Q72" i="39"/>
  <c r="P72" i="39"/>
  <c r="J72" i="39"/>
  <c r="G72" i="39"/>
  <c r="E72" i="39"/>
  <c r="D72" i="39"/>
  <c r="C72" i="39"/>
  <c r="T71" i="39"/>
  <c r="R71" i="39"/>
  <c r="Q71" i="39"/>
  <c r="P71" i="39"/>
  <c r="J71" i="39"/>
  <c r="G71" i="39"/>
  <c r="E71" i="39"/>
  <c r="D71" i="39"/>
  <c r="C71" i="39"/>
  <c r="T70" i="39"/>
  <c r="R70" i="39"/>
  <c r="Q70" i="39"/>
  <c r="P70" i="39"/>
  <c r="J70" i="39"/>
  <c r="G70" i="39"/>
  <c r="E70" i="39"/>
  <c r="D70" i="39"/>
  <c r="C70" i="39"/>
  <c r="T69" i="39"/>
  <c r="R69" i="39"/>
  <c r="Q69" i="39"/>
  <c r="P69" i="39"/>
  <c r="J69" i="39"/>
  <c r="G69" i="39"/>
  <c r="E69" i="39"/>
  <c r="D69" i="39"/>
  <c r="C69" i="39"/>
  <c r="T68" i="39"/>
  <c r="R68" i="39"/>
  <c r="Q68" i="39"/>
  <c r="P68" i="39"/>
  <c r="J68" i="39"/>
  <c r="G68" i="39"/>
  <c r="E68" i="39"/>
  <c r="D68" i="39"/>
  <c r="C68" i="39"/>
  <c r="T67" i="39"/>
  <c r="R67" i="39"/>
  <c r="Q67" i="39"/>
  <c r="P67" i="39"/>
  <c r="J67" i="39"/>
  <c r="G67" i="39"/>
  <c r="E67" i="39"/>
  <c r="D67" i="39"/>
  <c r="C67" i="39"/>
  <c r="T66" i="39"/>
  <c r="R66" i="39"/>
  <c r="Q66" i="39"/>
  <c r="P66" i="39"/>
  <c r="J66" i="39"/>
  <c r="G66" i="39"/>
  <c r="E66" i="39"/>
  <c r="D66" i="39"/>
  <c r="C66" i="39"/>
  <c r="T65" i="39"/>
  <c r="R65" i="39"/>
  <c r="Q65" i="39"/>
  <c r="P65" i="39"/>
  <c r="J65" i="39"/>
  <c r="G65" i="39"/>
  <c r="E65" i="39"/>
  <c r="D65" i="39"/>
  <c r="C65" i="39"/>
  <c r="T64" i="39"/>
  <c r="R64" i="39"/>
  <c r="Q64" i="39"/>
  <c r="P64" i="39"/>
  <c r="J64" i="39"/>
  <c r="G64" i="39"/>
  <c r="E64" i="39"/>
  <c r="D64" i="39"/>
  <c r="C64" i="39"/>
  <c r="T63" i="39"/>
  <c r="R63" i="39"/>
  <c r="Q63" i="39"/>
  <c r="P63" i="39"/>
  <c r="J63" i="39"/>
  <c r="G63" i="39"/>
  <c r="E63" i="39"/>
  <c r="D63" i="39"/>
  <c r="C63" i="39"/>
  <c r="T62" i="39"/>
  <c r="R62" i="39"/>
  <c r="Q62" i="39"/>
  <c r="P62" i="39"/>
  <c r="J62" i="39"/>
  <c r="G62" i="39"/>
  <c r="E62" i="39"/>
  <c r="D62" i="39"/>
  <c r="C62" i="39"/>
  <c r="T61" i="39"/>
  <c r="R61" i="39"/>
  <c r="Q61" i="39"/>
  <c r="P61" i="39"/>
  <c r="J61" i="39"/>
  <c r="G61" i="39"/>
  <c r="E61" i="39"/>
  <c r="D61" i="39"/>
  <c r="C61" i="39"/>
  <c r="T60" i="39"/>
  <c r="R60" i="39"/>
  <c r="Q60" i="39"/>
  <c r="P60" i="39"/>
  <c r="J60" i="39"/>
  <c r="G60" i="39"/>
  <c r="E60" i="39"/>
  <c r="D60" i="39"/>
  <c r="C60" i="39"/>
  <c r="T59" i="39"/>
  <c r="R59" i="39"/>
  <c r="Q59" i="39"/>
  <c r="P59" i="39"/>
  <c r="J59" i="39"/>
  <c r="G59" i="39"/>
  <c r="E59" i="39"/>
  <c r="D59" i="39"/>
  <c r="C59" i="39"/>
  <c r="T58" i="39"/>
  <c r="R58" i="39"/>
  <c r="Q58" i="39"/>
  <c r="P58" i="39"/>
  <c r="J58" i="39"/>
  <c r="G58" i="39"/>
  <c r="E58" i="39"/>
  <c r="D58" i="39"/>
  <c r="C58" i="39"/>
  <c r="T57" i="39"/>
  <c r="R57" i="39"/>
  <c r="Q57" i="39"/>
  <c r="P57" i="39"/>
  <c r="J57" i="39"/>
  <c r="G57" i="39"/>
  <c r="E57" i="39"/>
  <c r="D57" i="39"/>
  <c r="C57" i="39"/>
  <c r="T56" i="39"/>
  <c r="R56" i="39"/>
  <c r="Q56" i="39"/>
  <c r="P56" i="39"/>
  <c r="J56" i="39"/>
  <c r="G56" i="39"/>
  <c r="E56" i="39"/>
  <c r="D56" i="39"/>
  <c r="C56" i="39"/>
  <c r="T55" i="39"/>
  <c r="R55" i="39"/>
  <c r="Q55" i="39"/>
  <c r="P55" i="39"/>
  <c r="J55" i="39"/>
  <c r="G55" i="39"/>
  <c r="E55" i="39"/>
  <c r="D55" i="39"/>
  <c r="C55" i="39"/>
  <c r="T54" i="39"/>
  <c r="R54" i="39"/>
  <c r="Q54" i="39"/>
  <c r="P54" i="39"/>
  <c r="J54" i="39"/>
  <c r="G54" i="39"/>
  <c r="E54" i="39"/>
  <c r="D54" i="39"/>
  <c r="C54" i="39"/>
  <c r="T53" i="39"/>
  <c r="R53" i="39"/>
  <c r="Q53" i="39"/>
  <c r="P53" i="39"/>
  <c r="J53" i="39"/>
  <c r="G53" i="39"/>
  <c r="E53" i="39"/>
  <c r="D53" i="39"/>
  <c r="C53" i="39"/>
  <c r="T52" i="39"/>
  <c r="R52" i="39"/>
  <c r="Q52" i="39"/>
  <c r="P52" i="39"/>
  <c r="J52" i="39"/>
  <c r="G52" i="39"/>
  <c r="E52" i="39"/>
  <c r="D52" i="39"/>
  <c r="C52" i="39"/>
  <c r="V51" i="39"/>
  <c r="T51" i="39"/>
  <c r="R51" i="39"/>
  <c r="Q51" i="39"/>
  <c r="P51" i="39"/>
  <c r="J51" i="39"/>
  <c r="G51" i="39"/>
  <c r="E51" i="39"/>
  <c r="D51" i="39"/>
  <c r="C51" i="39"/>
  <c r="V50" i="39"/>
  <c r="T50" i="39"/>
  <c r="R50" i="39"/>
  <c r="Q50" i="39"/>
  <c r="P50" i="39"/>
  <c r="J50" i="39"/>
  <c r="G50" i="39"/>
  <c r="E50" i="39"/>
  <c r="D50" i="39"/>
  <c r="C50" i="39"/>
  <c r="V49" i="39"/>
  <c r="T49" i="39"/>
  <c r="R49" i="39"/>
  <c r="Q49" i="39"/>
  <c r="P49" i="39"/>
  <c r="J49" i="39"/>
  <c r="G49" i="39"/>
  <c r="E49" i="39"/>
  <c r="D49" i="39"/>
  <c r="C49" i="39"/>
  <c r="V48" i="39"/>
  <c r="T48" i="39"/>
  <c r="R48" i="39"/>
  <c r="Q48" i="39"/>
  <c r="P48" i="39"/>
  <c r="J48" i="39"/>
  <c r="G48" i="39"/>
  <c r="E48" i="39"/>
  <c r="D48" i="39"/>
  <c r="C48" i="39"/>
  <c r="V47" i="39"/>
  <c r="T47" i="39"/>
  <c r="R47" i="39"/>
  <c r="Q47" i="39"/>
  <c r="P47" i="39"/>
  <c r="J47" i="39"/>
  <c r="G47" i="39"/>
  <c r="E47" i="39"/>
  <c r="D47" i="39"/>
  <c r="C47" i="39"/>
  <c r="V46" i="39"/>
  <c r="T46" i="39"/>
  <c r="R46" i="39"/>
  <c r="Q46" i="39"/>
  <c r="P46" i="39"/>
  <c r="J46" i="39"/>
  <c r="G46" i="39"/>
  <c r="E46" i="39"/>
  <c r="D46" i="39"/>
  <c r="C46" i="39"/>
  <c r="V45" i="39"/>
  <c r="T45" i="39"/>
  <c r="R45" i="39"/>
  <c r="Q45" i="39"/>
  <c r="P45" i="39"/>
  <c r="J45" i="39"/>
  <c r="G45" i="39"/>
  <c r="E45" i="39"/>
  <c r="D45" i="39"/>
  <c r="C45" i="39"/>
  <c r="V44" i="39"/>
  <c r="T44" i="39"/>
  <c r="R44" i="39"/>
  <c r="Q44" i="39"/>
  <c r="P44" i="39"/>
  <c r="J44" i="39"/>
  <c r="G44" i="39"/>
  <c r="E44" i="39"/>
  <c r="D44" i="39"/>
  <c r="C44" i="39"/>
  <c r="V43" i="39"/>
  <c r="T43" i="39"/>
  <c r="R43" i="39"/>
  <c r="Q43" i="39"/>
  <c r="P43" i="39"/>
  <c r="J43" i="39"/>
  <c r="G43" i="39"/>
  <c r="E43" i="39"/>
  <c r="D43" i="39"/>
  <c r="C43" i="39"/>
  <c r="V42" i="39"/>
  <c r="T42" i="39"/>
  <c r="R42" i="39"/>
  <c r="Q42" i="39"/>
  <c r="P42" i="39"/>
  <c r="J42" i="39"/>
  <c r="G42" i="39"/>
  <c r="E42" i="39"/>
  <c r="D42" i="39"/>
  <c r="C42" i="39"/>
  <c r="V41" i="39"/>
  <c r="T41" i="39"/>
  <c r="R41" i="39"/>
  <c r="Q41" i="39"/>
  <c r="P41" i="39"/>
  <c r="J41" i="39"/>
  <c r="G41" i="39"/>
  <c r="E41" i="39"/>
  <c r="D41" i="39"/>
  <c r="C41" i="39"/>
  <c r="V40" i="39"/>
  <c r="T40" i="39"/>
  <c r="R40" i="39"/>
  <c r="Q40" i="39"/>
  <c r="P40" i="39"/>
  <c r="J40" i="39"/>
  <c r="G40" i="39"/>
  <c r="E40" i="39"/>
  <c r="D40" i="39"/>
  <c r="C40" i="39"/>
  <c r="V39" i="39"/>
  <c r="T39" i="39"/>
  <c r="R39" i="39"/>
  <c r="Q39" i="39"/>
  <c r="P39" i="39"/>
  <c r="J39" i="39"/>
  <c r="G39" i="39"/>
  <c r="E39" i="39"/>
  <c r="D39" i="39"/>
  <c r="C39" i="39"/>
  <c r="V38" i="39"/>
  <c r="T38" i="39"/>
  <c r="R38" i="39"/>
  <c r="Q38" i="39"/>
  <c r="P38" i="39"/>
  <c r="J38" i="39"/>
  <c r="G38" i="39"/>
  <c r="E38" i="39"/>
  <c r="D38" i="39"/>
  <c r="C38" i="39"/>
  <c r="V37" i="39"/>
  <c r="T37" i="39"/>
  <c r="R37" i="39"/>
  <c r="Q37" i="39"/>
  <c r="P37" i="39"/>
  <c r="J37" i="39"/>
  <c r="G37" i="39"/>
  <c r="E37" i="39"/>
  <c r="D37" i="39"/>
  <c r="C37" i="39"/>
  <c r="V36" i="39"/>
  <c r="T36" i="39"/>
  <c r="R36" i="39"/>
  <c r="Q36" i="39"/>
  <c r="P36" i="39"/>
  <c r="J36" i="39"/>
  <c r="G36" i="39"/>
  <c r="E36" i="39"/>
  <c r="D36" i="39"/>
  <c r="C36" i="39"/>
  <c r="V35" i="39"/>
  <c r="T35" i="39"/>
  <c r="R35" i="39"/>
  <c r="Q35" i="39"/>
  <c r="P35" i="39"/>
  <c r="J35" i="39"/>
  <c r="G35" i="39"/>
  <c r="E35" i="39"/>
  <c r="D35" i="39"/>
  <c r="C35" i="39"/>
  <c r="V34" i="39"/>
  <c r="T34" i="39"/>
  <c r="R34" i="39"/>
  <c r="Q34" i="39"/>
  <c r="P34" i="39"/>
  <c r="J34" i="39"/>
  <c r="G34" i="39"/>
  <c r="E34" i="39"/>
  <c r="D34" i="39"/>
  <c r="C34" i="39"/>
  <c r="V33" i="39"/>
  <c r="T33" i="39"/>
  <c r="R33" i="39"/>
  <c r="Q33" i="39"/>
  <c r="P33" i="39"/>
  <c r="J33" i="39"/>
  <c r="G33" i="39"/>
  <c r="E33" i="39"/>
  <c r="D33" i="39"/>
  <c r="C33" i="39"/>
  <c r="V32" i="39"/>
  <c r="T32" i="39"/>
  <c r="R32" i="39"/>
  <c r="Q32" i="39"/>
  <c r="P32" i="39"/>
  <c r="J32" i="39"/>
  <c r="G32" i="39"/>
  <c r="E32" i="39"/>
  <c r="D32" i="39"/>
  <c r="C32" i="39"/>
  <c r="V31" i="39"/>
  <c r="T31" i="39"/>
  <c r="R31" i="39"/>
  <c r="Q31" i="39"/>
  <c r="P31" i="39"/>
  <c r="J31" i="39"/>
  <c r="G31" i="39"/>
  <c r="E31" i="39"/>
  <c r="D31" i="39"/>
  <c r="C31" i="39"/>
  <c r="V30" i="39"/>
  <c r="T30" i="39"/>
  <c r="R30" i="39"/>
  <c r="Q30" i="39"/>
  <c r="P30" i="39"/>
  <c r="J30" i="39"/>
  <c r="G30" i="39"/>
  <c r="E30" i="39"/>
  <c r="D30" i="39"/>
  <c r="C30" i="39"/>
  <c r="V29" i="39"/>
  <c r="T29" i="39"/>
  <c r="R29" i="39"/>
  <c r="Q29" i="39"/>
  <c r="P29" i="39"/>
  <c r="J29" i="39"/>
  <c r="G29" i="39"/>
  <c r="E29" i="39"/>
  <c r="D29" i="39"/>
  <c r="C29" i="39"/>
  <c r="V28" i="39"/>
  <c r="T28" i="39"/>
  <c r="R28" i="39"/>
  <c r="Q28" i="39"/>
  <c r="P28" i="39"/>
  <c r="J28" i="39"/>
  <c r="G28" i="39"/>
  <c r="E28" i="39"/>
  <c r="D28" i="39"/>
  <c r="C28" i="39"/>
  <c r="V27" i="39"/>
  <c r="T27" i="39"/>
  <c r="R27" i="39"/>
  <c r="Q27" i="39"/>
  <c r="P27" i="39"/>
  <c r="J27" i="39"/>
  <c r="G27" i="39"/>
  <c r="E27" i="39"/>
  <c r="D27" i="39"/>
  <c r="C27" i="39"/>
  <c r="V26" i="39"/>
  <c r="T26" i="39"/>
  <c r="R26" i="39"/>
  <c r="Q26" i="39"/>
  <c r="P26" i="39"/>
  <c r="J26" i="39"/>
  <c r="G26" i="39"/>
  <c r="E26" i="39"/>
  <c r="D26" i="39"/>
  <c r="C26" i="39"/>
  <c r="V25" i="39"/>
  <c r="T25" i="39"/>
  <c r="R25" i="39"/>
  <c r="Q25" i="39"/>
  <c r="P25" i="39"/>
  <c r="J25" i="39"/>
  <c r="G25" i="39"/>
  <c r="E25" i="39"/>
  <c r="D25" i="39"/>
  <c r="C25" i="39"/>
  <c r="V24" i="39"/>
  <c r="T24" i="39"/>
  <c r="R24" i="39"/>
  <c r="Q24" i="39"/>
  <c r="P24" i="39"/>
  <c r="J24" i="39"/>
  <c r="G24" i="39"/>
  <c r="E24" i="39"/>
  <c r="D24" i="39"/>
  <c r="C24" i="39"/>
  <c r="V23" i="39"/>
  <c r="T23" i="39"/>
  <c r="R23" i="39"/>
  <c r="Q23" i="39"/>
  <c r="P23" i="39"/>
  <c r="J23" i="39"/>
  <c r="G23" i="39"/>
  <c r="E23" i="39"/>
  <c r="D23" i="39"/>
  <c r="C23" i="39"/>
  <c r="V22" i="39"/>
  <c r="T22" i="39"/>
  <c r="R22" i="39"/>
  <c r="Q22" i="39"/>
  <c r="P22" i="39"/>
  <c r="J22" i="39"/>
  <c r="G22" i="39"/>
  <c r="E22" i="39"/>
  <c r="D22" i="39"/>
  <c r="C22" i="39"/>
  <c r="V21" i="39"/>
  <c r="T21" i="39"/>
  <c r="R21" i="39"/>
  <c r="Q21" i="39"/>
  <c r="P21" i="39"/>
  <c r="J21" i="39"/>
  <c r="G21" i="39"/>
  <c r="E21" i="39"/>
  <c r="D21" i="39"/>
  <c r="C21" i="39"/>
  <c r="V20" i="39"/>
  <c r="T20" i="39"/>
  <c r="R20" i="39"/>
  <c r="Q20" i="39"/>
  <c r="P20" i="39"/>
  <c r="J20" i="39"/>
  <c r="G20" i="39"/>
  <c r="E20" i="39"/>
  <c r="D20" i="39"/>
  <c r="C20" i="39"/>
  <c r="V19" i="39"/>
  <c r="T19" i="39"/>
  <c r="R19" i="39"/>
  <c r="Q19" i="39"/>
  <c r="P19" i="39"/>
  <c r="J19" i="39"/>
  <c r="G19" i="39"/>
  <c r="E19" i="39"/>
  <c r="D19" i="39"/>
  <c r="C19" i="39"/>
  <c r="V18" i="39"/>
  <c r="T18" i="39"/>
  <c r="R18" i="39"/>
  <c r="Q18" i="39"/>
  <c r="P18" i="39"/>
  <c r="J18" i="39"/>
  <c r="G18" i="39"/>
  <c r="E18" i="39"/>
  <c r="D18" i="39"/>
  <c r="C18" i="39"/>
  <c r="V17" i="39"/>
  <c r="T17" i="39"/>
  <c r="R17" i="39"/>
  <c r="Q17" i="39"/>
  <c r="P17" i="39"/>
  <c r="J17" i="39"/>
  <c r="G17" i="39"/>
  <c r="E17" i="39"/>
  <c r="D17" i="39"/>
  <c r="C17" i="39"/>
  <c r="V16" i="39"/>
  <c r="T16" i="39"/>
  <c r="R16" i="39"/>
  <c r="P16" i="39"/>
  <c r="J16" i="39"/>
  <c r="G16" i="39"/>
  <c r="E16" i="39"/>
  <c r="C16" i="39"/>
  <c r="V15" i="39"/>
  <c r="T15" i="39"/>
  <c r="R15" i="39"/>
  <c r="P15" i="39"/>
  <c r="J15" i="39"/>
  <c r="G15" i="39"/>
  <c r="E15" i="39"/>
  <c r="C15" i="39"/>
  <c r="V14" i="39"/>
  <c r="T14" i="39"/>
  <c r="R14" i="39"/>
  <c r="P14" i="39"/>
  <c r="J14" i="39"/>
  <c r="G14" i="39"/>
  <c r="E14" i="39"/>
  <c r="C14" i="39"/>
  <c r="V13" i="39"/>
  <c r="T13" i="39"/>
  <c r="R13" i="39"/>
  <c r="P13" i="39"/>
  <c r="J13" i="39"/>
  <c r="G13" i="39"/>
  <c r="E13" i="39"/>
  <c r="C13" i="39"/>
  <c r="V12" i="39"/>
  <c r="T12" i="39"/>
  <c r="R12" i="39"/>
  <c r="P12" i="39"/>
  <c r="J12" i="39"/>
  <c r="G12" i="39"/>
  <c r="E12" i="39"/>
  <c r="C12" i="39"/>
  <c r="V11" i="39"/>
  <c r="T11" i="39"/>
  <c r="R11" i="39"/>
  <c r="P11" i="39"/>
  <c r="J11" i="39"/>
  <c r="G11" i="39"/>
  <c r="E11" i="39"/>
  <c r="C11" i="39"/>
  <c r="V10" i="39"/>
  <c r="T10" i="39"/>
  <c r="R10" i="39"/>
  <c r="P10" i="39"/>
  <c r="J10" i="39"/>
  <c r="G10" i="39"/>
  <c r="E10" i="39"/>
  <c r="C10" i="39"/>
  <c r="V9" i="39"/>
  <c r="T9" i="39"/>
  <c r="R9" i="39"/>
  <c r="P9" i="39"/>
  <c r="J9" i="39"/>
  <c r="G9" i="39"/>
  <c r="E9" i="39"/>
  <c r="C9" i="39"/>
  <c r="V8" i="39"/>
  <c r="T8" i="39"/>
  <c r="R8" i="39"/>
  <c r="P8" i="39"/>
  <c r="J8" i="39"/>
  <c r="G8" i="39"/>
  <c r="E8" i="39"/>
  <c r="C8" i="39"/>
  <c r="V7" i="39"/>
  <c r="T7" i="39"/>
  <c r="R7" i="39"/>
  <c r="P7" i="39"/>
  <c r="J7" i="39"/>
  <c r="G7" i="39"/>
  <c r="E7" i="39"/>
  <c r="C7" i="39"/>
  <c r="V6" i="39"/>
  <c r="T6" i="39"/>
  <c r="R6" i="39"/>
  <c r="P6" i="39"/>
  <c r="J6" i="39"/>
  <c r="G6" i="39"/>
  <c r="E6" i="39"/>
  <c r="C6" i="39"/>
  <c r="V5" i="39"/>
  <c r="T5" i="39"/>
  <c r="R5" i="39"/>
  <c r="J5" i="39"/>
  <c r="G5" i="39"/>
  <c r="E5" i="39"/>
  <c r="N59" i="20"/>
  <c r="L71" i="28"/>
  <c r="M71" i="28"/>
  <c r="N71" i="28"/>
  <c r="O71" i="28"/>
  <c r="P71" i="28"/>
  <c r="Q71" i="28"/>
  <c r="R71" i="28"/>
  <c r="M61" i="20"/>
  <c r="M71" i="37"/>
  <c r="N71" i="37"/>
  <c r="C71" i="37"/>
  <c r="D71" i="37"/>
  <c r="E71" i="37"/>
  <c r="M71" i="38"/>
  <c r="N71" i="38"/>
  <c r="C71" i="38"/>
  <c r="D71" i="38"/>
  <c r="E71" i="38"/>
  <c r="M71" i="33"/>
  <c r="N71" i="33"/>
  <c r="C71" i="33"/>
  <c r="D71" i="33"/>
  <c r="E71" i="33"/>
  <c r="M71" i="36"/>
  <c r="N71" i="36"/>
  <c r="C71" i="36"/>
  <c r="D71" i="36"/>
  <c r="E71" i="36"/>
  <c r="M71" i="34"/>
  <c r="N71" i="34"/>
  <c r="C71" i="34"/>
  <c r="D71" i="34"/>
  <c r="E71" i="34"/>
  <c r="M71" i="35"/>
  <c r="N71" i="35"/>
  <c r="C71" i="35"/>
  <c r="D71" i="35"/>
  <c r="E71" i="35"/>
  <c r="M71" i="26"/>
  <c r="N71" i="26"/>
  <c r="O71" i="26"/>
  <c r="C71" i="26"/>
  <c r="D71" i="26"/>
  <c r="E71" i="26"/>
  <c r="L59" i="20"/>
  <c r="L70" i="28"/>
  <c r="M70" i="28"/>
  <c r="N70" i="28"/>
  <c r="O70" i="28"/>
  <c r="P70" i="28"/>
  <c r="Q70" i="28"/>
  <c r="R70" i="28"/>
  <c r="M70" i="34"/>
  <c r="N70" i="34"/>
  <c r="N58" i="20"/>
  <c r="M70" i="37"/>
  <c r="N70" i="37"/>
  <c r="C70" i="37"/>
  <c r="D70" i="37"/>
  <c r="E70" i="37"/>
  <c r="M70" i="38"/>
  <c r="N70" i="38"/>
  <c r="C70" i="38"/>
  <c r="D70" i="38"/>
  <c r="E70" i="38"/>
  <c r="C70" i="33"/>
  <c r="D70" i="33"/>
  <c r="E70" i="33"/>
  <c r="M70" i="33"/>
  <c r="N70" i="33"/>
  <c r="M70" i="36"/>
  <c r="N70" i="36"/>
  <c r="C70" i="36"/>
  <c r="D70" i="36"/>
  <c r="E70" i="36"/>
  <c r="C70" i="34"/>
  <c r="D70" i="34"/>
  <c r="E70" i="34"/>
  <c r="M70" i="26"/>
  <c r="N70" i="26"/>
  <c r="O70" i="26"/>
  <c r="C70" i="26"/>
  <c r="D70" i="26"/>
  <c r="E70" i="26"/>
  <c r="M70" i="35"/>
  <c r="N70" i="35"/>
  <c r="C70" i="35"/>
  <c r="D70" i="35"/>
  <c r="E70" i="35"/>
  <c r="M60" i="20"/>
  <c r="L58" i="20"/>
  <c r="M59" i="20"/>
  <c r="N57" i="20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G471" i="22"/>
  <c r="G472" i="22"/>
  <c r="G473" i="22"/>
  <c r="G474" i="22"/>
  <c r="G475" i="22"/>
  <c r="G476" i="22"/>
  <c r="G477" i="22"/>
  <c r="G478" i="22"/>
  <c r="G479" i="22"/>
  <c r="G480" i="22"/>
  <c r="G481" i="22"/>
  <c r="G482" i="22"/>
  <c r="G483" i="22"/>
  <c r="G484" i="22"/>
  <c r="G485" i="22"/>
  <c r="G486" i="22"/>
  <c r="G487" i="22"/>
  <c r="G488" i="22"/>
  <c r="G489" i="22"/>
  <c r="G490" i="22"/>
  <c r="G491" i="22"/>
  <c r="G492" i="22"/>
  <c r="G493" i="22"/>
  <c r="G494" i="22"/>
  <c r="G495" i="22"/>
  <c r="G496" i="22"/>
  <c r="G497" i="22"/>
  <c r="G498" i="22"/>
  <c r="G499" i="22"/>
  <c r="G500" i="22"/>
  <c r="G501" i="22"/>
  <c r="G502" i="22"/>
  <c r="G503" i="22"/>
  <c r="L69" i="28"/>
  <c r="M69" i="28"/>
  <c r="N69" i="28"/>
  <c r="O69" i="28"/>
  <c r="P69" i="28"/>
  <c r="Q69" i="28"/>
  <c r="R69" i="28"/>
  <c r="M69" i="37"/>
  <c r="N69" i="37"/>
  <c r="C69" i="37"/>
  <c r="D69" i="37"/>
  <c r="E69" i="37"/>
  <c r="E68" i="37"/>
  <c r="M69" i="38"/>
  <c r="N69" i="38"/>
  <c r="C69" i="38"/>
  <c r="D69" i="38"/>
  <c r="E69" i="38"/>
  <c r="M69" i="33"/>
  <c r="N69" i="33"/>
  <c r="C69" i="33"/>
  <c r="D69" i="33"/>
  <c r="E69" i="33"/>
  <c r="M69" i="36"/>
  <c r="N69" i="36"/>
  <c r="C69" i="36"/>
  <c r="D69" i="36"/>
  <c r="E69" i="36"/>
  <c r="M69" i="34"/>
  <c r="N69" i="34"/>
  <c r="C69" i="34"/>
  <c r="D69" i="34"/>
  <c r="E69" i="34"/>
  <c r="M69" i="35"/>
  <c r="N69" i="35"/>
  <c r="C69" i="35"/>
  <c r="D69" i="35"/>
  <c r="E69" i="35"/>
  <c r="E68" i="35"/>
  <c r="C69" i="26"/>
  <c r="D69" i="26"/>
  <c r="E69" i="26"/>
  <c r="E68" i="26"/>
  <c r="M69" i="26"/>
  <c r="N69" i="26"/>
  <c r="O69" i="26"/>
  <c r="L57" i="20"/>
  <c r="N56" i="20"/>
  <c r="M58" i="20"/>
  <c r="M68" i="26"/>
  <c r="N68" i="26"/>
  <c r="O68" i="26"/>
  <c r="O67" i="26"/>
  <c r="C68" i="26"/>
  <c r="D68" i="26"/>
  <c r="L68" i="28"/>
  <c r="M68" i="28"/>
  <c r="N68" i="28"/>
  <c r="O68" i="28"/>
  <c r="P68" i="28"/>
  <c r="Q68" i="28"/>
  <c r="R68" i="28"/>
  <c r="M68" i="37"/>
  <c r="N68" i="37"/>
  <c r="C68" i="37"/>
  <c r="D68" i="37"/>
  <c r="M68" i="38"/>
  <c r="N68" i="38"/>
  <c r="C68" i="38"/>
  <c r="D68" i="38"/>
  <c r="E68" i="38"/>
  <c r="M68" i="33"/>
  <c r="N68" i="33"/>
  <c r="C68" i="33"/>
  <c r="D68" i="33"/>
  <c r="E68" i="33"/>
  <c r="M68" i="36"/>
  <c r="N68" i="36"/>
  <c r="C68" i="36"/>
  <c r="D68" i="36"/>
  <c r="E68" i="36"/>
  <c r="M68" i="34"/>
  <c r="N68" i="34"/>
  <c r="C68" i="34"/>
  <c r="D68" i="34"/>
  <c r="E68" i="34"/>
  <c r="M68" i="35"/>
  <c r="N68" i="35"/>
  <c r="C68" i="35"/>
  <c r="D68" i="35"/>
  <c r="L56" i="20"/>
  <c r="M57" i="20"/>
  <c r="N55" i="20"/>
  <c r="M67" i="37"/>
  <c r="N67" i="37"/>
  <c r="C67" i="37"/>
  <c r="D67" i="37"/>
  <c r="E67" i="37"/>
  <c r="M67" i="38"/>
  <c r="N67" i="38"/>
  <c r="C67" i="38"/>
  <c r="D67" i="38"/>
  <c r="E67" i="38"/>
  <c r="M67" i="33"/>
  <c r="N67" i="33"/>
  <c r="C67" i="33"/>
  <c r="D67" i="33"/>
  <c r="E67" i="33"/>
  <c r="M67" i="36"/>
  <c r="N67" i="36"/>
  <c r="C67" i="36"/>
  <c r="D67" i="36"/>
  <c r="E67" i="36"/>
  <c r="M67" i="34"/>
  <c r="N67" i="34"/>
  <c r="C67" i="34"/>
  <c r="D67" i="34"/>
  <c r="E67" i="34"/>
  <c r="M67" i="35"/>
  <c r="N67" i="35"/>
  <c r="C67" i="35"/>
  <c r="D67" i="35"/>
  <c r="E67" i="35"/>
  <c r="M67" i="26"/>
  <c r="N67" i="26"/>
  <c r="C67" i="26"/>
  <c r="D67" i="26"/>
  <c r="E67" i="26"/>
  <c r="L67" i="28"/>
  <c r="M67" i="28"/>
  <c r="N67" i="28"/>
  <c r="O67" i="28"/>
  <c r="P67" i="28"/>
  <c r="Q67" i="28"/>
  <c r="R67" i="28"/>
  <c r="L4" i="20"/>
  <c r="M4" i="20"/>
  <c r="N4" i="20"/>
  <c r="L5" i="20"/>
  <c r="M5" i="20"/>
  <c r="N5" i="20"/>
  <c r="L6" i="20"/>
  <c r="M6" i="20"/>
  <c r="N6" i="20"/>
  <c r="L55" i="20"/>
  <c r="M56" i="20"/>
  <c r="N54" i="20"/>
  <c r="M66" i="26"/>
  <c r="N66" i="26"/>
  <c r="O66" i="26"/>
  <c r="C66" i="26"/>
  <c r="D66" i="26"/>
  <c r="E66" i="26"/>
  <c r="L66" i="28"/>
  <c r="M66" i="28"/>
  <c r="N66" i="28"/>
  <c r="O66" i="28"/>
  <c r="P66" i="28"/>
  <c r="Q66" i="28"/>
  <c r="R66" i="28"/>
  <c r="H117" i="28" s="1"/>
  <c r="H116" i="28"/>
  <c r="C66" i="37"/>
  <c r="D66" i="37"/>
  <c r="E66" i="37"/>
  <c r="E65" i="37"/>
  <c r="M66" i="37"/>
  <c r="N66" i="37"/>
  <c r="M66" i="38"/>
  <c r="N66" i="38"/>
  <c r="C66" i="38"/>
  <c r="D66" i="38"/>
  <c r="E66" i="38"/>
  <c r="M66" i="33"/>
  <c r="N66" i="33"/>
  <c r="C66" i="33"/>
  <c r="D66" i="33"/>
  <c r="E66" i="33"/>
  <c r="M66" i="36"/>
  <c r="N66" i="36"/>
  <c r="C66" i="36"/>
  <c r="D66" i="36"/>
  <c r="E66" i="36"/>
  <c r="M66" i="34"/>
  <c r="N66" i="34"/>
  <c r="C66" i="34"/>
  <c r="D66" i="34"/>
  <c r="E66" i="34"/>
  <c r="M66" i="35"/>
  <c r="N66" i="35"/>
  <c r="C66" i="35"/>
  <c r="D66" i="35"/>
  <c r="E66" i="35"/>
  <c r="L54" i="20"/>
  <c r="I516" i="21"/>
  <c r="G516" i="21"/>
  <c r="K503" i="21"/>
  <c r="J503" i="21"/>
  <c r="I503" i="21"/>
  <c r="H503" i="21"/>
  <c r="G503" i="21"/>
  <c r="F503" i="21"/>
  <c r="E503" i="21"/>
  <c r="C503" i="21"/>
  <c r="K516" i="22"/>
  <c r="E516" i="22"/>
  <c r="D516" i="22"/>
  <c r="K503" i="22"/>
  <c r="J503" i="22"/>
  <c r="H503" i="22"/>
  <c r="F503" i="22"/>
  <c r="E503" i="22"/>
  <c r="D503" i="22"/>
  <c r="C503" i="22"/>
  <c r="H514" i="4"/>
  <c r="G514" i="4"/>
  <c r="F514" i="4"/>
  <c r="E514" i="4"/>
  <c r="I501" i="4"/>
  <c r="H501" i="4"/>
  <c r="G501" i="4"/>
  <c r="F501" i="4"/>
  <c r="E501" i="4"/>
  <c r="D501" i="4"/>
  <c r="C501" i="4"/>
  <c r="M55" i="20"/>
  <c r="L65" i="28"/>
  <c r="M65" i="28"/>
  <c r="N65" i="28"/>
  <c r="O65" i="28"/>
  <c r="P65" i="28"/>
  <c r="Q65" i="28"/>
  <c r="R65" i="28"/>
  <c r="M65" i="37"/>
  <c r="N65" i="37"/>
  <c r="C65" i="37"/>
  <c r="D65" i="37"/>
  <c r="M65" i="38"/>
  <c r="N65" i="38"/>
  <c r="C65" i="38"/>
  <c r="D65" i="38"/>
  <c r="E65" i="38"/>
  <c r="C65" i="33"/>
  <c r="D65" i="33"/>
  <c r="E65" i="33"/>
  <c r="M65" i="33"/>
  <c r="N65" i="33"/>
  <c r="C65" i="36"/>
  <c r="D65" i="36"/>
  <c r="E65" i="36"/>
  <c r="M65" i="36"/>
  <c r="N65" i="36"/>
  <c r="C65" i="34"/>
  <c r="D65" i="34"/>
  <c r="E65" i="34"/>
  <c r="M65" i="34"/>
  <c r="N65" i="34"/>
  <c r="M65" i="35"/>
  <c r="N65" i="35"/>
  <c r="C65" i="35"/>
  <c r="D65" i="35"/>
  <c r="E65" i="35"/>
  <c r="M65" i="26"/>
  <c r="N65" i="26"/>
  <c r="O65" i="26"/>
  <c r="C65" i="26"/>
  <c r="D65" i="26"/>
  <c r="E65" i="26"/>
  <c r="N53" i="20"/>
  <c r="L53" i="20"/>
  <c r="M54" i="20"/>
  <c r="N52" i="20"/>
  <c r="L64" i="28"/>
  <c r="M64" i="28"/>
  <c r="N64" i="28"/>
  <c r="O64" i="28"/>
  <c r="P64" i="28"/>
  <c r="Q64" i="28"/>
  <c r="R64" i="28"/>
  <c r="O64" i="26"/>
  <c r="N64" i="26"/>
  <c r="M64" i="26"/>
  <c r="E64" i="26"/>
  <c r="D64" i="26"/>
  <c r="C64" i="26"/>
  <c r="N64" i="37"/>
  <c r="M64" i="37"/>
  <c r="E64" i="37"/>
  <c r="D64" i="37"/>
  <c r="C64" i="37"/>
  <c r="N64" i="38"/>
  <c r="M64" i="38"/>
  <c r="E64" i="38"/>
  <c r="D64" i="38"/>
  <c r="C64" i="38"/>
  <c r="N64" i="33"/>
  <c r="M64" i="33"/>
  <c r="E64" i="33"/>
  <c r="D64" i="33"/>
  <c r="C64" i="33"/>
  <c r="N64" i="36"/>
  <c r="M64" i="36"/>
  <c r="E64" i="36"/>
  <c r="D64" i="36"/>
  <c r="C64" i="36"/>
  <c r="N64" i="34"/>
  <c r="M64" i="34"/>
  <c r="E64" i="34"/>
  <c r="D64" i="34"/>
  <c r="C64" i="34"/>
  <c r="M64" i="35"/>
  <c r="N64" i="35"/>
  <c r="C64" i="35"/>
  <c r="D64" i="35"/>
  <c r="E64" i="35"/>
  <c r="L52" i="20"/>
  <c r="M53" i="20"/>
  <c r="N51" i="20"/>
  <c r="L63" i="28"/>
  <c r="M63" i="28"/>
  <c r="N63" i="28"/>
  <c r="O63" i="28"/>
  <c r="P63" i="28"/>
  <c r="Q63" i="28"/>
  <c r="R63" i="28"/>
  <c r="M63" i="37"/>
  <c r="N63" i="37"/>
  <c r="C63" i="37"/>
  <c r="D63" i="37"/>
  <c r="E63" i="37"/>
  <c r="M63" i="38"/>
  <c r="N63" i="38"/>
  <c r="C63" i="38"/>
  <c r="D63" i="38"/>
  <c r="E63" i="38"/>
  <c r="M63" i="33"/>
  <c r="N63" i="33"/>
  <c r="C63" i="33"/>
  <c r="D63" i="33"/>
  <c r="E63" i="33"/>
  <c r="M63" i="36"/>
  <c r="N63" i="36"/>
  <c r="C63" i="36"/>
  <c r="D63" i="36"/>
  <c r="E63" i="36"/>
  <c r="M63" i="34"/>
  <c r="N63" i="34"/>
  <c r="C63" i="34"/>
  <c r="D63" i="34"/>
  <c r="E63" i="34"/>
  <c r="M63" i="35"/>
  <c r="N63" i="35"/>
  <c r="C63" i="35"/>
  <c r="D63" i="35"/>
  <c r="E63" i="35"/>
  <c r="M63" i="26"/>
  <c r="N63" i="26"/>
  <c r="O63" i="26"/>
  <c r="C63" i="26"/>
  <c r="D63" i="26"/>
  <c r="E63" i="26"/>
  <c r="L51" i="20"/>
  <c r="M52" i="20"/>
  <c r="L62" i="28"/>
  <c r="M62" i="28"/>
  <c r="N62" i="28"/>
  <c r="O62" i="28"/>
  <c r="P62" i="28"/>
  <c r="Q62" i="28"/>
  <c r="R62" i="28"/>
  <c r="N50" i="20"/>
  <c r="M62" i="26"/>
  <c r="N62" i="26"/>
  <c r="O62" i="26"/>
  <c r="C62" i="26"/>
  <c r="D62" i="26"/>
  <c r="E62" i="26"/>
  <c r="M62" i="37"/>
  <c r="N62" i="37"/>
  <c r="C62" i="37"/>
  <c r="D62" i="37"/>
  <c r="E62" i="37"/>
  <c r="M62" i="38"/>
  <c r="N62" i="38"/>
  <c r="C62" i="38"/>
  <c r="D62" i="38"/>
  <c r="E62" i="38"/>
  <c r="M62" i="33"/>
  <c r="N62" i="33"/>
  <c r="C62" i="33"/>
  <c r="D62" i="33"/>
  <c r="E62" i="33"/>
  <c r="M62" i="36"/>
  <c r="N62" i="36"/>
  <c r="C62" i="36"/>
  <c r="D62" i="36"/>
  <c r="E62" i="36"/>
  <c r="M62" i="34"/>
  <c r="N62" i="34"/>
  <c r="C62" i="34"/>
  <c r="D62" i="34"/>
  <c r="E62" i="34"/>
  <c r="C62" i="35"/>
  <c r="D62" i="35"/>
  <c r="E62" i="35"/>
  <c r="M62" i="35"/>
  <c r="N62" i="35"/>
  <c r="L50" i="20"/>
  <c r="M51" i="20"/>
  <c r="N49" i="20"/>
  <c r="L61" i="28"/>
  <c r="M61" i="28"/>
  <c r="N61" i="28"/>
  <c r="O61" i="28"/>
  <c r="P61" i="28"/>
  <c r="Q61" i="28"/>
  <c r="R61" i="28"/>
  <c r="M61" i="26"/>
  <c r="N61" i="26"/>
  <c r="O61" i="26"/>
  <c r="C61" i="26"/>
  <c r="D61" i="26"/>
  <c r="E61" i="26"/>
  <c r="M61" i="37"/>
  <c r="N61" i="37"/>
  <c r="C61" i="37"/>
  <c r="D61" i="37"/>
  <c r="E61" i="37"/>
  <c r="M61" i="38"/>
  <c r="N61" i="38"/>
  <c r="C61" i="38"/>
  <c r="D61" i="38"/>
  <c r="E61" i="38"/>
  <c r="M61" i="33"/>
  <c r="N61" i="33"/>
  <c r="C61" i="33"/>
  <c r="D61" i="33"/>
  <c r="E61" i="33"/>
  <c r="M61" i="36"/>
  <c r="N61" i="36"/>
  <c r="C61" i="36"/>
  <c r="D61" i="36"/>
  <c r="E61" i="36"/>
  <c r="M61" i="34"/>
  <c r="N61" i="34"/>
  <c r="C61" i="34"/>
  <c r="D61" i="34"/>
  <c r="E61" i="34"/>
  <c r="M61" i="35"/>
  <c r="N61" i="35"/>
  <c r="C61" i="35"/>
  <c r="D61" i="35"/>
  <c r="E61" i="35"/>
  <c r="L49" i="20"/>
  <c r="M50" i="20"/>
  <c r="L60" i="28"/>
  <c r="M60" i="28"/>
  <c r="N60" i="28"/>
  <c r="O60" i="28"/>
  <c r="P60" i="28"/>
  <c r="Q60" i="28"/>
  <c r="R60" i="28"/>
  <c r="N48" i="20"/>
  <c r="M60" i="37"/>
  <c r="N60" i="37"/>
  <c r="C60" i="37"/>
  <c r="D60" i="37"/>
  <c r="E60" i="37"/>
  <c r="E59" i="37"/>
  <c r="M60" i="26"/>
  <c r="N60" i="26"/>
  <c r="O60" i="26"/>
  <c r="C60" i="26"/>
  <c r="D60" i="26"/>
  <c r="E60" i="26"/>
  <c r="M60" i="38"/>
  <c r="N60" i="38"/>
  <c r="C60" i="38"/>
  <c r="D60" i="38"/>
  <c r="E60" i="38"/>
  <c r="M60" i="33"/>
  <c r="N60" i="33"/>
  <c r="C60" i="33"/>
  <c r="D60" i="33"/>
  <c r="E60" i="33"/>
  <c r="M60" i="36"/>
  <c r="N60" i="36"/>
  <c r="C60" i="36"/>
  <c r="D60" i="36"/>
  <c r="E60" i="36"/>
  <c r="M60" i="34"/>
  <c r="N60" i="34"/>
  <c r="C60" i="34"/>
  <c r="D60" i="34"/>
  <c r="E60" i="34"/>
  <c r="M60" i="35"/>
  <c r="N60" i="35"/>
  <c r="C60" i="35"/>
  <c r="D60" i="35"/>
  <c r="E60" i="35"/>
  <c r="L48" i="20"/>
  <c r="M49" i="20"/>
  <c r="N47" i="20"/>
  <c r="L52" i="28"/>
  <c r="M52" i="28"/>
  <c r="N52" i="28"/>
  <c r="O52" i="28"/>
  <c r="P52" i="28"/>
  <c r="Q52" i="28"/>
  <c r="R52" i="28"/>
  <c r="L53" i="28"/>
  <c r="M53" i="28"/>
  <c r="N53" i="28"/>
  <c r="O53" i="28"/>
  <c r="P53" i="28"/>
  <c r="Q53" i="28"/>
  <c r="R53" i="28"/>
  <c r="L54" i="28"/>
  <c r="M54" i="28"/>
  <c r="N54" i="28"/>
  <c r="O54" i="28"/>
  <c r="P54" i="28"/>
  <c r="Q54" i="28"/>
  <c r="R54" i="28"/>
  <c r="L55" i="28"/>
  <c r="M55" i="28"/>
  <c r="N55" i="28"/>
  <c r="O55" i="28"/>
  <c r="P55" i="28"/>
  <c r="Q55" i="28"/>
  <c r="R55" i="28"/>
  <c r="L56" i="28"/>
  <c r="M56" i="28"/>
  <c r="N56" i="28"/>
  <c r="O56" i="28"/>
  <c r="P56" i="28"/>
  <c r="Q56" i="28"/>
  <c r="R56" i="28"/>
  <c r="L57" i="28"/>
  <c r="M57" i="28"/>
  <c r="N57" i="28"/>
  <c r="O57" i="28"/>
  <c r="P57" i="28"/>
  <c r="Q57" i="28"/>
  <c r="R57" i="28"/>
  <c r="L58" i="28"/>
  <c r="M58" i="28"/>
  <c r="N58" i="28"/>
  <c r="O58" i="28"/>
  <c r="P58" i="28"/>
  <c r="Q58" i="28"/>
  <c r="R58" i="28"/>
  <c r="L59" i="28"/>
  <c r="M59" i="28"/>
  <c r="N59" i="28"/>
  <c r="O59" i="28"/>
  <c r="P59" i="28"/>
  <c r="Q59" i="28"/>
  <c r="R59" i="28"/>
  <c r="M59" i="26"/>
  <c r="N59" i="26"/>
  <c r="O59" i="26"/>
  <c r="C59" i="26"/>
  <c r="D59" i="26"/>
  <c r="E59" i="26"/>
  <c r="M59" i="37"/>
  <c r="N59" i="37"/>
  <c r="C59" i="37"/>
  <c r="D59" i="37"/>
  <c r="M59" i="38"/>
  <c r="N59" i="38"/>
  <c r="C59" i="38"/>
  <c r="D59" i="38"/>
  <c r="E59" i="38"/>
  <c r="M59" i="33"/>
  <c r="N59" i="33"/>
  <c r="C59" i="33"/>
  <c r="D59" i="33"/>
  <c r="E59" i="33"/>
  <c r="M59" i="36"/>
  <c r="N59" i="36"/>
  <c r="C59" i="36"/>
  <c r="D59" i="36"/>
  <c r="E59" i="36"/>
  <c r="M59" i="34"/>
  <c r="N59" i="34"/>
  <c r="C59" i="34"/>
  <c r="D59" i="34"/>
  <c r="E59" i="34"/>
  <c r="E58" i="34"/>
  <c r="M59" i="35"/>
  <c r="N59" i="35"/>
  <c r="C59" i="35"/>
  <c r="D59" i="35"/>
  <c r="E59" i="35"/>
  <c r="L47" i="20"/>
  <c r="N45" i="20"/>
  <c r="N46" i="20"/>
  <c r="M57" i="26"/>
  <c r="N57" i="26"/>
  <c r="O57" i="26"/>
  <c r="O58" i="26"/>
  <c r="M58" i="26"/>
  <c r="N58" i="26"/>
  <c r="C57" i="26"/>
  <c r="D57" i="26"/>
  <c r="E57" i="26"/>
  <c r="C58" i="26"/>
  <c r="D58" i="26"/>
  <c r="E58" i="26"/>
  <c r="M57" i="37"/>
  <c r="N57" i="37"/>
  <c r="M58" i="37"/>
  <c r="N58" i="37"/>
  <c r="C57" i="37"/>
  <c r="D57" i="37"/>
  <c r="E57" i="37"/>
  <c r="E56" i="37"/>
  <c r="C58" i="37"/>
  <c r="D58" i="37"/>
  <c r="E58" i="37"/>
  <c r="M57" i="38"/>
  <c r="N57" i="38"/>
  <c r="M58" i="38"/>
  <c r="N58" i="38"/>
  <c r="C57" i="38"/>
  <c r="D57" i="38"/>
  <c r="E57" i="38"/>
  <c r="C58" i="38"/>
  <c r="D58" i="38"/>
  <c r="E58" i="38"/>
  <c r="M57" i="33"/>
  <c r="N57" i="33"/>
  <c r="M58" i="33"/>
  <c r="N58" i="33"/>
  <c r="C57" i="33"/>
  <c r="D57" i="33"/>
  <c r="E57" i="33"/>
  <c r="C58" i="33"/>
  <c r="D58" i="33"/>
  <c r="E58" i="33"/>
  <c r="M57" i="36"/>
  <c r="N57" i="36"/>
  <c r="M58" i="36"/>
  <c r="N58" i="36"/>
  <c r="C57" i="36"/>
  <c r="D57" i="36"/>
  <c r="E57" i="36"/>
  <c r="C58" i="36"/>
  <c r="D58" i="36"/>
  <c r="E58" i="36"/>
  <c r="M57" i="34"/>
  <c r="N57" i="34"/>
  <c r="M58" i="34"/>
  <c r="N58" i="34"/>
  <c r="C57" i="34"/>
  <c r="D57" i="34"/>
  <c r="E57" i="34"/>
  <c r="C58" i="34"/>
  <c r="D58" i="34"/>
  <c r="M57" i="35"/>
  <c r="N57" i="35"/>
  <c r="M58" i="35"/>
  <c r="N58" i="35"/>
  <c r="C58" i="35"/>
  <c r="D58" i="35"/>
  <c r="E58" i="35"/>
  <c r="C57" i="35"/>
  <c r="D57" i="35"/>
  <c r="E57" i="35"/>
  <c r="E56" i="35"/>
  <c r="M48" i="20"/>
  <c r="L46" i="20"/>
  <c r="M47" i="20"/>
  <c r="L45" i="20"/>
  <c r="M46" i="20"/>
  <c r="N44" i="20"/>
  <c r="M56" i="37"/>
  <c r="N56" i="37"/>
  <c r="C56" i="37"/>
  <c r="D56" i="37"/>
  <c r="M56" i="38"/>
  <c r="N56" i="38"/>
  <c r="C56" i="38"/>
  <c r="D56" i="38"/>
  <c r="E56" i="38"/>
  <c r="M56" i="33"/>
  <c r="N56" i="33"/>
  <c r="C56" i="33"/>
  <c r="D56" i="33"/>
  <c r="E56" i="33"/>
  <c r="M56" i="36"/>
  <c r="N56" i="36"/>
  <c r="C56" i="36"/>
  <c r="D56" i="36"/>
  <c r="E56" i="36"/>
  <c r="M56" i="34"/>
  <c r="N56" i="34"/>
  <c r="C56" i="34"/>
  <c r="D56" i="34"/>
  <c r="E56" i="34"/>
  <c r="M56" i="35"/>
  <c r="N56" i="35"/>
  <c r="C56" i="35"/>
  <c r="D56" i="35"/>
  <c r="E55" i="35"/>
  <c r="M56" i="26"/>
  <c r="N56" i="26"/>
  <c r="O56" i="26"/>
  <c r="C56" i="26"/>
  <c r="D56" i="26"/>
  <c r="E56" i="26"/>
  <c r="M45" i="20"/>
  <c r="L44" i="20"/>
  <c r="M55" i="26"/>
  <c r="N55" i="26"/>
  <c r="O55" i="26"/>
  <c r="C55" i="26"/>
  <c r="D55" i="26"/>
  <c r="E55" i="26"/>
  <c r="E54" i="26"/>
  <c r="N43" i="20"/>
  <c r="M55" i="37"/>
  <c r="N55" i="37"/>
  <c r="C55" i="37"/>
  <c r="D55" i="37"/>
  <c r="E55" i="37"/>
  <c r="M55" i="38"/>
  <c r="N55" i="38"/>
  <c r="C55" i="38"/>
  <c r="D55" i="38"/>
  <c r="E55" i="38"/>
  <c r="M55" i="33"/>
  <c r="N55" i="33"/>
  <c r="C55" i="33"/>
  <c r="D55" i="33"/>
  <c r="E55" i="33"/>
  <c r="M55" i="36"/>
  <c r="N55" i="36"/>
  <c r="C55" i="36"/>
  <c r="D55" i="36"/>
  <c r="E55" i="36"/>
  <c r="M55" i="34"/>
  <c r="N55" i="34"/>
  <c r="C55" i="34"/>
  <c r="D55" i="34"/>
  <c r="E55" i="34"/>
  <c r="M55" i="35"/>
  <c r="N55" i="35"/>
  <c r="C55" i="35"/>
  <c r="D55" i="35"/>
  <c r="L43" i="20"/>
  <c r="M44" i="20"/>
  <c r="N42" i="20"/>
  <c r="M54" i="26"/>
  <c r="N54" i="26"/>
  <c r="O54" i="26"/>
  <c r="C54" i="26"/>
  <c r="D54" i="26"/>
  <c r="M54" i="37"/>
  <c r="N54" i="37"/>
  <c r="C54" i="37"/>
  <c r="D54" i="37"/>
  <c r="E54" i="37"/>
  <c r="M54" i="38"/>
  <c r="N54" i="38"/>
  <c r="C54" i="38"/>
  <c r="D54" i="38"/>
  <c r="E54" i="38"/>
  <c r="E53" i="38"/>
  <c r="M54" i="33"/>
  <c r="N54" i="33"/>
  <c r="C54" i="33"/>
  <c r="D54" i="33"/>
  <c r="E54" i="33"/>
  <c r="M54" i="36"/>
  <c r="N54" i="36"/>
  <c r="C54" i="36"/>
  <c r="D54" i="36"/>
  <c r="E54" i="36"/>
  <c r="M54" i="34"/>
  <c r="N54" i="34"/>
  <c r="C54" i="34"/>
  <c r="D54" i="34"/>
  <c r="E54" i="34"/>
  <c r="M54" i="35"/>
  <c r="N54" i="35"/>
  <c r="C54" i="35"/>
  <c r="D54" i="35"/>
  <c r="E54" i="35"/>
  <c r="I515" i="21"/>
  <c r="G515" i="21"/>
  <c r="K515" i="22"/>
  <c r="E515" i="22"/>
  <c r="D515" i="22"/>
  <c r="F513" i="4"/>
  <c r="G513" i="4"/>
  <c r="H513" i="4"/>
  <c r="I500" i="4"/>
  <c r="D500" i="4"/>
  <c r="C500" i="4"/>
  <c r="G500" i="4"/>
  <c r="H500" i="4"/>
  <c r="F500" i="4"/>
  <c r="E500" i="4"/>
  <c r="L42" i="20"/>
  <c r="E513" i="4"/>
  <c r="M43" i="20"/>
  <c r="N41" i="20"/>
  <c r="C53" i="26"/>
  <c r="D53" i="26"/>
  <c r="E53" i="26"/>
  <c r="M53" i="37"/>
  <c r="N53" i="37"/>
  <c r="C53" i="37"/>
  <c r="D53" i="37"/>
  <c r="E53" i="37"/>
  <c r="M53" i="38"/>
  <c r="N53" i="38"/>
  <c r="C53" i="38"/>
  <c r="D53" i="38"/>
  <c r="M53" i="33"/>
  <c r="N53" i="33"/>
  <c r="C53" i="33"/>
  <c r="D53" i="33"/>
  <c r="E53" i="33"/>
  <c r="M53" i="36"/>
  <c r="N53" i="36"/>
  <c r="C53" i="36"/>
  <c r="D53" i="36"/>
  <c r="E53" i="36"/>
  <c r="M53" i="35"/>
  <c r="N53" i="35"/>
  <c r="C53" i="35"/>
  <c r="D53" i="35"/>
  <c r="E53" i="35"/>
  <c r="M53" i="34"/>
  <c r="N53" i="34"/>
  <c r="C53" i="34"/>
  <c r="D53" i="34"/>
  <c r="E53" i="34"/>
  <c r="M53" i="26"/>
  <c r="N53" i="26"/>
  <c r="O53" i="26"/>
  <c r="L41" i="20"/>
  <c r="M42" i="20"/>
  <c r="N40" i="20"/>
  <c r="L40" i="20"/>
  <c r="O52" i="26"/>
  <c r="N52" i="26"/>
  <c r="M52" i="26"/>
  <c r="E52" i="26"/>
  <c r="D52" i="26"/>
  <c r="C52" i="26"/>
  <c r="N52" i="35"/>
  <c r="M52" i="35"/>
  <c r="E52" i="35"/>
  <c r="D52" i="35"/>
  <c r="C52" i="35"/>
  <c r="N52" i="34"/>
  <c r="M52" i="34"/>
  <c r="E52" i="34"/>
  <c r="D52" i="34"/>
  <c r="C52" i="34"/>
  <c r="N52" i="36"/>
  <c r="M52" i="36"/>
  <c r="E52" i="36"/>
  <c r="D52" i="36"/>
  <c r="C52" i="36"/>
  <c r="N52" i="33"/>
  <c r="M52" i="33"/>
  <c r="E52" i="33"/>
  <c r="D52" i="33"/>
  <c r="C52" i="33"/>
  <c r="N52" i="38"/>
  <c r="M52" i="38"/>
  <c r="E52" i="38"/>
  <c r="D52" i="38"/>
  <c r="C52" i="38"/>
  <c r="M52" i="37"/>
  <c r="N52" i="37"/>
  <c r="C52" i="37"/>
  <c r="D52" i="37"/>
  <c r="E52" i="37"/>
  <c r="E51" i="37"/>
  <c r="K514" i="22"/>
  <c r="K513" i="22"/>
  <c r="K512" i="22"/>
  <c r="K511" i="22"/>
  <c r="K510" i="22"/>
  <c r="K509" i="22"/>
  <c r="K502" i="22"/>
  <c r="K501" i="22"/>
  <c r="K500" i="22"/>
  <c r="K499" i="22"/>
  <c r="K498" i="22"/>
  <c r="K497" i="22"/>
  <c r="K496" i="22"/>
  <c r="K495" i="22"/>
  <c r="K494" i="22"/>
  <c r="K493" i="22"/>
  <c r="K492" i="22"/>
  <c r="K491" i="22"/>
  <c r="K490" i="22"/>
  <c r="K489" i="22"/>
  <c r="K488" i="22"/>
  <c r="K487" i="22"/>
  <c r="K486" i="22"/>
  <c r="K485" i="22"/>
  <c r="K484" i="22"/>
  <c r="K483" i="22"/>
  <c r="K482" i="22"/>
  <c r="K481" i="22"/>
  <c r="K480" i="22"/>
  <c r="K479" i="22"/>
  <c r="K478" i="22"/>
  <c r="K477" i="22"/>
  <c r="K476" i="22"/>
  <c r="K475" i="22"/>
  <c r="K474" i="22"/>
  <c r="K473" i="22"/>
  <c r="K472" i="22"/>
  <c r="K471" i="22"/>
  <c r="M41" i="20"/>
  <c r="N39" i="20"/>
  <c r="L51" i="28"/>
  <c r="M51" i="28"/>
  <c r="N51" i="28"/>
  <c r="O51" i="28"/>
  <c r="P51" i="28"/>
  <c r="Q51" i="28"/>
  <c r="R51" i="28"/>
  <c r="M51" i="26"/>
  <c r="N51" i="26"/>
  <c r="O51" i="26"/>
  <c r="C51" i="26"/>
  <c r="D51" i="26"/>
  <c r="E51" i="26"/>
  <c r="M51" i="37"/>
  <c r="N51" i="37"/>
  <c r="C51" i="37"/>
  <c r="D51" i="37"/>
  <c r="M51" i="38"/>
  <c r="N51" i="38"/>
  <c r="C51" i="38"/>
  <c r="D51" i="38"/>
  <c r="E51" i="38"/>
  <c r="M51" i="33"/>
  <c r="N51" i="33"/>
  <c r="C51" i="33"/>
  <c r="D51" i="33"/>
  <c r="E51" i="33"/>
  <c r="M51" i="36"/>
  <c r="N51" i="36"/>
  <c r="C51" i="36"/>
  <c r="D51" i="36"/>
  <c r="E51" i="36"/>
  <c r="M51" i="34"/>
  <c r="N51" i="34"/>
  <c r="C51" i="34"/>
  <c r="D51" i="34"/>
  <c r="E51" i="34"/>
  <c r="M51" i="35"/>
  <c r="N51" i="35"/>
  <c r="C51" i="35"/>
  <c r="D51" i="35"/>
  <c r="E51" i="35"/>
  <c r="L39" i="20"/>
  <c r="Z502" i="22"/>
  <c r="J502" i="22"/>
  <c r="Y502" i="22"/>
  <c r="H502" i="22"/>
  <c r="X502" i="22"/>
  <c r="F502" i="22"/>
  <c r="E502" i="22"/>
  <c r="D502" i="22"/>
  <c r="C502" i="22"/>
  <c r="K502" i="21"/>
  <c r="J502" i="21"/>
  <c r="I502" i="21"/>
  <c r="H502" i="21"/>
  <c r="G502" i="21"/>
  <c r="F502" i="21"/>
  <c r="E502" i="21"/>
  <c r="C502" i="21"/>
  <c r="M40" i="20"/>
  <c r="N38" i="20"/>
  <c r="M50" i="37"/>
  <c r="N50" i="37"/>
  <c r="C50" i="37"/>
  <c r="D50" i="37"/>
  <c r="E50" i="37"/>
  <c r="L50" i="28"/>
  <c r="M50" i="28"/>
  <c r="N50" i="28"/>
  <c r="O50" i="28"/>
  <c r="P50" i="28"/>
  <c r="Q50" i="28"/>
  <c r="R50" i="28"/>
  <c r="M50" i="38"/>
  <c r="N50" i="38"/>
  <c r="C50" i="38"/>
  <c r="D50" i="38"/>
  <c r="E50" i="38"/>
  <c r="M50" i="33"/>
  <c r="N50" i="33"/>
  <c r="C50" i="33"/>
  <c r="D50" i="33"/>
  <c r="E50" i="33"/>
  <c r="M50" i="36"/>
  <c r="N50" i="36"/>
  <c r="C50" i="36"/>
  <c r="D50" i="36"/>
  <c r="E50" i="36"/>
  <c r="M50" i="34"/>
  <c r="N50" i="34"/>
  <c r="C50" i="34"/>
  <c r="D50" i="34"/>
  <c r="E50" i="34"/>
  <c r="M50" i="26"/>
  <c r="N50" i="26"/>
  <c r="O50" i="26"/>
  <c r="O49" i="26"/>
  <c r="C50" i="26"/>
  <c r="D50" i="26"/>
  <c r="E50" i="26"/>
  <c r="M50" i="35"/>
  <c r="N50" i="35"/>
  <c r="C50" i="35"/>
  <c r="D50" i="35"/>
  <c r="E50" i="35"/>
  <c r="L38" i="20"/>
  <c r="M39" i="20"/>
  <c r="L49" i="28"/>
  <c r="M49" i="28"/>
  <c r="N49" i="28"/>
  <c r="O49" i="28"/>
  <c r="P49" i="28"/>
  <c r="Q49" i="28"/>
  <c r="R49" i="28"/>
  <c r="M49" i="37"/>
  <c r="N49" i="37"/>
  <c r="C49" i="37"/>
  <c r="D49" i="37"/>
  <c r="E49" i="37"/>
  <c r="M49" i="38"/>
  <c r="N49" i="38"/>
  <c r="C49" i="38"/>
  <c r="D49" i="38"/>
  <c r="E49" i="38"/>
  <c r="M49" i="33"/>
  <c r="N49" i="33"/>
  <c r="C49" i="33"/>
  <c r="D49" i="33"/>
  <c r="E49" i="33"/>
  <c r="M49" i="36"/>
  <c r="N49" i="36"/>
  <c r="C49" i="36"/>
  <c r="D49" i="36"/>
  <c r="E49" i="36"/>
  <c r="M49" i="34"/>
  <c r="N49" i="34"/>
  <c r="C49" i="34"/>
  <c r="D49" i="34"/>
  <c r="E49" i="34"/>
  <c r="M49" i="26"/>
  <c r="N49" i="26"/>
  <c r="C49" i="26"/>
  <c r="D49" i="26"/>
  <c r="E49" i="26"/>
  <c r="M49" i="35"/>
  <c r="N49" i="35"/>
  <c r="C49" i="35"/>
  <c r="D49" i="35"/>
  <c r="E49" i="35"/>
  <c r="M38" i="20"/>
  <c r="L48" i="28"/>
  <c r="M48" i="28"/>
  <c r="N48" i="28"/>
  <c r="O48" i="28"/>
  <c r="P48" i="28"/>
  <c r="Q48" i="28"/>
  <c r="R48" i="28"/>
  <c r="M48" i="37"/>
  <c r="N48" i="37"/>
  <c r="C48" i="37"/>
  <c r="D48" i="37"/>
  <c r="E48" i="37"/>
  <c r="M48" i="38"/>
  <c r="N48" i="38"/>
  <c r="C48" i="38"/>
  <c r="D48" i="38"/>
  <c r="E48" i="38"/>
  <c r="M48" i="33"/>
  <c r="N48" i="33"/>
  <c r="C48" i="33"/>
  <c r="D48" i="33"/>
  <c r="E48" i="33"/>
  <c r="M48" i="36"/>
  <c r="N48" i="36"/>
  <c r="C48" i="36"/>
  <c r="D48" i="36"/>
  <c r="E48" i="36"/>
  <c r="M48" i="34"/>
  <c r="N48" i="34"/>
  <c r="C48" i="34"/>
  <c r="D48" i="34"/>
  <c r="E48" i="34"/>
  <c r="M48" i="35"/>
  <c r="N48" i="35"/>
  <c r="C48" i="35"/>
  <c r="D48" i="35"/>
  <c r="E48" i="35"/>
  <c r="M48" i="26"/>
  <c r="N48" i="26"/>
  <c r="O48" i="26"/>
  <c r="C48" i="26"/>
  <c r="D48" i="26"/>
  <c r="E48" i="26"/>
  <c r="L47" i="28"/>
  <c r="M47" i="28"/>
  <c r="N47" i="28"/>
  <c r="O47" i="28"/>
  <c r="P47" i="28"/>
  <c r="Q47" i="28"/>
  <c r="R47" i="28"/>
  <c r="M47" i="26"/>
  <c r="N47" i="26"/>
  <c r="O47" i="26"/>
  <c r="C47" i="26"/>
  <c r="D47" i="26"/>
  <c r="E47" i="26"/>
  <c r="M47" i="37"/>
  <c r="N47" i="37"/>
  <c r="C47" i="37"/>
  <c r="D47" i="37"/>
  <c r="E47" i="37"/>
  <c r="M47" i="38"/>
  <c r="N47" i="38"/>
  <c r="C47" i="38"/>
  <c r="D47" i="38"/>
  <c r="E47" i="38"/>
  <c r="E46" i="38"/>
  <c r="M47" i="33"/>
  <c r="N47" i="33"/>
  <c r="C47" i="33"/>
  <c r="D47" i="33"/>
  <c r="E47" i="33"/>
  <c r="M47" i="36"/>
  <c r="N47" i="36"/>
  <c r="C47" i="36"/>
  <c r="D47" i="36"/>
  <c r="E47" i="36"/>
  <c r="M47" i="34"/>
  <c r="N47" i="34"/>
  <c r="C47" i="34"/>
  <c r="D47" i="34"/>
  <c r="E47" i="34"/>
  <c r="E46" i="34"/>
  <c r="M47" i="35"/>
  <c r="N47" i="35"/>
  <c r="C47" i="35"/>
  <c r="D47" i="35"/>
  <c r="E47" i="35"/>
  <c r="L46" i="28"/>
  <c r="M46" i="28"/>
  <c r="N46" i="28"/>
  <c r="O46" i="28"/>
  <c r="P46" i="28"/>
  <c r="Q46" i="28"/>
  <c r="R46" i="28"/>
  <c r="M46" i="26"/>
  <c r="N46" i="26"/>
  <c r="O46" i="26"/>
  <c r="C46" i="26"/>
  <c r="D46" i="26"/>
  <c r="E46" i="26"/>
  <c r="M46" i="37"/>
  <c r="N46" i="37"/>
  <c r="C46" i="37"/>
  <c r="D46" i="37"/>
  <c r="E46" i="37"/>
  <c r="M46" i="38"/>
  <c r="N46" i="38"/>
  <c r="C46" i="38"/>
  <c r="D46" i="38"/>
  <c r="M46" i="33"/>
  <c r="N46" i="33"/>
  <c r="C46" i="33"/>
  <c r="D46" i="33"/>
  <c r="E46" i="33"/>
  <c r="M46" i="36"/>
  <c r="N46" i="36"/>
  <c r="C46" i="36"/>
  <c r="D46" i="36"/>
  <c r="E46" i="36"/>
  <c r="M46" i="34"/>
  <c r="N46" i="34"/>
  <c r="C46" i="34"/>
  <c r="D46" i="34"/>
  <c r="M46" i="35"/>
  <c r="N46" i="35"/>
  <c r="C46" i="35"/>
  <c r="D46" i="35"/>
  <c r="E46" i="35"/>
  <c r="L45" i="28"/>
  <c r="M45" i="28"/>
  <c r="N45" i="28"/>
  <c r="O45" i="28"/>
  <c r="P45" i="28"/>
  <c r="Q45" i="28"/>
  <c r="R45" i="28"/>
  <c r="M45" i="37"/>
  <c r="N45" i="37"/>
  <c r="C45" i="37"/>
  <c r="D45" i="37"/>
  <c r="E45" i="37"/>
  <c r="M45" i="38"/>
  <c r="N45" i="38"/>
  <c r="C45" i="38"/>
  <c r="D45" i="38"/>
  <c r="E45" i="38"/>
  <c r="M45" i="33"/>
  <c r="N45" i="33"/>
  <c r="C45" i="33"/>
  <c r="D45" i="33"/>
  <c r="E45" i="33"/>
  <c r="M45" i="36"/>
  <c r="N45" i="36"/>
  <c r="C45" i="36"/>
  <c r="D45" i="36"/>
  <c r="E45" i="36"/>
  <c r="M45" i="34"/>
  <c r="N45" i="34"/>
  <c r="C45" i="34"/>
  <c r="D45" i="34"/>
  <c r="E45" i="34"/>
  <c r="M45" i="35"/>
  <c r="N45" i="35"/>
  <c r="C45" i="35"/>
  <c r="D45" i="35"/>
  <c r="E45" i="35"/>
  <c r="M45" i="26"/>
  <c r="N45" i="26"/>
  <c r="O45" i="26"/>
  <c r="C45" i="26"/>
  <c r="D45" i="26"/>
  <c r="E45" i="26"/>
  <c r="L44" i="28"/>
  <c r="M44" i="28"/>
  <c r="N44" i="28"/>
  <c r="O44" i="28"/>
  <c r="P44" i="28"/>
  <c r="Q44" i="28"/>
  <c r="R44" i="28"/>
  <c r="M44" i="26"/>
  <c r="N44" i="26"/>
  <c r="O44" i="26"/>
  <c r="C44" i="26"/>
  <c r="D44" i="26"/>
  <c r="E44" i="26"/>
  <c r="M44" i="37"/>
  <c r="N44" i="37"/>
  <c r="C44" i="37"/>
  <c r="D44" i="37"/>
  <c r="E44" i="37"/>
  <c r="M44" i="38"/>
  <c r="N44" i="38"/>
  <c r="C44" i="38"/>
  <c r="D44" i="38"/>
  <c r="E44" i="38"/>
  <c r="E43" i="38"/>
  <c r="M44" i="33"/>
  <c r="N44" i="33"/>
  <c r="C44" i="33"/>
  <c r="D44" i="33"/>
  <c r="E44" i="33"/>
  <c r="M44" i="36"/>
  <c r="N44" i="36"/>
  <c r="C44" i="36"/>
  <c r="D44" i="36"/>
  <c r="E44" i="36"/>
  <c r="M44" i="34"/>
  <c r="N44" i="34"/>
  <c r="C44" i="34"/>
  <c r="D44" i="34"/>
  <c r="E44" i="34"/>
  <c r="C44" i="35"/>
  <c r="D44" i="35"/>
  <c r="E44" i="35"/>
  <c r="M44" i="35"/>
  <c r="N44" i="35"/>
  <c r="L43" i="28"/>
  <c r="M43" i="28"/>
  <c r="N43" i="28"/>
  <c r="O43" i="28"/>
  <c r="P43" i="28"/>
  <c r="Q43" i="28"/>
  <c r="R43" i="28"/>
  <c r="M43" i="26"/>
  <c r="N43" i="26"/>
  <c r="O43" i="26"/>
  <c r="C43" i="26"/>
  <c r="D43" i="26"/>
  <c r="E43" i="26"/>
  <c r="M43" i="37"/>
  <c r="N43" i="37"/>
  <c r="C43" i="37"/>
  <c r="D43" i="37"/>
  <c r="E43" i="37"/>
  <c r="E42" i="37"/>
  <c r="M43" i="38"/>
  <c r="N43" i="38"/>
  <c r="C43" i="38"/>
  <c r="D43" i="38"/>
  <c r="M43" i="33"/>
  <c r="N43" i="33"/>
  <c r="C43" i="33"/>
  <c r="D43" i="33"/>
  <c r="E43" i="33"/>
  <c r="M43" i="36"/>
  <c r="N43" i="36"/>
  <c r="C43" i="36"/>
  <c r="D43" i="36"/>
  <c r="E43" i="36"/>
  <c r="M43" i="34"/>
  <c r="N43" i="34"/>
  <c r="C43" i="34"/>
  <c r="D43" i="34"/>
  <c r="E43" i="34"/>
  <c r="M43" i="35"/>
  <c r="N43" i="35"/>
  <c r="C43" i="35"/>
  <c r="D43" i="35"/>
  <c r="E43" i="35"/>
  <c r="A68" i="27"/>
  <c r="A67" i="27"/>
  <c r="A66" i="27"/>
  <c r="A65" i="27"/>
  <c r="A64" i="27"/>
  <c r="A63" i="27"/>
  <c r="A59" i="27"/>
  <c r="A58" i="27"/>
  <c r="A57" i="27"/>
  <c r="A56" i="27"/>
  <c r="A55" i="27"/>
  <c r="A51" i="27"/>
  <c r="A50" i="27"/>
  <c r="A49" i="27"/>
  <c r="A48" i="27"/>
  <c r="A47" i="27"/>
  <c r="A44" i="27"/>
  <c r="A43" i="27"/>
  <c r="A42" i="27"/>
  <c r="A41" i="27"/>
  <c r="A40" i="27"/>
  <c r="A39" i="27"/>
  <c r="A38" i="27"/>
  <c r="A37" i="27"/>
  <c r="A34" i="27"/>
  <c r="A33" i="27"/>
  <c r="A32" i="27"/>
  <c r="A31" i="27"/>
  <c r="A30" i="27"/>
  <c r="I29" i="27"/>
  <c r="A29" i="27"/>
  <c r="M28" i="27"/>
  <c r="I28" i="27"/>
  <c r="A28" i="27"/>
  <c r="N27" i="27"/>
  <c r="I27" i="27"/>
  <c r="O26" i="27"/>
  <c r="N26" i="27"/>
  <c r="M26" i="27"/>
  <c r="L26" i="27"/>
  <c r="K26" i="27"/>
  <c r="J26" i="27"/>
  <c r="I26" i="27"/>
  <c r="H26" i="27"/>
  <c r="O25" i="27"/>
  <c r="N25" i="27"/>
  <c r="M25" i="27"/>
  <c r="L25" i="27"/>
  <c r="K25" i="27"/>
  <c r="J25" i="27"/>
  <c r="I25" i="27"/>
  <c r="H25" i="27"/>
  <c r="A25" i="27"/>
  <c r="O24" i="27"/>
  <c r="N24" i="27"/>
  <c r="M24" i="27"/>
  <c r="L24" i="27"/>
  <c r="K24" i="27"/>
  <c r="J24" i="27"/>
  <c r="I24" i="27"/>
  <c r="H24" i="27"/>
  <c r="A24" i="27"/>
  <c r="A23" i="27"/>
  <c r="A22" i="27"/>
  <c r="A21" i="27"/>
  <c r="A20" i="27"/>
  <c r="I19" i="27"/>
  <c r="A19" i="27"/>
  <c r="I18" i="27"/>
  <c r="O17" i="27"/>
  <c r="I17" i="27"/>
  <c r="O16" i="27"/>
  <c r="I16" i="27"/>
  <c r="A16" i="27"/>
  <c r="O15" i="27"/>
  <c r="N15" i="27"/>
  <c r="M15" i="27"/>
  <c r="L15" i="27"/>
  <c r="K15" i="27"/>
  <c r="J15" i="27"/>
  <c r="I15" i="27"/>
  <c r="H15" i="27"/>
  <c r="A15" i="27"/>
  <c r="O14" i="27"/>
  <c r="N14" i="27"/>
  <c r="M14" i="27"/>
  <c r="L14" i="27"/>
  <c r="K14" i="27"/>
  <c r="J14" i="27"/>
  <c r="I14" i="27"/>
  <c r="H14" i="27"/>
  <c r="A14" i="27"/>
  <c r="A13" i="27"/>
  <c r="A12" i="27"/>
  <c r="A11" i="27"/>
  <c r="A8" i="27"/>
  <c r="A7" i="27"/>
  <c r="A6" i="27"/>
  <c r="A5" i="27"/>
  <c r="A4" i="27"/>
  <c r="A3" i="27"/>
  <c r="M42" i="36"/>
  <c r="N42" i="36"/>
  <c r="L42" i="28"/>
  <c r="M42" i="28"/>
  <c r="N42" i="28"/>
  <c r="O42" i="28"/>
  <c r="P42" i="28"/>
  <c r="Q42" i="28"/>
  <c r="R42" i="28"/>
  <c r="M42" i="37"/>
  <c r="N42" i="37"/>
  <c r="C42" i="37"/>
  <c r="D42" i="37"/>
  <c r="M42" i="38"/>
  <c r="N42" i="38"/>
  <c r="C42" i="38"/>
  <c r="D42" i="38"/>
  <c r="E42" i="38"/>
  <c r="M42" i="34"/>
  <c r="N42" i="34"/>
  <c r="M42" i="35"/>
  <c r="N42" i="35"/>
  <c r="M42" i="33"/>
  <c r="N42" i="33"/>
  <c r="C42" i="33"/>
  <c r="D42" i="33"/>
  <c r="E42" i="33"/>
  <c r="C42" i="36"/>
  <c r="D42" i="36"/>
  <c r="E42" i="36"/>
  <c r="C42" i="34"/>
  <c r="D42" i="34"/>
  <c r="E42" i="34"/>
  <c r="C42" i="35"/>
  <c r="D42" i="35"/>
  <c r="E42" i="35"/>
  <c r="M42" i="26"/>
  <c r="N42" i="26"/>
  <c r="O42" i="26"/>
  <c r="C42" i="26"/>
  <c r="D42" i="26"/>
  <c r="E42" i="26"/>
  <c r="D509" i="22"/>
  <c r="D510" i="22"/>
  <c r="D511" i="22"/>
  <c r="D512" i="22"/>
  <c r="D513" i="22"/>
  <c r="D514" i="22"/>
  <c r="I514" i="21"/>
  <c r="G514" i="21"/>
  <c r="Z514" i="22"/>
  <c r="Y514" i="22"/>
  <c r="E514" i="22"/>
  <c r="F512" i="4"/>
  <c r="G512" i="4"/>
  <c r="H512" i="4"/>
  <c r="E512" i="4"/>
  <c r="L41" i="28"/>
  <c r="M41" i="28"/>
  <c r="N41" i="28"/>
  <c r="O41" i="28"/>
  <c r="P41" i="28"/>
  <c r="Q41" i="28"/>
  <c r="R41" i="28"/>
  <c r="M41" i="37"/>
  <c r="N41" i="37"/>
  <c r="C41" i="37"/>
  <c r="D41" i="37"/>
  <c r="E41" i="37"/>
  <c r="M41" i="38"/>
  <c r="N41" i="38"/>
  <c r="C41" i="38"/>
  <c r="D41" i="38"/>
  <c r="E41" i="38"/>
  <c r="M41" i="33"/>
  <c r="N41" i="33"/>
  <c r="C41" i="33"/>
  <c r="D41" i="33"/>
  <c r="E41" i="33"/>
  <c r="M41" i="36"/>
  <c r="N41" i="36"/>
  <c r="C41" i="36"/>
  <c r="D41" i="36"/>
  <c r="E41" i="36"/>
  <c r="M41" i="34"/>
  <c r="N41" i="34"/>
  <c r="C41" i="34"/>
  <c r="D41" i="34"/>
  <c r="E41" i="34"/>
  <c r="M41" i="35"/>
  <c r="N41" i="35"/>
  <c r="C41" i="35"/>
  <c r="D41" i="35"/>
  <c r="E41" i="35"/>
  <c r="M41" i="26"/>
  <c r="N41" i="26"/>
  <c r="O41" i="26"/>
  <c r="C41" i="26"/>
  <c r="D41" i="26"/>
  <c r="E41" i="26"/>
  <c r="AB34" i="26"/>
  <c r="X4" i="26"/>
  <c r="X10" i="26" s="1"/>
  <c r="L40" i="28"/>
  <c r="M40" i="28"/>
  <c r="N40" i="28"/>
  <c r="O40" i="28"/>
  <c r="P40" i="28"/>
  <c r="Q40" i="28"/>
  <c r="R40" i="28"/>
  <c r="M40" i="26"/>
  <c r="N40" i="26"/>
  <c r="O40" i="26"/>
  <c r="C40" i="26"/>
  <c r="D40" i="26"/>
  <c r="E40" i="26"/>
  <c r="M40" i="37"/>
  <c r="N40" i="37"/>
  <c r="C40" i="37"/>
  <c r="D40" i="37"/>
  <c r="E40" i="37"/>
  <c r="M40" i="38"/>
  <c r="N40" i="38"/>
  <c r="C40" i="38"/>
  <c r="D40" i="38"/>
  <c r="E40" i="38"/>
  <c r="M40" i="33"/>
  <c r="N40" i="33"/>
  <c r="C40" i="33"/>
  <c r="D40" i="33"/>
  <c r="E40" i="33"/>
  <c r="M40" i="36"/>
  <c r="N40" i="36"/>
  <c r="C40" i="36"/>
  <c r="D40" i="36"/>
  <c r="E40" i="36"/>
  <c r="M40" i="34"/>
  <c r="N40" i="34"/>
  <c r="C40" i="34"/>
  <c r="D40" i="34"/>
  <c r="E40" i="34"/>
  <c r="M40" i="35"/>
  <c r="N40" i="35"/>
  <c r="C40" i="35"/>
  <c r="D40" i="35"/>
  <c r="E40" i="35"/>
  <c r="L39" i="28"/>
  <c r="M39" i="28"/>
  <c r="N39" i="28"/>
  <c r="O39" i="28"/>
  <c r="P39" i="28"/>
  <c r="Q39" i="28"/>
  <c r="R39" i="28"/>
  <c r="M39" i="37"/>
  <c r="N39" i="37"/>
  <c r="C39" i="37"/>
  <c r="D39" i="37"/>
  <c r="E39" i="37"/>
  <c r="E38" i="37"/>
  <c r="M39" i="38"/>
  <c r="N39" i="38"/>
  <c r="C39" i="38"/>
  <c r="D39" i="38"/>
  <c r="E39" i="38"/>
  <c r="M39" i="33"/>
  <c r="N39" i="33"/>
  <c r="C39" i="33"/>
  <c r="D39" i="33"/>
  <c r="E39" i="33"/>
  <c r="M39" i="36"/>
  <c r="N39" i="36"/>
  <c r="C39" i="36"/>
  <c r="D39" i="36"/>
  <c r="E39" i="36"/>
  <c r="M39" i="34"/>
  <c r="N39" i="34"/>
  <c r="C39" i="34"/>
  <c r="D39" i="34"/>
  <c r="E39" i="34"/>
  <c r="M39" i="26"/>
  <c r="N39" i="26"/>
  <c r="O39" i="26"/>
  <c r="C39" i="26"/>
  <c r="D39" i="26"/>
  <c r="E39" i="26"/>
  <c r="M39" i="35"/>
  <c r="N39" i="35"/>
  <c r="C39" i="35"/>
  <c r="D39" i="35"/>
  <c r="E39" i="35"/>
  <c r="L38" i="28"/>
  <c r="M38" i="28"/>
  <c r="N38" i="28"/>
  <c r="O38" i="28"/>
  <c r="P38" i="28"/>
  <c r="Q38" i="28"/>
  <c r="R38" i="28"/>
  <c r="M38" i="37"/>
  <c r="N38" i="37"/>
  <c r="C38" i="37"/>
  <c r="D38" i="37"/>
  <c r="M38" i="38"/>
  <c r="N38" i="38"/>
  <c r="C38" i="38"/>
  <c r="D38" i="38"/>
  <c r="E38" i="38"/>
  <c r="M38" i="33"/>
  <c r="N38" i="33"/>
  <c r="C38" i="33"/>
  <c r="D38" i="33"/>
  <c r="E38" i="33"/>
  <c r="M38" i="36"/>
  <c r="N38" i="36"/>
  <c r="C38" i="36"/>
  <c r="D38" i="36"/>
  <c r="E38" i="36"/>
  <c r="M38" i="34"/>
  <c r="N38" i="34"/>
  <c r="C38" i="34"/>
  <c r="D38" i="34"/>
  <c r="E38" i="34"/>
  <c r="M38" i="26"/>
  <c r="N38" i="26"/>
  <c r="O38" i="26"/>
  <c r="C38" i="26"/>
  <c r="D38" i="26"/>
  <c r="E38" i="26"/>
  <c r="M38" i="35"/>
  <c r="N38" i="35"/>
  <c r="C38" i="35"/>
  <c r="D38" i="35"/>
  <c r="E38" i="35"/>
  <c r="L37" i="28"/>
  <c r="M37" i="28"/>
  <c r="N37" i="28"/>
  <c r="O37" i="28"/>
  <c r="P37" i="28"/>
  <c r="Q37" i="28"/>
  <c r="R37" i="28"/>
  <c r="M37" i="26"/>
  <c r="N37" i="26"/>
  <c r="O37" i="26"/>
  <c r="C37" i="26"/>
  <c r="D37" i="26"/>
  <c r="E37" i="26"/>
  <c r="M37" i="37"/>
  <c r="N37" i="37"/>
  <c r="C37" i="37"/>
  <c r="D37" i="37"/>
  <c r="E37" i="37"/>
  <c r="M37" i="38"/>
  <c r="N37" i="38"/>
  <c r="C37" i="38"/>
  <c r="D37" i="38"/>
  <c r="E37" i="38"/>
  <c r="M37" i="33"/>
  <c r="N37" i="33"/>
  <c r="C37" i="33"/>
  <c r="D37" i="33"/>
  <c r="E37" i="33"/>
  <c r="E36" i="33"/>
  <c r="M37" i="36"/>
  <c r="N37" i="36"/>
  <c r="C37" i="36"/>
  <c r="D37" i="36"/>
  <c r="E37" i="36"/>
  <c r="M37" i="34"/>
  <c r="N37" i="34"/>
  <c r="C37" i="34"/>
  <c r="D37" i="34"/>
  <c r="E37" i="34"/>
  <c r="M37" i="35"/>
  <c r="N37" i="35"/>
  <c r="C37" i="35"/>
  <c r="D37" i="35"/>
  <c r="E37" i="35"/>
  <c r="L36" i="28"/>
  <c r="M36" i="28"/>
  <c r="N36" i="28"/>
  <c r="O36" i="28"/>
  <c r="P36" i="28"/>
  <c r="Q36" i="28"/>
  <c r="R36" i="28"/>
  <c r="M36" i="26"/>
  <c r="N36" i="26"/>
  <c r="O36" i="26"/>
  <c r="C36" i="26"/>
  <c r="D36" i="26"/>
  <c r="E36" i="26"/>
  <c r="M36" i="37"/>
  <c r="N36" i="37"/>
  <c r="C36" i="37"/>
  <c r="D36" i="37"/>
  <c r="E36" i="37"/>
  <c r="M36" i="38"/>
  <c r="N36" i="38"/>
  <c r="C36" i="38"/>
  <c r="D36" i="38"/>
  <c r="E36" i="38"/>
  <c r="M36" i="33"/>
  <c r="N36" i="33"/>
  <c r="C36" i="33"/>
  <c r="D36" i="33"/>
  <c r="M36" i="36"/>
  <c r="N36" i="36"/>
  <c r="C36" i="36"/>
  <c r="D36" i="36"/>
  <c r="E36" i="36"/>
  <c r="M36" i="34"/>
  <c r="N36" i="34"/>
  <c r="C36" i="34"/>
  <c r="D36" i="34"/>
  <c r="E36" i="34"/>
  <c r="E35" i="34"/>
  <c r="M36" i="35"/>
  <c r="N36" i="35"/>
  <c r="C36" i="35"/>
  <c r="D36" i="35"/>
  <c r="E36" i="35"/>
  <c r="L35" i="28"/>
  <c r="M35" i="28"/>
  <c r="N35" i="28"/>
  <c r="O35" i="28"/>
  <c r="P35" i="28"/>
  <c r="Q35" i="28"/>
  <c r="R35" i="28"/>
  <c r="M35" i="26"/>
  <c r="N35" i="26"/>
  <c r="O35" i="26"/>
  <c r="C35" i="26"/>
  <c r="D35" i="26"/>
  <c r="E35" i="26"/>
  <c r="M35" i="37"/>
  <c r="N35" i="37"/>
  <c r="C35" i="37"/>
  <c r="D35" i="37"/>
  <c r="E35" i="37"/>
  <c r="M35" i="38"/>
  <c r="N35" i="38"/>
  <c r="C35" i="38"/>
  <c r="D35" i="38"/>
  <c r="E35" i="38"/>
  <c r="M35" i="33"/>
  <c r="N35" i="33"/>
  <c r="C35" i="33"/>
  <c r="D35" i="33"/>
  <c r="E35" i="33"/>
  <c r="M35" i="36"/>
  <c r="N35" i="36"/>
  <c r="C35" i="36"/>
  <c r="D35" i="36"/>
  <c r="E35" i="36"/>
  <c r="M35" i="34"/>
  <c r="N35" i="34"/>
  <c r="C35" i="34"/>
  <c r="D35" i="34"/>
  <c r="M35" i="35"/>
  <c r="N35" i="35"/>
  <c r="C35" i="35"/>
  <c r="D35" i="35"/>
  <c r="E35" i="35"/>
  <c r="L34" i="28"/>
  <c r="M34" i="28"/>
  <c r="N34" i="28"/>
  <c r="O34" i="28"/>
  <c r="P34" i="28"/>
  <c r="Q34" i="28"/>
  <c r="R34" i="28"/>
  <c r="M34" i="37"/>
  <c r="N34" i="37"/>
  <c r="C34" i="37"/>
  <c r="D34" i="37"/>
  <c r="E34" i="37"/>
  <c r="M34" i="38"/>
  <c r="N34" i="38"/>
  <c r="C34" i="38"/>
  <c r="D34" i="38"/>
  <c r="E34" i="38"/>
  <c r="M34" i="33"/>
  <c r="N34" i="33"/>
  <c r="C34" i="33"/>
  <c r="D34" i="33"/>
  <c r="E34" i="33"/>
  <c r="M34" i="36"/>
  <c r="N34" i="36"/>
  <c r="C34" i="36"/>
  <c r="D34" i="36"/>
  <c r="E34" i="36"/>
  <c r="M34" i="34"/>
  <c r="N34" i="34"/>
  <c r="C34" i="34"/>
  <c r="D34" i="34"/>
  <c r="E34" i="34"/>
  <c r="M34" i="35"/>
  <c r="N34" i="35"/>
  <c r="C34" i="35"/>
  <c r="D34" i="35"/>
  <c r="E34" i="35"/>
  <c r="E33" i="35"/>
  <c r="M34" i="26"/>
  <c r="N34" i="26"/>
  <c r="O34" i="26"/>
  <c r="C34" i="26"/>
  <c r="D34" i="26"/>
  <c r="E34" i="26"/>
  <c r="L33" i="28"/>
  <c r="M33" i="28"/>
  <c r="N33" i="28"/>
  <c r="O33" i="28"/>
  <c r="P33" i="28"/>
  <c r="Q33" i="28"/>
  <c r="R33" i="28"/>
  <c r="M33" i="37"/>
  <c r="N33" i="37"/>
  <c r="C33" i="37"/>
  <c r="D33" i="37"/>
  <c r="E33" i="37"/>
  <c r="M33" i="38"/>
  <c r="N33" i="38"/>
  <c r="C33" i="38"/>
  <c r="D33" i="38"/>
  <c r="E33" i="38"/>
  <c r="M33" i="33"/>
  <c r="N33" i="33"/>
  <c r="C33" i="33"/>
  <c r="D33" i="33"/>
  <c r="E33" i="33"/>
  <c r="M33" i="36"/>
  <c r="N33" i="36"/>
  <c r="C33" i="36"/>
  <c r="D33" i="36"/>
  <c r="E33" i="36"/>
  <c r="M33" i="34"/>
  <c r="N33" i="34"/>
  <c r="C33" i="34"/>
  <c r="D33" i="34"/>
  <c r="E33" i="34"/>
  <c r="M33" i="26"/>
  <c r="N33" i="26"/>
  <c r="O33" i="26"/>
  <c r="C33" i="26"/>
  <c r="D33" i="26"/>
  <c r="E33" i="26"/>
  <c r="E32" i="26"/>
  <c r="M33" i="35"/>
  <c r="N33" i="35"/>
  <c r="C33" i="35"/>
  <c r="D33" i="35"/>
  <c r="I501" i="21"/>
  <c r="G501" i="21"/>
  <c r="E501" i="21"/>
  <c r="F501" i="21"/>
  <c r="H501" i="21"/>
  <c r="J501" i="21"/>
  <c r="K501" i="21"/>
  <c r="C501" i="21"/>
  <c r="H499" i="4"/>
  <c r="G499" i="4"/>
  <c r="F499" i="4"/>
  <c r="E499" i="4"/>
  <c r="Z501" i="22"/>
  <c r="J501" i="22"/>
  <c r="Y501" i="22"/>
  <c r="H501" i="22"/>
  <c r="X501" i="22"/>
  <c r="F501" i="22"/>
  <c r="E501" i="22"/>
  <c r="D501" i="22"/>
  <c r="C501" i="22"/>
  <c r="D499" i="4"/>
  <c r="I499" i="4"/>
  <c r="C499" i="4"/>
  <c r="C32" i="38"/>
  <c r="D32" i="38"/>
  <c r="E32" i="38"/>
  <c r="N31" i="38"/>
  <c r="N32" i="38"/>
  <c r="L32" i="28"/>
  <c r="M32" i="28"/>
  <c r="N32" i="28"/>
  <c r="O32" i="28"/>
  <c r="P32" i="28"/>
  <c r="Q32" i="28"/>
  <c r="R32" i="28"/>
  <c r="M32" i="37"/>
  <c r="N32" i="37"/>
  <c r="C32" i="37"/>
  <c r="D32" i="37"/>
  <c r="E32" i="37"/>
  <c r="M32" i="38"/>
  <c r="M32" i="36"/>
  <c r="N32" i="36"/>
  <c r="M32" i="34"/>
  <c r="N32" i="34"/>
  <c r="M32" i="35"/>
  <c r="N32" i="35"/>
  <c r="M32" i="33"/>
  <c r="N32" i="33"/>
  <c r="C32" i="33"/>
  <c r="D32" i="33"/>
  <c r="E32" i="33"/>
  <c r="C32" i="36"/>
  <c r="D32" i="36"/>
  <c r="E32" i="36"/>
  <c r="C32" i="34"/>
  <c r="D32" i="34"/>
  <c r="E32" i="34"/>
  <c r="C32" i="35"/>
  <c r="D32" i="35"/>
  <c r="E32" i="35"/>
  <c r="E31" i="35"/>
  <c r="M32" i="26"/>
  <c r="N32" i="26"/>
  <c r="O32" i="26"/>
  <c r="O31" i="26"/>
  <c r="C32" i="26"/>
  <c r="D32" i="26"/>
  <c r="L31" i="28"/>
  <c r="M31" i="28"/>
  <c r="N31" i="28"/>
  <c r="O31" i="28"/>
  <c r="P31" i="28"/>
  <c r="Q31" i="28"/>
  <c r="R31" i="28"/>
  <c r="M31" i="26"/>
  <c r="N31" i="26"/>
  <c r="C31" i="26"/>
  <c r="D31" i="26"/>
  <c r="E31" i="26"/>
  <c r="M31" i="37"/>
  <c r="N31" i="37"/>
  <c r="C31" i="37"/>
  <c r="D31" i="37"/>
  <c r="E31" i="37"/>
  <c r="M31" i="38"/>
  <c r="C31" i="38"/>
  <c r="D31" i="38"/>
  <c r="E31" i="38"/>
  <c r="M31" i="33"/>
  <c r="N31" i="33"/>
  <c r="C31" i="33"/>
  <c r="D31" i="33"/>
  <c r="E31" i="33"/>
  <c r="M31" i="36"/>
  <c r="N31" i="36"/>
  <c r="C31" i="36"/>
  <c r="D31" i="36"/>
  <c r="E31" i="36"/>
  <c r="M31" i="34"/>
  <c r="N31" i="34"/>
  <c r="C31" i="34"/>
  <c r="D31" i="34"/>
  <c r="E31" i="34"/>
  <c r="M31" i="35"/>
  <c r="N31" i="35"/>
  <c r="C31" i="35"/>
  <c r="D31" i="35"/>
  <c r="L30" i="28"/>
  <c r="M30" i="28"/>
  <c r="N30" i="28"/>
  <c r="O30" i="28"/>
  <c r="P30" i="28"/>
  <c r="Q30" i="28"/>
  <c r="R30" i="28"/>
  <c r="M30" i="26"/>
  <c r="N30" i="26"/>
  <c r="O30" i="26"/>
  <c r="C30" i="26"/>
  <c r="D30" i="26"/>
  <c r="E30" i="26"/>
  <c r="M30" i="37"/>
  <c r="N30" i="37"/>
  <c r="C30" i="37"/>
  <c r="D30" i="37"/>
  <c r="E30" i="37"/>
  <c r="M30" i="38"/>
  <c r="N30" i="38"/>
  <c r="C30" i="38"/>
  <c r="D30" i="38"/>
  <c r="E30" i="38"/>
  <c r="M30" i="33"/>
  <c r="N30" i="33"/>
  <c r="C30" i="33"/>
  <c r="D30" i="33"/>
  <c r="E30" i="33"/>
  <c r="M30" i="36"/>
  <c r="N30" i="36"/>
  <c r="C30" i="36"/>
  <c r="D30" i="36"/>
  <c r="E30" i="36"/>
  <c r="M30" i="34"/>
  <c r="N30" i="34"/>
  <c r="C30" i="34"/>
  <c r="D30" i="34"/>
  <c r="E30" i="34"/>
  <c r="M30" i="35"/>
  <c r="N30" i="35"/>
  <c r="C30" i="35"/>
  <c r="D30" i="35"/>
  <c r="E30" i="35"/>
  <c r="D500" i="22"/>
  <c r="D499" i="22"/>
  <c r="D498" i="22"/>
  <c r="L28" i="28"/>
  <c r="M28" i="28"/>
  <c r="N28" i="28"/>
  <c r="O28" i="28"/>
  <c r="P28" i="28"/>
  <c r="Q28" i="28"/>
  <c r="R28" i="28"/>
  <c r="L29" i="28"/>
  <c r="M29" i="28"/>
  <c r="N29" i="28"/>
  <c r="O29" i="28"/>
  <c r="P29" i="28"/>
  <c r="Q29" i="28"/>
  <c r="R29" i="28"/>
  <c r="L5" i="28"/>
  <c r="M5" i="28"/>
  <c r="N5" i="28"/>
  <c r="O5" i="28"/>
  <c r="P5" i="28"/>
  <c r="Q5" i="28"/>
  <c r="L6" i="28"/>
  <c r="M6" i="28"/>
  <c r="N6" i="28"/>
  <c r="O6" i="28"/>
  <c r="P6" i="28"/>
  <c r="Q6" i="28"/>
  <c r="L7" i="28"/>
  <c r="M7" i="28"/>
  <c r="N7" i="28"/>
  <c r="O7" i="28"/>
  <c r="P7" i="28"/>
  <c r="Q7" i="28"/>
  <c r="L8" i="28"/>
  <c r="M8" i="28"/>
  <c r="N8" i="28"/>
  <c r="O8" i="28"/>
  <c r="P8" i="28"/>
  <c r="Q8" i="28"/>
  <c r="L9" i="28"/>
  <c r="M9" i="28"/>
  <c r="N9" i="28"/>
  <c r="O9" i="28"/>
  <c r="P9" i="28"/>
  <c r="Q9" i="28"/>
  <c r="L10" i="28"/>
  <c r="M10" i="28"/>
  <c r="N10" i="28"/>
  <c r="O10" i="28"/>
  <c r="P10" i="28"/>
  <c r="Q10" i="28"/>
  <c r="L11" i="28"/>
  <c r="M11" i="28"/>
  <c r="N11" i="28"/>
  <c r="O11" i="28"/>
  <c r="P11" i="28"/>
  <c r="Q11" i="28"/>
  <c r="L12" i="28"/>
  <c r="M12" i="28"/>
  <c r="N12" i="28"/>
  <c r="O12" i="28"/>
  <c r="P12" i="28"/>
  <c r="Q12" i="28"/>
  <c r="L13" i="28"/>
  <c r="M13" i="28"/>
  <c r="N13" i="28"/>
  <c r="O13" i="28"/>
  <c r="P13" i="28"/>
  <c r="Q13" i="28"/>
  <c r="L14" i="28"/>
  <c r="M14" i="28"/>
  <c r="N14" i="28"/>
  <c r="O14" i="28"/>
  <c r="P14" i="28"/>
  <c r="Q14" i="28"/>
  <c r="L15" i="28"/>
  <c r="M15" i="28"/>
  <c r="N15" i="28"/>
  <c r="O15" i="28"/>
  <c r="P15" i="28"/>
  <c r="Q15" i="28"/>
  <c r="L16" i="28"/>
  <c r="M16" i="28"/>
  <c r="N16" i="28"/>
  <c r="O16" i="28"/>
  <c r="P16" i="28"/>
  <c r="Q16" i="28"/>
  <c r="L17" i="28"/>
  <c r="M17" i="28"/>
  <c r="N17" i="28"/>
  <c r="O17" i="28"/>
  <c r="P17" i="28"/>
  <c r="Q17" i="28"/>
  <c r="L18" i="28"/>
  <c r="M18" i="28"/>
  <c r="N18" i="28"/>
  <c r="O18" i="28"/>
  <c r="P18" i="28"/>
  <c r="Q18" i="28"/>
  <c r="L19" i="28"/>
  <c r="M19" i="28"/>
  <c r="N19" i="28"/>
  <c r="O19" i="28"/>
  <c r="P19" i="28"/>
  <c r="Q19" i="28"/>
  <c r="L20" i="28"/>
  <c r="M20" i="28"/>
  <c r="N20" i="28"/>
  <c r="O20" i="28"/>
  <c r="P20" i="28"/>
  <c r="Q20" i="28"/>
  <c r="L21" i="28"/>
  <c r="M21" i="28"/>
  <c r="N21" i="28"/>
  <c r="O21" i="28"/>
  <c r="P21" i="28"/>
  <c r="Q21" i="28"/>
  <c r="L22" i="28"/>
  <c r="M22" i="28"/>
  <c r="N22" i="28"/>
  <c r="O22" i="28"/>
  <c r="P22" i="28"/>
  <c r="Q22" i="28"/>
  <c r="L23" i="28"/>
  <c r="M23" i="28"/>
  <c r="N23" i="28"/>
  <c r="O23" i="28"/>
  <c r="P23" i="28"/>
  <c r="Q23" i="28"/>
  <c r="L24" i="28"/>
  <c r="M24" i="28"/>
  <c r="N24" i="28"/>
  <c r="O24" i="28"/>
  <c r="P24" i="28"/>
  <c r="Q24" i="28"/>
  <c r="L25" i="28"/>
  <c r="M25" i="28"/>
  <c r="N25" i="28"/>
  <c r="O25" i="28"/>
  <c r="P25" i="28"/>
  <c r="Q25" i="28"/>
  <c r="L26" i="28"/>
  <c r="M26" i="28"/>
  <c r="N26" i="28"/>
  <c r="O26" i="28"/>
  <c r="P26" i="28"/>
  <c r="Q26" i="28"/>
  <c r="L27" i="28"/>
  <c r="M27" i="28"/>
  <c r="N27" i="28"/>
  <c r="O27" i="28"/>
  <c r="P27" i="28"/>
  <c r="Q27" i="28"/>
  <c r="M29" i="26"/>
  <c r="N29" i="26"/>
  <c r="O29" i="26"/>
  <c r="C29" i="26"/>
  <c r="D29" i="26"/>
  <c r="E29" i="26"/>
  <c r="M29" i="37"/>
  <c r="N29" i="37"/>
  <c r="C29" i="37"/>
  <c r="D29" i="37"/>
  <c r="E29" i="37"/>
  <c r="M29" i="38"/>
  <c r="N29" i="38"/>
  <c r="C29" i="38"/>
  <c r="D29" i="38"/>
  <c r="E29" i="38"/>
  <c r="M29" i="33"/>
  <c r="N29" i="33"/>
  <c r="C29" i="33"/>
  <c r="D29" i="33"/>
  <c r="E29" i="33"/>
  <c r="M29" i="36"/>
  <c r="N29" i="36"/>
  <c r="C29" i="36"/>
  <c r="D29" i="36"/>
  <c r="E29" i="36"/>
  <c r="M29" i="34"/>
  <c r="N29" i="34"/>
  <c r="C29" i="34"/>
  <c r="D29" i="34"/>
  <c r="E29" i="34"/>
  <c r="M29" i="35"/>
  <c r="N29" i="35"/>
  <c r="C29" i="35"/>
  <c r="D29" i="35"/>
  <c r="E29" i="35"/>
  <c r="N28" i="35"/>
  <c r="M28" i="35"/>
  <c r="N28" i="34"/>
  <c r="M28" i="34"/>
  <c r="N28" i="36"/>
  <c r="M28" i="36"/>
  <c r="N28" i="33"/>
  <c r="M28" i="33"/>
  <c r="N28" i="38"/>
  <c r="M28" i="38"/>
  <c r="M28" i="37"/>
  <c r="N28" i="37"/>
  <c r="O28" i="26"/>
  <c r="N28" i="26"/>
  <c r="M28" i="26"/>
  <c r="E28" i="26"/>
  <c r="D28" i="26"/>
  <c r="C28" i="26"/>
  <c r="E28" i="37"/>
  <c r="D28" i="37"/>
  <c r="C28" i="37"/>
  <c r="E28" i="38"/>
  <c r="D28" i="38"/>
  <c r="C28" i="38"/>
  <c r="E28" i="33"/>
  <c r="D28" i="33"/>
  <c r="C28" i="33"/>
  <c r="E28" i="36"/>
  <c r="D28" i="36"/>
  <c r="C28" i="36"/>
  <c r="E28" i="34"/>
  <c r="D28" i="34"/>
  <c r="C28" i="34"/>
  <c r="C28" i="35"/>
  <c r="D28" i="35"/>
  <c r="E28" i="35"/>
  <c r="H511" i="4"/>
  <c r="H510" i="4"/>
  <c r="H509" i="4"/>
  <c r="H508" i="4"/>
  <c r="H507" i="4"/>
  <c r="G511" i="4"/>
  <c r="G510" i="4"/>
  <c r="G509" i="4"/>
  <c r="G508" i="4"/>
  <c r="G507" i="4"/>
  <c r="F511" i="4"/>
  <c r="F510" i="4"/>
  <c r="F509" i="4"/>
  <c r="F508" i="4"/>
  <c r="F507" i="4"/>
  <c r="E511" i="4"/>
  <c r="Z513" i="22"/>
  <c r="Z512" i="22"/>
  <c r="Z511" i="22"/>
  <c r="Z510" i="22"/>
  <c r="Z509" i="22"/>
  <c r="Y513" i="22"/>
  <c r="Y512" i="22"/>
  <c r="Y511" i="22"/>
  <c r="Y510" i="22"/>
  <c r="Y509" i="22"/>
  <c r="E513" i="22"/>
  <c r="E512" i="22"/>
  <c r="E511" i="22"/>
  <c r="E510" i="22"/>
  <c r="E509" i="22"/>
  <c r="I513" i="21"/>
  <c r="I512" i="21"/>
  <c r="I511" i="21"/>
  <c r="I510" i="21"/>
  <c r="I509" i="21"/>
  <c r="G513" i="21"/>
  <c r="G511" i="21"/>
  <c r="G510" i="21"/>
  <c r="G509" i="21"/>
  <c r="I498" i="4"/>
  <c r="H498" i="4"/>
  <c r="G498" i="4"/>
  <c r="F498" i="4"/>
  <c r="E498" i="4"/>
  <c r="D498" i="4"/>
  <c r="C498" i="4"/>
  <c r="R27" i="28"/>
  <c r="M27" i="26"/>
  <c r="N27" i="26"/>
  <c r="O27" i="26"/>
  <c r="C27" i="26"/>
  <c r="D27" i="26"/>
  <c r="E27" i="26"/>
  <c r="M27" i="37"/>
  <c r="N27" i="37"/>
  <c r="C27" i="37"/>
  <c r="D27" i="37"/>
  <c r="E27" i="37"/>
  <c r="M27" i="38"/>
  <c r="N27" i="38"/>
  <c r="C27" i="38"/>
  <c r="D27" i="38"/>
  <c r="E27" i="38"/>
  <c r="M27" i="33"/>
  <c r="N27" i="33"/>
  <c r="C27" i="33"/>
  <c r="D27" i="33"/>
  <c r="E27" i="33"/>
  <c r="M27" i="36"/>
  <c r="N27" i="36"/>
  <c r="C27" i="36"/>
  <c r="D27" i="36"/>
  <c r="E27" i="36"/>
  <c r="M27" i="34"/>
  <c r="N27" i="34"/>
  <c r="C27" i="34"/>
  <c r="D27" i="34"/>
  <c r="E27" i="34"/>
  <c r="M27" i="35"/>
  <c r="N27" i="35"/>
  <c r="C27" i="35"/>
  <c r="D27" i="35"/>
  <c r="E27" i="35"/>
  <c r="R26" i="28"/>
  <c r="M26" i="26"/>
  <c r="N26" i="26"/>
  <c r="O26" i="26"/>
  <c r="C26" i="26"/>
  <c r="D26" i="26"/>
  <c r="E26" i="26"/>
  <c r="M26" i="37"/>
  <c r="N26" i="37"/>
  <c r="C26" i="37"/>
  <c r="D26" i="37"/>
  <c r="E26" i="37"/>
  <c r="M26" i="38"/>
  <c r="N26" i="38"/>
  <c r="C26" i="38"/>
  <c r="D26" i="38"/>
  <c r="E26" i="38"/>
  <c r="M26" i="33"/>
  <c r="N26" i="33"/>
  <c r="C26" i="33"/>
  <c r="D26" i="33"/>
  <c r="E26" i="33"/>
  <c r="M26" i="36"/>
  <c r="N26" i="36"/>
  <c r="C26" i="36"/>
  <c r="D26" i="36"/>
  <c r="E26" i="36"/>
  <c r="M26" i="34"/>
  <c r="N26" i="34"/>
  <c r="C26" i="34"/>
  <c r="D26" i="34"/>
  <c r="E26" i="34"/>
  <c r="M26" i="35"/>
  <c r="N26" i="35"/>
  <c r="C26" i="35"/>
  <c r="D26" i="35"/>
  <c r="E26" i="35"/>
  <c r="R25" i="28"/>
  <c r="M25" i="37"/>
  <c r="N25" i="37"/>
  <c r="C25" i="37"/>
  <c r="D25" i="37"/>
  <c r="E25" i="37"/>
  <c r="M25" i="38"/>
  <c r="N25" i="38"/>
  <c r="C25" i="38"/>
  <c r="D25" i="38"/>
  <c r="E25" i="38"/>
  <c r="M25" i="33"/>
  <c r="N25" i="33"/>
  <c r="C25" i="33"/>
  <c r="D25" i="33"/>
  <c r="E25" i="33"/>
  <c r="M25" i="36"/>
  <c r="N25" i="36"/>
  <c r="C25" i="36"/>
  <c r="D25" i="36"/>
  <c r="E25" i="36"/>
  <c r="M25" i="26"/>
  <c r="N25" i="26"/>
  <c r="O25" i="26"/>
  <c r="C25" i="26"/>
  <c r="D25" i="26"/>
  <c r="E25" i="26"/>
  <c r="M25" i="34"/>
  <c r="N25" i="34"/>
  <c r="C25" i="34"/>
  <c r="D25" i="34"/>
  <c r="E25" i="34"/>
  <c r="M25" i="35"/>
  <c r="N25" i="35"/>
  <c r="C25" i="35"/>
  <c r="D25" i="35"/>
  <c r="E25" i="35"/>
  <c r="E510" i="4"/>
  <c r="Z500" i="22"/>
  <c r="Y500" i="22"/>
  <c r="E500" i="22"/>
  <c r="J500" i="22"/>
  <c r="H500" i="22"/>
  <c r="X500" i="22"/>
  <c r="F500" i="22"/>
  <c r="C500" i="22"/>
  <c r="I500" i="21"/>
  <c r="G500" i="21"/>
  <c r="D499" i="21"/>
  <c r="K500" i="21"/>
  <c r="J500" i="21"/>
  <c r="H500" i="21"/>
  <c r="F500" i="21"/>
  <c r="E500" i="21"/>
  <c r="C500" i="21"/>
  <c r="G512" i="21"/>
  <c r="R24" i="28"/>
  <c r="M24" i="37"/>
  <c r="N24" i="37"/>
  <c r="C24" i="37"/>
  <c r="D24" i="37"/>
  <c r="E24" i="37"/>
  <c r="M24" i="38"/>
  <c r="N24" i="38"/>
  <c r="C24" i="38"/>
  <c r="D24" i="38"/>
  <c r="E24" i="38"/>
  <c r="M24" i="33"/>
  <c r="N24" i="33"/>
  <c r="C24" i="33"/>
  <c r="D24" i="33"/>
  <c r="E24" i="33"/>
  <c r="M24" i="36"/>
  <c r="N24" i="36"/>
  <c r="C24" i="36"/>
  <c r="D24" i="36"/>
  <c r="E24" i="36"/>
  <c r="M24" i="26"/>
  <c r="N24" i="26"/>
  <c r="O24" i="26"/>
  <c r="C24" i="26"/>
  <c r="D24" i="26"/>
  <c r="E24" i="26"/>
  <c r="E23" i="26"/>
  <c r="M24" i="35"/>
  <c r="N24" i="35"/>
  <c r="M24" i="34"/>
  <c r="N24" i="34"/>
  <c r="C24" i="34"/>
  <c r="D24" i="34"/>
  <c r="E24" i="34"/>
  <c r="C24" i="35"/>
  <c r="D24" i="35"/>
  <c r="E24" i="35"/>
  <c r="L7" i="20"/>
  <c r="L8" i="20"/>
  <c r="L9" i="20"/>
  <c r="L10" i="20"/>
  <c r="R23" i="28"/>
  <c r="M23" i="37"/>
  <c r="N23" i="37"/>
  <c r="C23" i="37"/>
  <c r="D23" i="37"/>
  <c r="E23" i="37"/>
  <c r="M23" i="38"/>
  <c r="N23" i="38"/>
  <c r="C23" i="38"/>
  <c r="D23" i="38"/>
  <c r="E23" i="38"/>
  <c r="M23" i="33"/>
  <c r="N23" i="33"/>
  <c r="C23" i="33"/>
  <c r="D23" i="33"/>
  <c r="E23" i="33"/>
  <c r="M23" i="36"/>
  <c r="N23" i="36"/>
  <c r="C23" i="36"/>
  <c r="D23" i="36"/>
  <c r="E23" i="36"/>
  <c r="M23" i="34"/>
  <c r="N23" i="34"/>
  <c r="C23" i="34"/>
  <c r="D23" i="34"/>
  <c r="E23" i="34"/>
  <c r="M23" i="26"/>
  <c r="N23" i="26"/>
  <c r="O23" i="26"/>
  <c r="C23" i="26"/>
  <c r="D23" i="26"/>
  <c r="M23" i="35"/>
  <c r="N23" i="35"/>
  <c r="C23" i="35"/>
  <c r="D23" i="35"/>
  <c r="E23" i="35"/>
  <c r="R22" i="28"/>
  <c r="N10" i="20"/>
  <c r="M22" i="26"/>
  <c r="N22" i="26"/>
  <c r="O22" i="26"/>
  <c r="C22" i="26"/>
  <c r="D22" i="26"/>
  <c r="E22" i="26"/>
  <c r="C22" i="37"/>
  <c r="D22" i="37"/>
  <c r="E22" i="37"/>
  <c r="E21" i="37"/>
  <c r="M22" i="37"/>
  <c r="N22" i="37"/>
  <c r="C22" i="38"/>
  <c r="D22" i="38"/>
  <c r="E22" i="38"/>
  <c r="M22" i="38"/>
  <c r="N22" i="38"/>
  <c r="M22" i="33"/>
  <c r="N22" i="33"/>
  <c r="C22" i="33"/>
  <c r="D22" i="33"/>
  <c r="E22" i="33"/>
  <c r="M22" i="36"/>
  <c r="N22" i="36"/>
  <c r="C22" i="36"/>
  <c r="D22" i="36"/>
  <c r="E22" i="36"/>
  <c r="M22" i="34"/>
  <c r="N22" i="34"/>
  <c r="C22" i="34"/>
  <c r="D22" i="34"/>
  <c r="E22" i="34"/>
  <c r="C22" i="35"/>
  <c r="D22" i="35"/>
  <c r="E22" i="35"/>
  <c r="M22" i="35"/>
  <c r="N22" i="35"/>
  <c r="M10" i="20"/>
  <c r="M7" i="20"/>
  <c r="M8" i="20"/>
  <c r="M9" i="20"/>
  <c r="R21" i="28"/>
  <c r="M21" i="37"/>
  <c r="N21" i="37"/>
  <c r="C21" i="37"/>
  <c r="D21" i="37"/>
  <c r="M21" i="38"/>
  <c r="N21" i="38"/>
  <c r="C21" i="38"/>
  <c r="D21" i="38"/>
  <c r="E21" i="38"/>
  <c r="M21" i="33"/>
  <c r="N21" i="33"/>
  <c r="C21" i="33"/>
  <c r="D21" i="33"/>
  <c r="E21" i="33"/>
  <c r="M21" i="36"/>
  <c r="N21" i="36"/>
  <c r="C21" i="36"/>
  <c r="D21" i="36"/>
  <c r="E21" i="36"/>
  <c r="M21" i="34"/>
  <c r="N21" i="34"/>
  <c r="C21" i="34"/>
  <c r="D21" i="34"/>
  <c r="E21" i="34"/>
  <c r="M21" i="35"/>
  <c r="N21" i="35"/>
  <c r="N9" i="20"/>
  <c r="M21" i="26"/>
  <c r="N21" i="26"/>
  <c r="O21" i="26"/>
  <c r="C21" i="26"/>
  <c r="D21" i="26"/>
  <c r="E21" i="26"/>
  <c r="C21" i="35"/>
  <c r="D21" i="35"/>
  <c r="E21" i="35"/>
  <c r="N8" i="20"/>
  <c r="R20" i="28"/>
  <c r="X37" i="26"/>
  <c r="M20" i="34"/>
  <c r="N20" i="34"/>
  <c r="M20" i="36"/>
  <c r="N20" i="36"/>
  <c r="M20" i="33"/>
  <c r="N20" i="33"/>
  <c r="M20" i="38"/>
  <c r="N20" i="38"/>
  <c r="M20" i="37"/>
  <c r="N20" i="37"/>
  <c r="C20" i="37"/>
  <c r="D20" i="37"/>
  <c r="E20" i="37"/>
  <c r="C20" i="38"/>
  <c r="D20" i="38"/>
  <c r="E20" i="38"/>
  <c r="C20" i="33"/>
  <c r="D20" i="33"/>
  <c r="E20" i="33"/>
  <c r="C20" i="36"/>
  <c r="D20" i="36"/>
  <c r="E20" i="36"/>
  <c r="C20" i="34"/>
  <c r="D20" i="34"/>
  <c r="E20" i="34"/>
  <c r="M20" i="26"/>
  <c r="N20" i="26"/>
  <c r="O20" i="26"/>
  <c r="C20" i="26"/>
  <c r="D20" i="26"/>
  <c r="E20" i="26"/>
  <c r="M20" i="35"/>
  <c r="N20" i="35"/>
  <c r="C20" i="35"/>
  <c r="D20" i="35"/>
  <c r="E20" i="35"/>
  <c r="N7" i="20"/>
  <c r="M19" i="33"/>
  <c r="N19" i="33"/>
  <c r="R19" i="28"/>
  <c r="M19" i="37"/>
  <c r="N19" i="37"/>
  <c r="C19" i="37"/>
  <c r="D19" i="37"/>
  <c r="E19" i="37"/>
  <c r="M19" i="38"/>
  <c r="N19" i="38"/>
  <c r="C19" i="38"/>
  <c r="D19" i="38"/>
  <c r="E19" i="38"/>
  <c r="C19" i="33"/>
  <c r="D19" i="33"/>
  <c r="E19" i="33"/>
  <c r="M19" i="36"/>
  <c r="N19" i="36"/>
  <c r="C19" i="36"/>
  <c r="D19" i="36"/>
  <c r="E19" i="36"/>
  <c r="M19" i="34"/>
  <c r="N19" i="34"/>
  <c r="C19" i="34"/>
  <c r="D19" i="34"/>
  <c r="E19" i="34"/>
  <c r="M19" i="35"/>
  <c r="N19" i="35"/>
  <c r="C19" i="35"/>
  <c r="D19" i="35"/>
  <c r="E19" i="35"/>
  <c r="E18" i="35"/>
  <c r="M19" i="26"/>
  <c r="N19" i="26"/>
  <c r="O19" i="26"/>
  <c r="E19" i="26"/>
  <c r="D19" i="26"/>
  <c r="C19" i="26"/>
  <c r="R18" i="28"/>
  <c r="M18" i="37"/>
  <c r="N18" i="37"/>
  <c r="C18" i="37"/>
  <c r="D18" i="37"/>
  <c r="E18" i="37"/>
  <c r="M18" i="38"/>
  <c r="N18" i="38"/>
  <c r="C18" i="38"/>
  <c r="D18" i="38"/>
  <c r="E18" i="38"/>
  <c r="M18" i="33"/>
  <c r="N18" i="33"/>
  <c r="C18" i="33"/>
  <c r="D18" i="33"/>
  <c r="E18" i="33"/>
  <c r="M18" i="36"/>
  <c r="N18" i="36"/>
  <c r="C18" i="36"/>
  <c r="D18" i="36"/>
  <c r="E18" i="36"/>
  <c r="C18" i="34"/>
  <c r="D18" i="34"/>
  <c r="E18" i="34"/>
  <c r="M18" i="34"/>
  <c r="N18" i="34"/>
  <c r="M18" i="26"/>
  <c r="N18" i="26"/>
  <c r="O18" i="26"/>
  <c r="C18" i="26"/>
  <c r="D18" i="26"/>
  <c r="E18" i="26"/>
  <c r="E17" i="26"/>
  <c r="M18" i="35"/>
  <c r="N18" i="35"/>
  <c r="C18" i="35"/>
  <c r="D18" i="35"/>
  <c r="R17" i="28"/>
  <c r="C17" i="26"/>
  <c r="D17" i="26"/>
  <c r="M17" i="26"/>
  <c r="N17" i="26"/>
  <c r="O17" i="26"/>
  <c r="M17" i="37"/>
  <c r="N17" i="37"/>
  <c r="C17" i="37"/>
  <c r="D17" i="37"/>
  <c r="E17" i="37"/>
  <c r="M17" i="38"/>
  <c r="N17" i="38"/>
  <c r="C17" i="38"/>
  <c r="D17" i="38"/>
  <c r="E17" i="38"/>
  <c r="M17" i="33"/>
  <c r="N17" i="33"/>
  <c r="C17" i="33"/>
  <c r="D17" i="33"/>
  <c r="E17" i="33"/>
  <c r="C17" i="36"/>
  <c r="D17" i="36"/>
  <c r="E17" i="36"/>
  <c r="M17" i="36"/>
  <c r="N17" i="36"/>
  <c r="M17" i="34"/>
  <c r="N17" i="34"/>
  <c r="C17" i="34"/>
  <c r="D17" i="34"/>
  <c r="E17" i="34"/>
  <c r="E16" i="34"/>
  <c r="M17" i="35"/>
  <c r="N17" i="35"/>
  <c r="C17" i="35"/>
  <c r="D17" i="35"/>
  <c r="E17" i="35"/>
  <c r="R16" i="28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N16" i="35"/>
  <c r="M16" i="35"/>
  <c r="N16" i="34"/>
  <c r="M16" i="34"/>
  <c r="N16" i="36"/>
  <c r="M16" i="36"/>
  <c r="N16" i="33"/>
  <c r="M16" i="33"/>
  <c r="N16" i="37"/>
  <c r="M16" i="37"/>
  <c r="M16" i="38"/>
  <c r="N16" i="38"/>
  <c r="M16" i="26"/>
  <c r="N16" i="26"/>
  <c r="O16" i="26"/>
  <c r="C16" i="26"/>
  <c r="D16" i="26"/>
  <c r="E16" i="37"/>
  <c r="D16" i="37"/>
  <c r="C16" i="37"/>
  <c r="E16" i="38"/>
  <c r="D16" i="38"/>
  <c r="C16" i="38"/>
  <c r="E16" i="33"/>
  <c r="E15" i="33"/>
  <c r="D16" i="33"/>
  <c r="C16" i="33"/>
  <c r="E16" i="36"/>
  <c r="D16" i="36"/>
  <c r="C16" i="36"/>
  <c r="D16" i="34"/>
  <c r="C16" i="34"/>
  <c r="C16" i="35"/>
  <c r="D16" i="35"/>
  <c r="E16" i="35"/>
  <c r="R15" i="28"/>
  <c r="M15" i="37"/>
  <c r="N15" i="37"/>
  <c r="C15" i="37"/>
  <c r="E15" i="37"/>
  <c r="E14" i="37"/>
  <c r="C15" i="38"/>
  <c r="E15" i="38"/>
  <c r="M15" i="38"/>
  <c r="N15" i="38"/>
  <c r="C15" i="33"/>
  <c r="M15" i="33"/>
  <c r="N15" i="33"/>
  <c r="M15" i="36"/>
  <c r="N15" i="36"/>
  <c r="C15" i="36"/>
  <c r="E15" i="36"/>
  <c r="M15" i="34"/>
  <c r="N15" i="34"/>
  <c r="C15" i="34"/>
  <c r="E15" i="34"/>
  <c r="M15" i="35"/>
  <c r="N15" i="35"/>
  <c r="C15" i="35"/>
  <c r="E15" i="35"/>
  <c r="C15" i="26"/>
  <c r="M15" i="26"/>
  <c r="O15" i="26"/>
  <c r="C499" i="21"/>
  <c r="K499" i="21"/>
  <c r="K498" i="21"/>
  <c r="K497" i="21"/>
  <c r="K496" i="21"/>
  <c r="K495" i="21"/>
  <c r="K494" i="21"/>
  <c r="K493" i="21"/>
  <c r="K492" i="21"/>
  <c r="K491" i="21"/>
  <c r="K490" i="21"/>
  <c r="K489" i="21"/>
  <c r="K488" i="21"/>
  <c r="K487" i="21"/>
  <c r="K486" i="21"/>
  <c r="K485" i="21"/>
  <c r="K484" i="21"/>
  <c r="K483" i="21"/>
  <c r="K482" i="21"/>
  <c r="K481" i="21"/>
  <c r="K480" i="21"/>
  <c r="K479" i="21"/>
  <c r="K478" i="21"/>
  <c r="K477" i="21"/>
  <c r="K476" i="21"/>
  <c r="K475" i="21"/>
  <c r="K474" i="21"/>
  <c r="K473" i="21"/>
  <c r="K472" i="21"/>
  <c r="K471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I499" i="21"/>
  <c r="I498" i="21"/>
  <c r="I497" i="21"/>
  <c r="I496" i="21"/>
  <c r="I495" i="21"/>
  <c r="I494" i="21"/>
  <c r="I493" i="21"/>
  <c r="I492" i="21"/>
  <c r="I491" i="21"/>
  <c r="I490" i="21"/>
  <c r="I489" i="21"/>
  <c r="I488" i="21"/>
  <c r="I487" i="21"/>
  <c r="I486" i="21"/>
  <c r="I485" i="21"/>
  <c r="I484" i="21"/>
  <c r="I483" i="21"/>
  <c r="I482" i="21"/>
  <c r="I481" i="21"/>
  <c r="I480" i="21"/>
  <c r="I479" i="21"/>
  <c r="I478" i="21"/>
  <c r="I477" i="21"/>
  <c r="I476" i="21"/>
  <c r="I475" i="21"/>
  <c r="I474" i="21"/>
  <c r="I473" i="21"/>
  <c r="I472" i="21"/>
  <c r="I471" i="21"/>
  <c r="H499" i="21"/>
  <c r="H498" i="21"/>
  <c r="F499" i="21"/>
  <c r="G499" i="21"/>
  <c r="E499" i="21"/>
  <c r="G497" i="21"/>
  <c r="G496" i="21"/>
  <c r="G495" i="21"/>
  <c r="G494" i="21"/>
  <c r="G493" i="21"/>
  <c r="G492" i="21"/>
  <c r="G491" i="21"/>
  <c r="G490" i="21"/>
  <c r="G489" i="21"/>
  <c r="G488" i="21"/>
  <c r="G487" i="21"/>
  <c r="G486" i="21"/>
  <c r="G485" i="21"/>
  <c r="G484" i="21"/>
  <c r="G483" i="21"/>
  <c r="G482" i="21"/>
  <c r="G481" i="21"/>
  <c r="G480" i="21"/>
  <c r="G479" i="21"/>
  <c r="G478" i="21"/>
  <c r="G477" i="21"/>
  <c r="G476" i="21"/>
  <c r="G475" i="21"/>
  <c r="G474" i="21"/>
  <c r="G473" i="21"/>
  <c r="G472" i="21"/>
  <c r="G471" i="21"/>
  <c r="G498" i="21"/>
  <c r="F498" i="21"/>
  <c r="E498" i="21"/>
  <c r="D498" i="21"/>
  <c r="C498" i="21"/>
  <c r="Z499" i="22"/>
  <c r="J499" i="22"/>
  <c r="Y499" i="22"/>
  <c r="H499" i="22"/>
  <c r="X499" i="22"/>
  <c r="F499" i="22"/>
  <c r="E499" i="22"/>
  <c r="C499" i="22"/>
  <c r="Z498" i="22"/>
  <c r="J498" i="22"/>
  <c r="Y498" i="22"/>
  <c r="H498" i="22"/>
  <c r="X498" i="22"/>
  <c r="F498" i="22"/>
  <c r="E498" i="22"/>
  <c r="E497" i="22"/>
  <c r="E496" i="22"/>
  <c r="E495" i="22"/>
  <c r="E494" i="22"/>
  <c r="E493" i="22"/>
  <c r="E492" i="22"/>
  <c r="E491" i="22"/>
  <c r="E490" i="22"/>
  <c r="E489" i="22"/>
  <c r="E488" i="22"/>
  <c r="E487" i="22"/>
  <c r="E486" i="22"/>
  <c r="E485" i="22"/>
  <c r="E484" i="22"/>
  <c r="E483" i="22"/>
  <c r="E482" i="22"/>
  <c r="E481" i="22"/>
  <c r="E480" i="22"/>
  <c r="E479" i="22"/>
  <c r="E478" i="22"/>
  <c r="E477" i="22"/>
  <c r="E476" i="22"/>
  <c r="E475" i="22"/>
  <c r="E474" i="22"/>
  <c r="E473" i="22"/>
  <c r="E472" i="22"/>
  <c r="E471" i="22"/>
  <c r="C498" i="22"/>
  <c r="F497" i="4"/>
  <c r="G497" i="4"/>
  <c r="H497" i="4"/>
  <c r="E497" i="4"/>
  <c r="I497" i="4"/>
  <c r="D497" i="4"/>
  <c r="C497" i="4"/>
  <c r="R14" i="28"/>
  <c r="C14" i="37"/>
  <c r="M14" i="37"/>
  <c r="N14" i="37"/>
  <c r="C14" i="38"/>
  <c r="E14" i="38"/>
  <c r="M14" i="38"/>
  <c r="N14" i="38"/>
  <c r="C14" i="33"/>
  <c r="E14" i="33"/>
  <c r="M14" i="33"/>
  <c r="N14" i="33"/>
  <c r="C14" i="36"/>
  <c r="E14" i="36"/>
  <c r="M14" i="36"/>
  <c r="N14" i="36"/>
  <c r="C14" i="34"/>
  <c r="E14" i="34"/>
  <c r="M14" i="34"/>
  <c r="N14" i="34"/>
  <c r="C14" i="26"/>
  <c r="C14" i="35"/>
  <c r="E14" i="35"/>
  <c r="M14" i="35"/>
  <c r="N14" i="35"/>
  <c r="M14" i="26"/>
  <c r="O14" i="26"/>
  <c r="R13" i="28"/>
  <c r="C13" i="37"/>
  <c r="E13" i="37"/>
  <c r="M13" i="37"/>
  <c r="N13" i="37"/>
  <c r="C13" i="38"/>
  <c r="E13" i="38"/>
  <c r="M13" i="38"/>
  <c r="N13" i="38"/>
  <c r="C13" i="33"/>
  <c r="E13" i="33"/>
  <c r="M13" i="33"/>
  <c r="N13" i="33"/>
  <c r="C13" i="36"/>
  <c r="E13" i="36"/>
  <c r="M13" i="36"/>
  <c r="N13" i="36"/>
  <c r="C13" i="34"/>
  <c r="E13" i="34"/>
  <c r="M13" i="34"/>
  <c r="N13" i="34"/>
  <c r="C13" i="35"/>
  <c r="E13" i="35"/>
  <c r="M13" i="35"/>
  <c r="N13" i="35"/>
  <c r="C13" i="26"/>
  <c r="M13" i="26"/>
  <c r="O13" i="26"/>
  <c r="R12" i="28"/>
  <c r="C12" i="37"/>
  <c r="E12" i="37"/>
  <c r="M12" i="37"/>
  <c r="N12" i="37"/>
  <c r="M12" i="38"/>
  <c r="N12" i="38"/>
  <c r="C12" i="38"/>
  <c r="E12" i="38"/>
  <c r="C12" i="33"/>
  <c r="E12" i="33"/>
  <c r="M12" i="33"/>
  <c r="N12" i="33"/>
  <c r="M12" i="36"/>
  <c r="N12" i="36"/>
  <c r="C12" i="36"/>
  <c r="E12" i="36"/>
  <c r="M12" i="34"/>
  <c r="N12" i="34"/>
  <c r="C12" i="34"/>
  <c r="E12" i="34"/>
  <c r="M12" i="26"/>
  <c r="O12" i="26"/>
  <c r="C12" i="26"/>
  <c r="M12" i="35"/>
  <c r="N12" i="35"/>
  <c r="C12" i="35"/>
  <c r="E12" i="35"/>
  <c r="M11" i="37"/>
  <c r="N11" i="37"/>
  <c r="M11" i="38"/>
  <c r="N11" i="38"/>
  <c r="M11" i="33"/>
  <c r="N11" i="33"/>
  <c r="M11" i="36"/>
  <c r="N11" i="36"/>
  <c r="M11" i="34"/>
  <c r="N11" i="34"/>
  <c r="M11" i="35"/>
  <c r="N11" i="35"/>
  <c r="R11" i="28"/>
  <c r="M11" i="26"/>
  <c r="O11" i="26"/>
  <c r="C11" i="26"/>
  <c r="C11" i="37"/>
  <c r="E11" i="37"/>
  <c r="C11" i="38"/>
  <c r="E11" i="38"/>
  <c r="C11" i="33"/>
  <c r="E11" i="33"/>
  <c r="C11" i="36"/>
  <c r="E11" i="36"/>
  <c r="C11" i="34"/>
  <c r="E11" i="34"/>
  <c r="C11" i="35"/>
  <c r="E11" i="35"/>
  <c r="C10" i="37"/>
  <c r="E10" i="37"/>
  <c r="R10" i="28"/>
  <c r="M10" i="37"/>
  <c r="N10" i="37"/>
  <c r="M10" i="38"/>
  <c r="N10" i="38"/>
  <c r="C10" i="38"/>
  <c r="E10" i="38"/>
  <c r="M10" i="33"/>
  <c r="N10" i="33"/>
  <c r="C10" i="33"/>
  <c r="E10" i="33"/>
  <c r="M10" i="36"/>
  <c r="N10" i="36"/>
  <c r="C10" i="36"/>
  <c r="E10" i="36"/>
  <c r="C10" i="34"/>
  <c r="E10" i="34"/>
  <c r="M10" i="34"/>
  <c r="N10" i="34"/>
  <c r="M10" i="26"/>
  <c r="O10" i="26"/>
  <c r="C10" i="26"/>
  <c r="M10" i="35"/>
  <c r="N10" i="35"/>
  <c r="C10" i="35"/>
  <c r="E10" i="35"/>
  <c r="R9" i="28"/>
  <c r="M9" i="37"/>
  <c r="N9" i="37"/>
  <c r="C9" i="37"/>
  <c r="E9" i="37"/>
  <c r="M9" i="38"/>
  <c r="N9" i="38"/>
  <c r="C9" i="38"/>
  <c r="E9" i="38"/>
  <c r="M9" i="33"/>
  <c r="N9" i="33"/>
  <c r="C9" i="33"/>
  <c r="E9" i="33"/>
  <c r="M9" i="36"/>
  <c r="N9" i="36"/>
  <c r="C9" i="36"/>
  <c r="E9" i="36"/>
  <c r="M9" i="34"/>
  <c r="N9" i="34"/>
  <c r="C9" i="34"/>
  <c r="E9" i="34"/>
  <c r="C9" i="26"/>
  <c r="M9" i="26"/>
  <c r="O9" i="26"/>
  <c r="O8" i="26"/>
  <c r="C9" i="35"/>
  <c r="E9" i="35"/>
  <c r="M9" i="35"/>
  <c r="N9" i="35"/>
  <c r="R8" i="28"/>
  <c r="M8" i="37"/>
  <c r="N8" i="37"/>
  <c r="C8" i="37"/>
  <c r="E8" i="37"/>
  <c r="M8" i="38"/>
  <c r="N8" i="38"/>
  <c r="C8" i="38"/>
  <c r="E8" i="38"/>
  <c r="C8" i="33"/>
  <c r="E8" i="33"/>
  <c r="M8" i="33"/>
  <c r="N8" i="33"/>
  <c r="M8" i="36"/>
  <c r="N8" i="36"/>
  <c r="C8" i="36"/>
  <c r="E8" i="36"/>
  <c r="M8" i="34"/>
  <c r="N8" i="34"/>
  <c r="C8" i="34"/>
  <c r="E8" i="34"/>
  <c r="M8" i="35"/>
  <c r="N8" i="35"/>
  <c r="C8" i="35"/>
  <c r="E8" i="35"/>
  <c r="M8" i="26"/>
  <c r="C8" i="26"/>
  <c r="M7" i="37"/>
  <c r="N7" i="37"/>
  <c r="M7" i="38"/>
  <c r="N7" i="38"/>
  <c r="M7" i="33"/>
  <c r="N7" i="33"/>
  <c r="M7" i="36"/>
  <c r="N7" i="36"/>
  <c r="M7" i="34"/>
  <c r="N7" i="34"/>
  <c r="M7" i="35"/>
  <c r="N7" i="35"/>
  <c r="R7" i="28"/>
  <c r="C7" i="37"/>
  <c r="E7" i="37"/>
  <c r="C7" i="38"/>
  <c r="E7" i="38"/>
  <c r="C7" i="33"/>
  <c r="E7" i="33"/>
  <c r="C7" i="36"/>
  <c r="E7" i="36"/>
  <c r="C7" i="34"/>
  <c r="E7" i="34"/>
  <c r="C7" i="26"/>
  <c r="M7" i="26"/>
  <c r="O7" i="26"/>
  <c r="C7" i="35"/>
  <c r="E7" i="35"/>
  <c r="C6" i="26"/>
  <c r="M6" i="37"/>
  <c r="N6" i="37"/>
  <c r="M6" i="38"/>
  <c r="N6" i="38"/>
  <c r="M6" i="33"/>
  <c r="N6" i="33"/>
  <c r="M6" i="36"/>
  <c r="N6" i="36"/>
  <c r="M6" i="34"/>
  <c r="N6" i="34"/>
  <c r="R6" i="28"/>
  <c r="C6" i="37"/>
  <c r="E6" i="37"/>
  <c r="C6" i="38"/>
  <c r="E6" i="38"/>
  <c r="C6" i="33"/>
  <c r="E6" i="33"/>
  <c r="C6" i="36"/>
  <c r="E6" i="36"/>
  <c r="C6" i="34"/>
  <c r="E6" i="34"/>
  <c r="M6" i="35"/>
  <c r="N6" i="35"/>
  <c r="C6" i="35"/>
  <c r="E6" i="35"/>
  <c r="M6" i="26"/>
  <c r="O6" i="26"/>
  <c r="Z497" i="22"/>
  <c r="Z496" i="22"/>
  <c r="Z495" i="22"/>
  <c r="Z494" i="22"/>
  <c r="Z493" i="22"/>
  <c r="Z492" i="22"/>
  <c r="Z491" i="22"/>
  <c r="Z490" i="22"/>
  <c r="Z489" i="22"/>
  <c r="Z488" i="22"/>
  <c r="Z487" i="22"/>
  <c r="Z486" i="22"/>
  <c r="Z485" i="22"/>
  <c r="Z484" i="22"/>
  <c r="Z483" i="22"/>
  <c r="Z482" i="22"/>
  <c r="Z481" i="22"/>
  <c r="Z480" i="22"/>
  <c r="Z479" i="22"/>
  <c r="Z478" i="22"/>
  <c r="Z477" i="22"/>
  <c r="Z476" i="22"/>
  <c r="Z475" i="22"/>
  <c r="Z474" i="22"/>
  <c r="Z473" i="22"/>
  <c r="Z472" i="22"/>
  <c r="Z471" i="22"/>
  <c r="Y497" i="22"/>
  <c r="Y496" i="22"/>
  <c r="Y495" i="22"/>
  <c r="Y494" i="22"/>
  <c r="Y493" i="22"/>
  <c r="Y492" i="22"/>
  <c r="Y491" i="22"/>
  <c r="Y490" i="22"/>
  <c r="Y489" i="22"/>
  <c r="Y488" i="22"/>
  <c r="Y487" i="22"/>
  <c r="Y486" i="22"/>
  <c r="Y485" i="22"/>
  <c r="Y484" i="22"/>
  <c r="Y483" i="22"/>
  <c r="Y482" i="22"/>
  <c r="Y481" i="22"/>
  <c r="Y480" i="22"/>
  <c r="Y479" i="22"/>
  <c r="Y478" i="22"/>
  <c r="Y477" i="22"/>
  <c r="Y476" i="22"/>
  <c r="Y475" i="22"/>
  <c r="Y474" i="22"/>
  <c r="Y473" i="22"/>
  <c r="Y472" i="22"/>
  <c r="Y471" i="22"/>
  <c r="F469" i="4"/>
  <c r="G469" i="4"/>
  <c r="H469" i="4"/>
  <c r="F470" i="4"/>
  <c r="G470" i="4"/>
  <c r="H470" i="4"/>
  <c r="F471" i="4"/>
  <c r="G471" i="4"/>
  <c r="H471" i="4"/>
  <c r="F472" i="4"/>
  <c r="G472" i="4"/>
  <c r="H472" i="4"/>
  <c r="F473" i="4"/>
  <c r="G473" i="4"/>
  <c r="H473" i="4"/>
  <c r="F474" i="4"/>
  <c r="G474" i="4"/>
  <c r="H474" i="4"/>
  <c r="F475" i="4"/>
  <c r="G475" i="4"/>
  <c r="H475" i="4"/>
  <c r="F476" i="4"/>
  <c r="G476" i="4"/>
  <c r="H476" i="4"/>
  <c r="F477" i="4"/>
  <c r="G477" i="4"/>
  <c r="H477" i="4"/>
  <c r="F478" i="4"/>
  <c r="G478" i="4"/>
  <c r="H478" i="4"/>
  <c r="F479" i="4"/>
  <c r="G479" i="4"/>
  <c r="H479" i="4"/>
  <c r="F480" i="4"/>
  <c r="G480" i="4"/>
  <c r="H480" i="4"/>
  <c r="F481" i="4"/>
  <c r="G481" i="4"/>
  <c r="H481" i="4"/>
  <c r="F482" i="4"/>
  <c r="G482" i="4"/>
  <c r="H482" i="4"/>
  <c r="F483" i="4"/>
  <c r="G483" i="4"/>
  <c r="H483" i="4"/>
  <c r="F484" i="4"/>
  <c r="G484" i="4"/>
  <c r="H484" i="4"/>
  <c r="F485" i="4"/>
  <c r="G485" i="4"/>
  <c r="H485" i="4"/>
  <c r="F486" i="4"/>
  <c r="G486" i="4"/>
  <c r="H486" i="4"/>
  <c r="F487" i="4"/>
  <c r="G487" i="4"/>
  <c r="H487" i="4"/>
  <c r="F488" i="4"/>
  <c r="G488" i="4"/>
  <c r="H488" i="4"/>
  <c r="F489" i="4"/>
  <c r="G489" i="4"/>
  <c r="H489" i="4"/>
  <c r="F490" i="4"/>
  <c r="G490" i="4"/>
  <c r="H490" i="4"/>
  <c r="F491" i="4"/>
  <c r="G491" i="4"/>
  <c r="H491" i="4"/>
  <c r="F492" i="4"/>
  <c r="G492" i="4"/>
  <c r="H492" i="4"/>
  <c r="F493" i="4"/>
  <c r="G493" i="4"/>
  <c r="H493" i="4"/>
  <c r="F494" i="4"/>
  <c r="G494" i="4"/>
  <c r="H494" i="4"/>
  <c r="F495" i="4"/>
  <c r="G495" i="4"/>
  <c r="H495" i="4"/>
  <c r="F496" i="4"/>
  <c r="G496" i="4"/>
  <c r="H496" i="4"/>
  <c r="E509" i="4"/>
  <c r="E508" i="4"/>
  <c r="E50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R5" i="28"/>
  <c r="M5" i="37"/>
  <c r="N5" i="37"/>
  <c r="C5" i="37"/>
  <c r="E5" i="37"/>
  <c r="M5" i="38"/>
  <c r="N5" i="38"/>
  <c r="C5" i="38"/>
  <c r="E5" i="38"/>
  <c r="E4" i="38"/>
  <c r="M5" i="33"/>
  <c r="N5" i="33"/>
  <c r="C5" i="33"/>
  <c r="E5" i="33"/>
  <c r="M5" i="36"/>
  <c r="N5" i="36"/>
  <c r="C5" i="36"/>
  <c r="E5" i="36"/>
  <c r="M5" i="35"/>
  <c r="N5" i="35"/>
  <c r="M5" i="34"/>
  <c r="N5" i="34"/>
  <c r="C5" i="34"/>
  <c r="E5" i="34"/>
  <c r="C5" i="35"/>
  <c r="E5" i="35"/>
  <c r="C5" i="26"/>
  <c r="M5" i="26"/>
  <c r="O5" i="26"/>
  <c r="M4" i="37"/>
  <c r="N4" i="37"/>
  <c r="M4" i="38"/>
  <c r="N4" i="38"/>
  <c r="M4" i="33"/>
  <c r="N4" i="33"/>
  <c r="M4" i="36"/>
  <c r="N4" i="36"/>
  <c r="M4" i="34"/>
  <c r="N4" i="34"/>
  <c r="M4" i="35"/>
  <c r="N4" i="35"/>
  <c r="E4" i="37"/>
  <c r="E4" i="33"/>
  <c r="E4" i="36"/>
  <c r="E4" i="34"/>
  <c r="O4" i="26"/>
  <c r="E4" i="35"/>
  <c r="AA37" i="26"/>
  <c r="Y37" i="26"/>
  <c r="Z38" i="26"/>
  <c r="AB38" i="26"/>
  <c r="X38" i="26"/>
  <c r="Z37" i="26"/>
  <c r="AB37" i="26"/>
  <c r="Y38" i="26"/>
  <c r="AA38" i="26"/>
  <c r="D496" i="4"/>
  <c r="I496" i="4"/>
  <c r="C496" i="4"/>
  <c r="H497" i="21"/>
  <c r="F497" i="21"/>
  <c r="E497" i="21"/>
  <c r="D497" i="21"/>
  <c r="C497" i="21"/>
  <c r="H496" i="21"/>
  <c r="F496" i="21"/>
  <c r="E496" i="21"/>
  <c r="D496" i="21"/>
  <c r="C496" i="21"/>
  <c r="H495" i="21"/>
  <c r="F495" i="21"/>
  <c r="E495" i="21"/>
  <c r="D495" i="21"/>
  <c r="C495" i="21"/>
  <c r="H494" i="21"/>
  <c r="F494" i="21"/>
  <c r="E494" i="21"/>
  <c r="D494" i="21"/>
  <c r="C494" i="21"/>
  <c r="H493" i="21"/>
  <c r="F493" i="21"/>
  <c r="E493" i="21"/>
  <c r="D493" i="21"/>
  <c r="C493" i="21"/>
  <c r="H492" i="21"/>
  <c r="F492" i="21"/>
  <c r="E492" i="21"/>
  <c r="D492" i="21"/>
  <c r="C492" i="21"/>
  <c r="H491" i="21"/>
  <c r="F491" i="21"/>
  <c r="E491" i="21"/>
  <c r="D491" i="21"/>
  <c r="C491" i="21"/>
  <c r="H490" i="21"/>
  <c r="F490" i="21"/>
  <c r="E490" i="21"/>
  <c r="D490" i="21"/>
  <c r="C490" i="21"/>
  <c r="H489" i="21"/>
  <c r="F489" i="21"/>
  <c r="E489" i="21"/>
  <c r="D489" i="21"/>
  <c r="C489" i="21"/>
  <c r="H488" i="21"/>
  <c r="F488" i="21"/>
  <c r="E488" i="21"/>
  <c r="D488" i="21"/>
  <c r="C488" i="21"/>
  <c r="H487" i="21"/>
  <c r="F487" i="21"/>
  <c r="E487" i="21"/>
  <c r="D487" i="21"/>
  <c r="C487" i="21"/>
  <c r="H486" i="21"/>
  <c r="F486" i="21"/>
  <c r="E486" i="21"/>
  <c r="D486" i="21"/>
  <c r="C486" i="21"/>
  <c r="H485" i="21"/>
  <c r="F485" i="21"/>
  <c r="E485" i="21"/>
  <c r="D485" i="21"/>
  <c r="C485" i="21"/>
  <c r="H484" i="21"/>
  <c r="F484" i="21"/>
  <c r="E484" i="21"/>
  <c r="D484" i="21"/>
  <c r="C484" i="21"/>
  <c r="H483" i="21"/>
  <c r="F483" i="21"/>
  <c r="E483" i="21"/>
  <c r="D483" i="21"/>
  <c r="C483" i="21"/>
  <c r="H482" i="21"/>
  <c r="F482" i="21"/>
  <c r="E482" i="21"/>
  <c r="D482" i="21"/>
  <c r="C482" i="21"/>
  <c r="H481" i="21"/>
  <c r="F481" i="21"/>
  <c r="E481" i="21"/>
  <c r="D481" i="21"/>
  <c r="C481" i="21"/>
  <c r="H480" i="21"/>
  <c r="F480" i="21"/>
  <c r="E480" i="21"/>
  <c r="D480" i="21"/>
  <c r="C480" i="21"/>
  <c r="H479" i="21"/>
  <c r="F479" i="21"/>
  <c r="E479" i="21"/>
  <c r="D479" i="21"/>
  <c r="C479" i="21"/>
  <c r="H478" i="21"/>
  <c r="F478" i="21"/>
  <c r="E478" i="21"/>
  <c r="D478" i="21"/>
  <c r="C478" i="21"/>
  <c r="H477" i="21"/>
  <c r="F477" i="21"/>
  <c r="E477" i="21"/>
  <c r="D477" i="21"/>
  <c r="C477" i="21"/>
  <c r="H476" i="21"/>
  <c r="F476" i="21"/>
  <c r="E476" i="21"/>
  <c r="D476" i="21"/>
  <c r="C476" i="21"/>
  <c r="H475" i="21"/>
  <c r="F475" i="21"/>
  <c r="E475" i="21"/>
  <c r="D475" i="21"/>
  <c r="C475" i="21"/>
  <c r="H474" i="21"/>
  <c r="F474" i="21"/>
  <c r="E474" i="21"/>
  <c r="D474" i="21"/>
  <c r="C474" i="21"/>
  <c r="H473" i="21"/>
  <c r="F473" i="21"/>
  <c r="E473" i="21"/>
  <c r="D473" i="21"/>
  <c r="C473" i="21"/>
  <c r="H472" i="21"/>
  <c r="F472" i="21"/>
  <c r="E472" i="21"/>
  <c r="D472" i="21"/>
  <c r="C472" i="21"/>
  <c r="H471" i="21"/>
  <c r="F471" i="21"/>
  <c r="E471" i="21"/>
  <c r="D471" i="21"/>
  <c r="C471" i="21"/>
  <c r="J497" i="22"/>
  <c r="H497" i="22"/>
  <c r="X497" i="22"/>
  <c r="F497" i="22"/>
  <c r="D497" i="22"/>
  <c r="C497" i="22"/>
  <c r="J496" i="22"/>
  <c r="H496" i="22"/>
  <c r="X496" i="22"/>
  <c r="F496" i="22"/>
  <c r="D496" i="22"/>
  <c r="C496" i="22"/>
  <c r="J495" i="22"/>
  <c r="H495" i="22"/>
  <c r="X495" i="22"/>
  <c r="F495" i="22"/>
  <c r="D495" i="22"/>
  <c r="C495" i="22"/>
  <c r="J494" i="22"/>
  <c r="H494" i="22"/>
  <c r="X494" i="22"/>
  <c r="F494" i="22"/>
  <c r="D494" i="22"/>
  <c r="C494" i="22"/>
  <c r="J493" i="22"/>
  <c r="H493" i="22"/>
  <c r="X493" i="22"/>
  <c r="F493" i="22"/>
  <c r="D493" i="22"/>
  <c r="C493" i="22"/>
  <c r="J492" i="22"/>
  <c r="H492" i="22"/>
  <c r="X492" i="22"/>
  <c r="F492" i="22"/>
  <c r="D492" i="22"/>
  <c r="C492" i="22"/>
  <c r="J491" i="22"/>
  <c r="H491" i="22"/>
  <c r="X491" i="22"/>
  <c r="F491" i="22"/>
  <c r="D491" i="22"/>
  <c r="C491" i="22"/>
  <c r="J490" i="22"/>
  <c r="H490" i="22"/>
  <c r="X490" i="22"/>
  <c r="F490" i="22"/>
  <c r="D490" i="22"/>
  <c r="C490" i="22"/>
  <c r="J489" i="22"/>
  <c r="H489" i="22"/>
  <c r="X489" i="22"/>
  <c r="F489" i="22"/>
  <c r="D489" i="22"/>
  <c r="C489" i="22"/>
  <c r="J488" i="22"/>
  <c r="H488" i="22"/>
  <c r="X488" i="22"/>
  <c r="F488" i="22"/>
  <c r="D488" i="22"/>
  <c r="C488" i="22"/>
  <c r="J487" i="22"/>
  <c r="H487" i="22"/>
  <c r="X487" i="22"/>
  <c r="F487" i="22"/>
  <c r="D487" i="22"/>
  <c r="C487" i="22"/>
  <c r="J486" i="22"/>
  <c r="H486" i="22"/>
  <c r="X486" i="22"/>
  <c r="F486" i="22"/>
  <c r="D486" i="22"/>
  <c r="C486" i="22"/>
  <c r="J485" i="22"/>
  <c r="H485" i="22"/>
  <c r="X485" i="22"/>
  <c r="F485" i="22"/>
  <c r="D485" i="22"/>
  <c r="C485" i="22"/>
  <c r="J484" i="22"/>
  <c r="H484" i="22"/>
  <c r="X484" i="22"/>
  <c r="F484" i="22"/>
  <c r="D484" i="22"/>
  <c r="C484" i="22"/>
  <c r="J483" i="22"/>
  <c r="H483" i="22"/>
  <c r="X483" i="22"/>
  <c r="F483" i="22"/>
  <c r="D483" i="22"/>
  <c r="C483" i="22"/>
  <c r="J482" i="22"/>
  <c r="H482" i="22"/>
  <c r="X482" i="22"/>
  <c r="F482" i="22"/>
  <c r="D482" i="22"/>
  <c r="C482" i="22"/>
  <c r="J481" i="22"/>
  <c r="H481" i="22"/>
  <c r="X481" i="22"/>
  <c r="F481" i="22"/>
  <c r="D481" i="22"/>
  <c r="C481" i="22"/>
  <c r="J480" i="22"/>
  <c r="H480" i="22"/>
  <c r="X480" i="22"/>
  <c r="F480" i="22"/>
  <c r="D480" i="22"/>
  <c r="C480" i="22"/>
  <c r="J479" i="22"/>
  <c r="H479" i="22"/>
  <c r="X479" i="22"/>
  <c r="F479" i="22"/>
  <c r="D479" i="22"/>
  <c r="C479" i="22"/>
  <c r="J478" i="22"/>
  <c r="H478" i="22"/>
  <c r="X478" i="22"/>
  <c r="F478" i="22"/>
  <c r="D478" i="22"/>
  <c r="C478" i="22"/>
  <c r="J477" i="22"/>
  <c r="H477" i="22"/>
  <c r="X477" i="22"/>
  <c r="F477" i="22"/>
  <c r="D477" i="22"/>
  <c r="C477" i="22"/>
  <c r="J476" i="22"/>
  <c r="H476" i="22"/>
  <c r="X476" i="22"/>
  <c r="F476" i="22"/>
  <c r="D476" i="22"/>
  <c r="C476" i="22"/>
  <c r="J475" i="22"/>
  <c r="H475" i="22"/>
  <c r="X475" i="22"/>
  <c r="F475" i="22"/>
  <c r="D475" i="22"/>
  <c r="C475" i="22"/>
  <c r="J474" i="22"/>
  <c r="H474" i="22"/>
  <c r="X474" i="22"/>
  <c r="F474" i="22"/>
  <c r="D474" i="22"/>
  <c r="C474" i="22"/>
  <c r="J473" i="22"/>
  <c r="H473" i="22"/>
  <c r="X473" i="22"/>
  <c r="F473" i="22"/>
  <c r="D473" i="22"/>
  <c r="C473" i="22"/>
  <c r="J472" i="22"/>
  <c r="H472" i="22"/>
  <c r="X472" i="22"/>
  <c r="F472" i="22"/>
  <c r="D472" i="22"/>
  <c r="C472" i="22"/>
  <c r="J471" i="22"/>
  <c r="H471" i="22"/>
  <c r="X471" i="22"/>
  <c r="F471" i="22"/>
  <c r="D471" i="22"/>
  <c r="C471" i="22"/>
  <c r="I495" i="4"/>
  <c r="D495" i="4"/>
  <c r="C495" i="4"/>
  <c r="I494" i="4"/>
  <c r="D494" i="4"/>
  <c r="C494" i="4"/>
  <c r="I493" i="4"/>
  <c r="D493" i="4"/>
  <c r="C493" i="4"/>
  <c r="I492" i="4"/>
  <c r="D492" i="4"/>
  <c r="C492" i="4"/>
  <c r="I491" i="4"/>
  <c r="D491" i="4"/>
  <c r="C491" i="4"/>
  <c r="I490" i="4"/>
  <c r="D490" i="4"/>
  <c r="C490" i="4"/>
  <c r="I489" i="4"/>
  <c r="D489" i="4"/>
  <c r="C489" i="4"/>
  <c r="I488" i="4"/>
  <c r="D488" i="4"/>
  <c r="C488" i="4"/>
  <c r="I487" i="4"/>
  <c r="D487" i="4"/>
  <c r="C487" i="4"/>
  <c r="I486" i="4"/>
  <c r="D486" i="4"/>
  <c r="C486" i="4"/>
  <c r="I485" i="4"/>
  <c r="D485" i="4"/>
  <c r="C485" i="4"/>
  <c r="I484" i="4"/>
  <c r="D484" i="4"/>
  <c r="C484" i="4"/>
  <c r="I483" i="4"/>
  <c r="D483" i="4"/>
  <c r="C483" i="4"/>
  <c r="D482" i="4"/>
  <c r="C482" i="4"/>
  <c r="D481" i="4"/>
  <c r="C481" i="4"/>
  <c r="D480" i="4"/>
  <c r="C480" i="4"/>
  <c r="D479" i="4"/>
  <c r="C479" i="4"/>
  <c r="D478" i="4"/>
  <c r="C478" i="4"/>
  <c r="D477" i="4"/>
  <c r="C477" i="4"/>
  <c r="D476" i="4"/>
  <c r="C476" i="4"/>
  <c r="D475" i="4"/>
  <c r="C475" i="4"/>
  <c r="D474" i="4"/>
  <c r="C474" i="4"/>
  <c r="D473" i="4"/>
  <c r="C473" i="4"/>
  <c r="D472" i="4"/>
  <c r="C472" i="4"/>
  <c r="D471" i="4"/>
  <c r="C471" i="4"/>
  <c r="D470" i="4"/>
  <c r="C470" i="4"/>
  <c r="D469" i="4"/>
  <c r="C469" i="4"/>
  <c r="N12" i="13"/>
  <c r="H12" i="13"/>
  <c r="N11" i="13"/>
  <c r="H11" i="13"/>
  <c r="N10" i="13"/>
  <c r="H10" i="13"/>
  <c r="N9" i="13"/>
  <c r="H9" i="13"/>
  <c r="N8" i="13"/>
  <c r="H8" i="13"/>
  <c r="N7" i="13"/>
  <c r="H7" i="13"/>
  <c r="N6" i="13"/>
  <c r="H6" i="13"/>
  <c r="N5" i="13"/>
  <c r="H5" i="13"/>
  <c r="F61" i="37" l="1"/>
  <c r="G61" i="37" s="1"/>
  <c r="F64" i="35"/>
  <c r="G64" i="35" s="1"/>
  <c r="F33" i="37"/>
  <c r="G33" i="37" s="1"/>
  <c r="U243" i="12"/>
  <c r="F23" i="37"/>
  <c r="G23" i="37" s="1"/>
  <c r="F29" i="33"/>
  <c r="G29" i="33" s="1"/>
  <c r="F68" i="34"/>
  <c r="G68" i="34" s="1"/>
  <c r="F42" i="38"/>
  <c r="G42" i="38" s="1"/>
  <c r="F54" i="26"/>
  <c r="G54" i="26" s="1"/>
  <c r="S227" i="12"/>
  <c r="S200" i="12"/>
  <c r="S232" i="12"/>
  <c r="S240" i="12"/>
  <c r="S272" i="12"/>
  <c r="U224" i="12"/>
  <c r="F48" i="33"/>
  <c r="G48" i="33" s="1"/>
  <c r="P59" i="26"/>
  <c r="Q59" i="26" s="1"/>
  <c r="S84" i="12"/>
  <c r="U254" i="12"/>
  <c r="P73" i="26"/>
  <c r="Q73" i="26" s="1"/>
  <c r="F56" i="33"/>
  <c r="G56" i="33" s="1"/>
  <c r="U204" i="12"/>
  <c r="U212" i="12"/>
  <c r="S281" i="12"/>
  <c r="S114" i="12"/>
  <c r="S122" i="12"/>
  <c r="S141" i="12"/>
  <c r="U188" i="12"/>
  <c r="S193" i="12"/>
  <c r="S149" i="12"/>
  <c r="S23" i="12"/>
  <c r="U63" i="12"/>
  <c r="F71" i="26"/>
  <c r="G71" i="26" s="1"/>
  <c r="U169" i="12"/>
  <c r="U208" i="12"/>
  <c r="U195" i="12"/>
  <c r="U211" i="12"/>
  <c r="U227" i="12"/>
  <c r="U267" i="12"/>
  <c r="S81" i="12"/>
  <c r="S166" i="12"/>
  <c r="U219" i="12"/>
  <c r="H266" i="12"/>
  <c r="F55" i="33"/>
  <c r="G55" i="33" s="1"/>
  <c r="S11" i="12"/>
  <c r="S180" i="12"/>
  <c r="S212" i="12"/>
  <c r="S220" i="12"/>
  <c r="S228" i="12"/>
  <c r="S260" i="12"/>
  <c r="U181" i="12"/>
  <c r="S184" i="12"/>
  <c r="U197" i="12"/>
  <c r="U221" i="12"/>
  <c r="U237" i="12"/>
  <c r="U245" i="12"/>
  <c r="U269" i="12"/>
  <c r="U176" i="12"/>
  <c r="U186" i="12"/>
  <c r="U62" i="12"/>
  <c r="U109" i="12"/>
  <c r="U78" i="12"/>
  <c r="F73" i="36"/>
  <c r="G73" i="36" s="1"/>
  <c r="P36" i="26"/>
  <c r="Q36" i="26" s="1"/>
  <c r="F45" i="38"/>
  <c r="G45" i="38" s="1"/>
  <c r="S26" i="12"/>
  <c r="U133" i="12"/>
  <c r="U36" i="12"/>
  <c r="U157" i="12"/>
  <c r="S117" i="12"/>
  <c r="F75" i="35"/>
  <c r="G75" i="35" s="1"/>
  <c r="U171" i="12"/>
  <c r="U24" i="12"/>
  <c r="S52" i="12"/>
  <c r="U56" i="12"/>
  <c r="U64" i="12"/>
  <c r="U72" i="12"/>
  <c r="U80" i="12"/>
  <c r="U88" i="12"/>
  <c r="U112" i="12"/>
  <c r="U120" i="12"/>
  <c r="U152" i="12"/>
  <c r="S264" i="12"/>
  <c r="S280" i="12"/>
  <c r="S99" i="12"/>
  <c r="S107" i="12"/>
  <c r="U230" i="12"/>
  <c r="F35" i="38"/>
  <c r="G35" i="38" s="1"/>
  <c r="U27" i="12"/>
  <c r="U133" i="39"/>
  <c r="S13" i="12"/>
  <c r="S76" i="12"/>
  <c r="U124" i="12"/>
  <c r="S165" i="12"/>
  <c r="U231" i="12"/>
  <c r="U279" i="12"/>
  <c r="S288" i="12"/>
  <c r="U303" i="12"/>
  <c r="U304" i="12"/>
  <c r="U308" i="12"/>
  <c r="F50" i="37"/>
  <c r="G50" i="37" s="1"/>
  <c r="F47" i="36"/>
  <c r="G47" i="36" s="1"/>
  <c r="P35" i="26"/>
  <c r="Q35" i="26" s="1"/>
  <c r="F50" i="35"/>
  <c r="G50" i="35" s="1"/>
  <c r="P62" i="26"/>
  <c r="Q62" i="26" s="1"/>
  <c r="F58" i="26"/>
  <c r="G58" i="26" s="1"/>
  <c r="F50" i="38"/>
  <c r="G50" i="38" s="1"/>
  <c r="F47" i="33"/>
  <c r="G47" i="33" s="1"/>
  <c r="F261" i="12"/>
  <c r="H284" i="12"/>
  <c r="H214" i="12"/>
  <c r="H222" i="12"/>
  <c r="F301" i="12"/>
  <c r="F195" i="12"/>
  <c r="F33" i="34"/>
  <c r="G33" i="34" s="1"/>
  <c r="F63" i="34"/>
  <c r="G63" i="34" s="1"/>
  <c r="U123" i="12"/>
  <c r="F36" i="26"/>
  <c r="G36" i="26" s="1"/>
  <c r="F41" i="26"/>
  <c r="G41" i="26" s="1"/>
  <c r="U37" i="12"/>
  <c r="F25" i="35"/>
  <c r="G25" i="35" s="1"/>
  <c r="F28" i="38"/>
  <c r="G28" i="38" s="1"/>
  <c r="F39" i="26"/>
  <c r="G39" i="26" s="1"/>
  <c r="U34" i="12"/>
  <c r="S95" i="12"/>
  <c r="S119" i="12"/>
  <c r="S194" i="12"/>
  <c r="U250" i="12"/>
  <c r="U266" i="12"/>
  <c r="F274" i="12"/>
  <c r="F58" i="33"/>
  <c r="G58" i="33" s="1"/>
  <c r="U71" i="12"/>
  <c r="U175" i="12"/>
  <c r="U293" i="12"/>
  <c r="F11" i="36"/>
  <c r="G11" i="36" s="1"/>
  <c r="P14" i="26"/>
  <c r="Q14" i="26" s="1"/>
  <c r="F285" i="12"/>
  <c r="F49" i="26"/>
  <c r="G49" i="26" s="1"/>
  <c r="F43" i="37"/>
  <c r="G43" i="37" s="1"/>
  <c r="F9" i="33"/>
  <c r="G9" i="33" s="1"/>
  <c r="F60" i="34"/>
  <c r="G60" i="34" s="1"/>
  <c r="F49" i="35"/>
  <c r="G49" i="35" s="1"/>
  <c r="U18" i="12"/>
  <c r="S101" i="12"/>
  <c r="S169" i="12"/>
  <c r="H219" i="12"/>
  <c r="S225" i="12"/>
  <c r="S249" i="12"/>
  <c r="H251" i="12"/>
  <c r="H267" i="12"/>
  <c r="U297" i="12"/>
  <c r="P12" i="26"/>
  <c r="Q12" i="26" s="1"/>
  <c r="U125" i="12"/>
  <c r="U141" i="12"/>
  <c r="U217" i="12"/>
  <c r="U225" i="12"/>
  <c r="U234" i="12"/>
  <c r="U249" i="12"/>
  <c r="U257" i="12"/>
  <c r="U265" i="12"/>
  <c r="P72" i="26"/>
  <c r="Q72" i="26" s="1"/>
  <c r="U86" i="12"/>
  <c r="U110" i="12"/>
  <c r="S115" i="12"/>
  <c r="F125" i="12"/>
  <c r="U158" i="12"/>
  <c r="S164" i="12"/>
  <c r="S183" i="12"/>
  <c r="S215" i="12"/>
  <c r="S223" i="12"/>
  <c r="S263" i="12"/>
  <c r="U284" i="12"/>
  <c r="F53" i="26"/>
  <c r="G53" i="26" s="1"/>
  <c r="P53" i="26"/>
  <c r="Q53" i="26" s="1"/>
  <c r="F56" i="38"/>
  <c r="G56" i="38" s="1"/>
  <c r="H109" i="12"/>
  <c r="H117" i="12"/>
  <c r="H125" i="12"/>
  <c r="U167" i="12"/>
  <c r="S16" i="12"/>
  <c r="U60" i="12"/>
  <c r="U76" i="12"/>
  <c r="U84" i="12"/>
  <c r="U91" i="12"/>
  <c r="S211" i="12"/>
  <c r="S219" i="12"/>
  <c r="S235" i="12"/>
  <c r="S251" i="12"/>
  <c r="S259" i="12"/>
  <c r="S267" i="12"/>
  <c r="S275" i="12"/>
  <c r="U286" i="12"/>
  <c r="F74" i="26"/>
  <c r="G74" i="26" s="1"/>
  <c r="F76" i="36"/>
  <c r="G76" i="36" s="1"/>
  <c r="S29" i="12"/>
  <c r="S134" i="39"/>
  <c r="S21" i="12"/>
  <c r="F55" i="37"/>
  <c r="G55" i="37" s="1"/>
  <c r="S213" i="12"/>
  <c r="P64" i="26"/>
  <c r="Q64" i="26" s="1"/>
  <c r="P69" i="26"/>
  <c r="Q69" i="26" s="1"/>
  <c r="F63" i="26"/>
  <c r="G63" i="26" s="1"/>
  <c r="U78" i="39"/>
  <c r="F62" i="35"/>
  <c r="G62" i="35" s="1"/>
  <c r="U79" i="12"/>
  <c r="S135" i="12"/>
  <c r="S210" i="12"/>
  <c r="H287" i="12"/>
  <c r="F26" i="37"/>
  <c r="G26" i="37" s="1"/>
  <c r="F14" i="37"/>
  <c r="G14" i="37" s="1"/>
  <c r="S12" i="12"/>
  <c r="U35" i="12"/>
  <c r="U98" i="12"/>
  <c r="U106" i="12"/>
  <c r="U114" i="12"/>
  <c r="U166" i="12"/>
  <c r="H208" i="12"/>
  <c r="U291" i="12"/>
  <c r="S299" i="12"/>
  <c r="F20" i="33"/>
  <c r="G20" i="33" s="1"/>
  <c r="P41" i="26"/>
  <c r="Q41" i="26" s="1"/>
  <c r="F64" i="26"/>
  <c r="G64" i="26" s="1"/>
  <c r="S14" i="12"/>
  <c r="S155" i="12"/>
  <c r="S190" i="12"/>
  <c r="S198" i="12"/>
  <c r="S254" i="12"/>
  <c r="S270" i="12"/>
  <c r="S278" i="12"/>
  <c r="F6" i="37"/>
  <c r="G6" i="37" s="1"/>
  <c r="P23" i="26"/>
  <c r="Q23" i="26" s="1"/>
  <c r="F61" i="36"/>
  <c r="G61" i="36" s="1"/>
  <c r="S10" i="12"/>
  <c r="S33" i="12"/>
  <c r="S49" i="12"/>
  <c r="S65" i="12"/>
  <c r="S72" i="12"/>
  <c r="S88" i="12"/>
  <c r="S96" i="12"/>
  <c r="S104" i="12"/>
  <c r="S112" i="12"/>
  <c r="S121" i="12"/>
  <c r="U156" i="12"/>
  <c r="U183" i="12"/>
  <c r="U190" i="12"/>
  <c r="U199" i="12"/>
  <c r="U207" i="12"/>
  <c r="S112" i="39"/>
  <c r="H116" i="39"/>
  <c r="U41" i="12"/>
  <c r="U49" i="12"/>
  <c r="U97" i="12"/>
  <c r="S128" i="12"/>
  <c r="F48" i="38"/>
  <c r="G48" i="38" s="1"/>
  <c r="F62" i="34"/>
  <c r="G62" i="34" s="1"/>
  <c r="U21" i="12"/>
  <c r="U28" i="12"/>
  <c r="S38" i="12"/>
  <c r="S54" i="12"/>
  <c r="S61" i="12"/>
  <c r="S69" i="12"/>
  <c r="S85" i="12"/>
  <c r="U128" i="12"/>
  <c r="U137" i="12"/>
  <c r="U144" i="12"/>
  <c r="U187" i="12"/>
  <c r="U203" i="12"/>
  <c r="S120" i="12"/>
  <c r="F110" i="39"/>
  <c r="S113" i="39"/>
  <c r="H13" i="12"/>
  <c r="S18" i="12"/>
  <c r="U45" i="12"/>
  <c r="U61" i="12"/>
  <c r="U69" i="12"/>
  <c r="U77" i="12"/>
  <c r="S208" i="12"/>
  <c r="P24" i="26"/>
  <c r="Q24" i="26" s="1"/>
  <c r="F60" i="38"/>
  <c r="G60" i="38" s="1"/>
  <c r="S8" i="12"/>
  <c r="U19" i="12"/>
  <c r="S34" i="12"/>
  <c r="S42" i="12"/>
  <c r="S58" i="12"/>
  <c r="S75" i="12"/>
  <c r="S82" i="12"/>
  <c r="F332" i="12"/>
  <c r="H335" i="12"/>
  <c r="P9" i="26"/>
  <c r="Q9" i="26" s="1"/>
  <c r="F322" i="12"/>
  <c r="F58" i="35"/>
  <c r="G58" i="35" s="1"/>
  <c r="F7" i="35"/>
  <c r="G7" i="35" s="1"/>
  <c r="F24" i="26"/>
  <c r="G24" i="26" s="1"/>
  <c r="F42" i="33"/>
  <c r="G42" i="33" s="1"/>
  <c r="S100" i="12"/>
  <c r="H297" i="12"/>
  <c r="H324" i="12"/>
  <c r="P51" i="26"/>
  <c r="Q51" i="26" s="1"/>
  <c r="S17" i="12"/>
  <c r="S295" i="12"/>
  <c r="S302" i="12"/>
  <c r="S304" i="12"/>
  <c r="U305" i="12"/>
  <c r="S138" i="12"/>
  <c r="F152" i="12"/>
  <c r="S197" i="12"/>
  <c r="S205" i="12"/>
  <c r="S237" i="12"/>
  <c r="P25" i="26"/>
  <c r="Q25" i="26" s="1"/>
  <c r="P68" i="26"/>
  <c r="Q68" i="26" s="1"/>
  <c r="S113" i="12"/>
  <c r="U23" i="12"/>
  <c r="S126" i="12"/>
  <c r="S150" i="12"/>
  <c r="U162" i="12"/>
  <c r="S178" i="12"/>
  <c r="U289" i="12"/>
  <c r="S298" i="12"/>
  <c r="S18" i="39"/>
  <c r="F132" i="39"/>
  <c r="U120" i="39"/>
  <c r="U138" i="39"/>
  <c r="F108" i="39"/>
  <c r="F8" i="12"/>
  <c r="H18" i="12"/>
  <c r="F34" i="12"/>
  <c r="F66" i="12"/>
  <c r="F98" i="12"/>
  <c r="F106" i="12"/>
  <c r="F114" i="12"/>
  <c r="H157" i="12"/>
  <c r="H200" i="12"/>
  <c r="F240" i="12"/>
  <c r="F248" i="12"/>
  <c r="F256" i="12"/>
  <c r="F272" i="12"/>
  <c r="F280" i="12"/>
  <c r="F303" i="12"/>
  <c r="F23" i="12"/>
  <c r="F55" i="12"/>
  <c r="F63" i="12"/>
  <c r="H90" i="12"/>
  <c r="F95" i="12"/>
  <c r="H98" i="12"/>
  <c r="H106" i="12"/>
  <c r="F11" i="12"/>
  <c r="H23" i="12"/>
  <c r="F31" i="12"/>
  <c r="F47" i="12"/>
  <c r="F71" i="12"/>
  <c r="F79" i="12"/>
  <c r="F87" i="12"/>
  <c r="F103" i="12"/>
  <c r="H12" i="12"/>
  <c r="F20" i="12"/>
  <c r="H47" i="12"/>
  <c r="H87" i="12"/>
  <c r="H20" i="12"/>
  <c r="H308" i="12"/>
  <c r="F337" i="12"/>
  <c r="F65" i="12"/>
  <c r="F215" i="12"/>
  <c r="F239" i="12"/>
  <c r="F255" i="12"/>
  <c r="F271" i="12"/>
  <c r="H96" i="12"/>
  <c r="H152" i="12"/>
  <c r="H246" i="12"/>
  <c r="H278" i="12"/>
  <c r="F292" i="12"/>
  <c r="H299" i="12"/>
  <c r="H350" i="12"/>
  <c r="H357" i="12"/>
  <c r="H361" i="12"/>
  <c r="H365" i="12"/>
  <c r="F70" i="12"/>
  <c r="H38" i="12"/>
  <c r="F294" i="12"/>
  <c r="H344" i="12"/>
  <c r="H108" i="39"/>
  <c r="H117" i="39"/>
  <c r="H107" i="39"/>
  <c r="H123" i="39"/>
  <c r="F22" i="33"/>
  <c r="G22" i="33" s="1"/>
  <c r="F25" i="34"/>
  <c r="G25" i="34" s="1"/>
  <c r="F42" i="26"/>
  <c r="G42" i="26" s="1"/>
  <c r="F69" i="34"/>
  <c r="G69" i="34" s="1"/>
  <c r="U198" i="12"/>
  <c r="S120" i="39"/>
  <c r="F131" i="39"/>
  <c r="U285" i="12"/>
  <c r="U292" i="12"/>
  <c r="H358" i="12"/>
  <c r="F37" i="33"/>
  <c r="G37" i="33" s="1"/>
  <c r="F46" i="33"/>
  <c r="G46" i="33" s="1"/>
  <c r="U182" i="12"/>
  <c r="U283" i="12"/>
  <c r="S139" i="12"/>
  <c r="U168" i="12"/>
  <c r="S177" i="12"/>
  <c r="U228" i="12"/>
  <c r="U235" i="12"/>
  <c r="U251" i="12"/>
  <c r="U259" i="12"/>
  <c r="F266" i="12"/>
  <c r="S294" i="12"/>
  <c r="F44" i="36"/>
  <c r="G44" i="36" s="1"/>
  <c r="F45" i="37"/>
  <c r="G45" i="37" s="1"/>
  <c r="F70" i="36"/>
  <c r="G70" i="36" s="1"/>
  <c r="F70" i="37"/>
  <c r="G70" i="37" s="1"/>
  <c r="U96" i="12"/>
  <c r="U280" i="12"/>
  <c r="U44" i="12"/>
  <c r="U52" i="12"/>
  <c r="S60" i="12"/>
  <c r="S68" i="12"/>
  <c r="U127" i="12"/>
  <c r="U135" i="12"/>
  <c r="U200" i="12"/>
  <c r="S216" i="12"/>
  <c r="S224" i="12"/>
  <c r="S248" i="12"/>
  <c r="S256" i="12"/>
  <c r="S287" i="12"/>
  <c r="F6" i="33"/>
  <c r="G6" i="33" s="1"/>
  <c r="F49" i="34"/>
  <c r="G49" i="34" s="1"/>
  <c r="F51" i="33"/>
  <c r="G51" i="33" s="1"/>
  <c r="F53" i="36"/>
  <c r="G53" i="36" s="1"/>
  <c r="F56" i="34"/>
  <c r="G56" i="34" s="1"/>
  <c r="F57" i="33"/>
  <c r="G57" i="33" s="1"/>
  <c r="F65" i="34"/>
  <c r="G65" i="34" s="1"/>
  <c r="S181" i="12"/>
  <c r="S189" i="12"/>
  <c r="U216" i="12"/>
  <c r="U232" i="12"/>
  <c r="U240" i="12"/>
  <c r="U248" i="12"/>
  <c r="F30" i="33"/>
  <c r="G30" i="33" s="1"/>
  <c r="F54" i="33"/>
  <c r="G54" i="33" s="1"/>
  <c r="F70" i="26"/>
  <c r="G70" i="26" s="1"/>
  <c r="U113" i="12"/>
  <c r="S30" i="12"/>
  <c r="U213" i="12"/>
  <c r="U134" i="39"/>
  <c r="S66" i="12"/>
  <c r="S74" i="12"/>
  <c r="H76" i="12"/>
  <c r="S90" i="12"/>
  <c r="H116" i="12"/>
  <c r="S140" i="12"/>
  <c r="S148" i="12"/>
  <c r="U155" i="12"/>
  <c r="F180" i="12"/>
  <c r="F189" i="12"/>
  <c r="F295" i="12"/>
  <c r="F12" i="36"/>
  <c r="G12" i="36" s="1"/>
  <c r="F67" i="33"/>
  <c r="G67" i="33" s="1"/>
  <c r="F71" i="33"/>
  <c r="G71" i="33" s="1"/>
  <c r="U73" i="12"/>
  <c r="U81" i="12"/>
  <c r="S87" i="12"/>
  <c r="U90" i="12"/>
  <c r="U93" i="12"/>
  <c r="F120" i="12"/>
  <c r="F131" i="12"/>
  <c r="U132" i="12"/>
  <c r="F140" i="12"/>
  <c r="F148" i="12"/>
  <c r="F169" i="12"/>
  <c r="F177" i="12"/>
  <c r="H307" i="12"/>
  <c r="F7" i="33"/>
  <c r="G7" i="33" s="1"/>
  <c r="F38" i="38"/>
  <c r="G38" i="38" s="1"/>
  <c r="F57" i="37"/>
  <c r="G57" i="37" s="1"/>
  <c r="F71" i="34"/>
  <c r="G71" i="34" s="1"/>
  <c r="F72" i="35"/>
  <c r="G72" i="35" s="1"/>
  <c r="S151" i="12"/>
  <c r="U196" i="12"/>
  <c r="H14" i="12"/>
  <c r="F22" i="12"/>
  <c r="U30" i="12"/>
  <c r="S46" i="12"/>
  <c r="U105" i="12"/>
  <c r="S110" i="12"/>
  <c r="H120" i="12"/>
  <c r="F136" i="12"/>
  <c r="F143" i="12"/>
  <c r="U159" i="12"/>
  <c r="S168" i="12"/>
  <c r="S175" i="12"/>
  <c r="U178" i="12"/>
  <c r="H289" i="12"/>
  <c r="H134" i="39"/>
  <c r="F40" i="37"/>
  <c r="G40" i="37" s="1"/>
  <c r="F45" i="26"/>
  <c r="G45" i="26" s="1"/>
  <c r="F56" i="37"/>
  <c r="G56" i="37" s="1"/>
  <c r="F69" i="35"/>
  <c r="G69" i="35" s="1"/>
  <c r="U205" i="12"/>
  <c r="U218" i="12"/>
  <c r="S15" i="12"/>
  <c r="F26" i="12"/>
  <c r="S27" i="12"/>
  <c r="H29" i="12"/>
  <c r="S35" i="12"/>
  <c r="F61" i="12"/>
  <c r="S83" i="12"/>
  <c r="F93" i="12"/>
  <c r="H112" i="12"/>
  <c r="S125" i="12"/>
  <c r="S156" i="12"/>
  <c r="F11" i="34"/>
  <c r="G11" i="34" s="1"/>
  <c r="F35" i="37"/>
  <c r="G35" i="37" s="1"/>
  <c r="F55" i="36"/>
  <c r="G55" i="36" s="1"/>
  <c r="P67" i="26"/>
  <c r="Q67" i="26" s="1"/>
  <c r="U189" i="12"/>
  <c r="F18" i="12"/>
  <c r="S59" i="12"/>
  <c r="S67" i="12"/>
  <c r="H93" i="12"/>
  <c r="F101" i="12"/>
  <c r="U102" i="12"/>
  <c r="S124" i="12"/>
  <c r="U130" i="12"/>
  <c r="H136" i="12"/>
  <c r="U300" i="12"/>
  <c r="S305" i="12"/>
  <c r="F60" i="26"/>
  <c r="G60" i="26" s="1"/>
  <c r="S40" i="12"/>
  <c r="U294" i="12"/>
  <c r="F21" i="35"/>
  <c r="G21" i="35" s="1"/>
  <c r="F31" i="38"/>
  <c r="G31" i="38" s="1"/>
  <c r="F37" i="36"/>
  <c r="G37" i="36" s="1"/>
  <c r="F43" i="34"/>
  <c r="G43" i="34" s="1"/>
  <c r="U177" i="12"/>
  <c r="S185" i="12"/>
  <c r="U309" i="12"/>
  <c r="F363" i="12"/>
  <c r="F75" i="33"/>
  <c r="G75" i="33" s="1"/>
  <c r="F32" i="34"/>
  <c r="G32" i="34" s="1"/>
  <c r="F39" i="33"/>
  <c r="G39" i="33" s="1"/>
  <c r="F44" i="38"/>
  <c r="G44" i="38" s="1"/>
  <c r="S226" i="12"/>
  <c r="U191" i="12"/>
  <c r="S152" i="12"/>
  <c r="U170" i="12"/>
  <c r="S179" i="12"/>
  <c r="S195" i="12"/>
  <c r="U214" i="12"/>
  <c r="U223" i="12"/>
  <c r="U255" i="12"/>
  <c r="U262" i="12"/>
  <c r="U278" i="12"/>
  <c r="S292" i="12"/>
  <c r="U139" i="39"/>
  <c r="U62" i="39"/>
  <c r="S103" i="39"/>
  <c r="U110" i="39"/>
  <c r="S123" i="39"/>
  <c r="F16" i="35"/>
  <c r="G16" i="35" s="1"/>
  <c r="F42" i="35"/>
  <c r="G42" i="35" s="1"/>
  <c r="F47" i="35"/>
  <c r="G47" i="35" s="1"/>
  <c r="U65" i="39"/>
  <c r="S90" i="39"/>
  <c r="U19" i="39"/>
  <c r="U27" i="39"/>
  <c r="S119" i="39"/>
  <c r="U119" i="39"/>
  <c r="U43" i="39"/>
  <c r="S129" i="39"/>
  <c r="S130" i="39"/>
  <c r="U50" i="39"/>
  <c r="U86" i="39"/>
  <c r="S133" i="39"/>
  <c r="S104" i="39"/>
  <c r="P47" i="26"/>
  <c r="Q47" i="26" s="1"/>
  <c r="P70" i="26"/>
  <c r="Q70" i="26" s="1"/>
  <c r="P49" i="26"/>
  <c r="Q49" i="26" s="1"/>
  <c r="P26" i="26"/>
  <c r="Q26" i="26" s="1"/>
  <c r="P54" i="26"/>
  <c r="Q54" i="26" s="1"/>
  <c r="P56" i="26"/>
  <c r="Q56" i="26" s="1"/>
  <c r="F9" i="26"/>
  <c r="G9" i="26" s="1"/>
  <c r="F10" i="26"/>
  <c r="G10" i="26" s="1"/>
  <c r="F23" i="26"/>
  <c r="G23" i="26" s="1"/>
  <c r="F47" i="26"/>
  <c r="G47" i="26" s="1"/>
  <c r="F21" i="26"/>
  <c r="G21" i="26" s="1"/>
  <c r="F19" i="26"/>
  <c r="G19" i="26" s="1"/>
  <c r="F61" i="26"/>
  <c r="G61" i="26" s="1"/>
  <c r="F11" i="37"/>
  <c r="G11" i="37" s="1"/>
  <c r="F36" i="37"/>
  <c r="G36" i="37" s="1"/>
  <c r="F24" i="37"/>
  <c r="G24" i="37" s="1"/>
  <c r="F17" i="37"/>
  <c r="G17" i="37" s="1"/>
  <c r="F71" i="37"/>
  <c r="G71" i="37" s="1"/>
  <c r="F75" i="37"/>
  <c r="G75" i="37" s="1"/>
  <c r="F30" i="37"/>
  <c r="G30" i="37" s="1"/>
  <c r="F62" i="37"/>
  <c r="G62" i="37" s="1"/>
  <c r="F27" i="37"/>
  <c r="G27" i="37" s="1"/>
  <c r="F65" i="38"/>
  <c r="G65" i="38" s="1"/>
  <c r="F75" i="38"/>
  <c r="G75" i="38" s="1"/>
  <c r="F69" i="38"/>
  <c r="G69" i="38" s="1"/>
  <c r="F49" i="38"/>
  <c r="G49" i="38" s="1"/>
  <c r="F29" i="38"/>
  <c r="G29" i="38" s="1"/>
  <c r="F36" i="38"/>
  <c r="G36" i="38" s="1"/>
  <c r="F46" i="38"/>
  <c r="G46" i="38" s="1"/>
  <c r="F57" i="38"/>
  <c r="G57" i="38" s="1"/>
  <c r="F9" i="38"/>
  <c r="G9" i="38" s="1"/>
  <c r="F30" i="38"/>
  <c r="G30" i="38" s="1"/>
  <c r="F64" i="38"/>
  <c r="G64" i="38" s="1"/>
  <c r="F13" i="33"/>
  <c r="G13" i="33" s="1"/>
  <c r="F32" i="33"/>
  <c r="G32" i="33" s="1"/>
  <c r="F8" i="33"/>
  <c r="G8" i="33" s="1"/>
  <c r="F11" i="33"/>
  <c r="G11" i="33" s="1"/>
  <c r="F12" i="33"/>
  <c r="G12" i="33" s="1"/>
  <c r="F35" i="33"/>
  <c r="G35" i="33" s="1"/>
  <c r="F40" i="33"/>
  <c r="G40" i="33" s="1"/>
  <c r="F73" i="33"/>
  <c r="G73" i="33" s="1"/>
  <c r="F38" i="36"/>
  <c r="G38" i="36" s="1"/>
  <c r="F64" i="36"/>
  <c r="G64" i="36" s="1"/>
  <c r="F75" i="36"/>
  <c r="G75" i="36" s="1"/>
  <c r="F15" i="36"/>
  <c r="G15" i="36" s="1"/>
  <c r="F39" i="36"/>
  <c r="G39" i="36" s="1"/>
  <c r="F31" i="36"/>
  <c r="G31" i="36" s="1"/>
  <c r="F71" i="36"/>
  <c r="G71" i="36" s="1"/>
  <c r="F34" i="36"/>
  <c r="G34" i="36" s="1"/>
  <c r="F10" i="36"/>
  <c r="G10" i="36" s="1"/>
  <c r="F22" i="36"/>
  <c r="G22" i="36" s="1"/>
  <c r="F24" i="36"/>
  <c r="G24" i="36" s="1"/>
  <c r="F37" i="34"/>
  <c r="G37" i="34" s="1"/>
  <c r="F54" i="34"/>
  <c r="G54" i="34" s="1"/>
  <c r="F57" i="34"/>
  <c r="G57" i="34" s="1"/>
  <c r="F74" i="34"/>
  <c r="G74" i="34" s="1"/>
  <c r="F9" i="34"/>
  <c r="G9" i="34" s="1"/>
  <c r="F48" i="34"/>
  <c r="G48" i="34" s="1"/>
  <c r="F22" i="35"/>
  <c r="G22" i="35" s="1"/>
  <c r="F51" i="35"/>
  <c r="G51" i="35" s="1"/>
  <c r="F35" i="35"/>
  <c r="G35" i="35" s="1"/>
  <c r="F71" i="35"/>
  <c r="G71" i="35" s="1"/>
  <c r="F73" i="35"/>
  <c r="G73" i="35" s="1"/>
  <c r="F10" i="35"/>
  <c r="G10" i="35" s="1"/>
  <c r="F17" i="35"/>
  <c r="G17" i="35" s="1"/>
  <c r="F26" i="35"/>
  <c r="G26" i="35" s="1"/>
  <c r="F13" i="35"/>
  <c r="G13" i="35" s="1"/>
  <c r="F28" i="35"/>
  <c r="G28" i="35" s="1"/>
  <c r="F61" i="35"/>
  <c r="G61" i="35" s="1"/>
  <c r="F66" i="35"/>
  <c r="G66" i="35" s="1"/>
  <c r="S10" i="39"/>
  <c r="S33" i="39"/>
  <c r="U130" i="39"/>
  <c r="U11" i="39"/>
  <c r="U15" i="39"/>
  <c r="U25" i="39"/>
  <c r="U33" i="39"/>
  <c r="U41" i="39"/>
  <c r="S69" i="39"/>
  <c r="U77" i="39"/>
  <c r="S85" i="39"/>
  <c r="U93" i="39"/>
  <c r="S101" i="39"/>
  <c r="U108" i="39"/>
  <c r="S118" i="39"/>
  <c r="U91" i="39"/>
  <c r="S100" i="39"/>
  <c r="S16" i="39"/>
  <c r="U60" i="39"/>
  <c r="S21" i="39"/>
  <c r="S29" i="39"/>
  <c r="S37" i="39"/>
  <c r="S45" i="39"/>
  <c r="S63" i="39"/>
  <c r="U69" i="39"/>
  <c r="U102" i="39"/>
  <c r="S110" i="39"/>
  <c r="U118" i="39"/>
  <c r="S8" i="39"/>
  <c r="F20" i="39"/>
  <c r="U30" i="39"/>
  <c r="U46" i="39"/>
  <c r="S88" i="39"/>
  <c r="U94" i="39"/>
  <c r="U36" i="39"/>
  <c r="U59" i="39"/>
  <c r="S6" i="39"/>
  <c r="U100" i="39"/>
  <c r="S26" i="39"/>
  <c r="S35" i="39"/>
  <c r="S42" i="39"/>
  <c r="U56" i="39"/>
  <c r="U88" i="39"/>
  <c r="S96" i="39"/>
  <c r="U103" i="39"/>
  <c r="S116" i="39"/>
  <c r="S12" i="39"/>
  <c r="U116" i="39"/>
  <c r="U124" i="39"/>
  <c r="S53" i="39"/>
  <c r="U26" i="39"/>
  <c r="U64" i="39"/>
  <c r="S84" i="39"/>
  <c r="U107" i="39"/>
  <c r="U123" i="39"/>
  <c r="S15" i="39"/>
  <c r="S109" i="39"/>
  <c r="U127" i="39"/>
  <c r="S68" i="39"/>
  <c r="S7" i="39"/>
  <c r="S9" i="39"/>
  <c r="S52" i="39"/>
  <c r="U87" i="39"/>
  <c r="H20" i="39"/>
  <c r="H28" i="39"/>
  <c r="S34" i="39"/>
  <c r="S55" i="39"/>
  <c r="S71" i="39"/>
  <c r="S87" i="39"/>
  <c r="F100" i="39"/>
  <c r="F25" i="39"/>
  <c r="U42" i="39"/>
  <c r="F61" i="39"/>
  <c r="U71" i="39"/>
  <c r="F93" i="39"/>
  <c r="H100" i="39"/>
  <c r="F12" i="39"/>
  <c r="S57" i="39"/>
  <c r="H93" i="39"/>
  <c r="U96" i="39"/>
  <c r="H7" i="39"/>
  <c r="H15" i="39"/>
  <c r="U22" i="39"/>
  <c r="U38" i="39"/>
  <c r="H53" i="39"/>
  <c r="F62" i="39"/>
  <c r="S65" i="39"/>
  <c r="H69" i="39"/>
  <c r="U72" i="39"/>
  <c r="F78" i="39"/>
  <c r="S81" i="39"/>
  <c r="H85" i="39"/>
  <c r="F94" i="39"/>
  <c r="S97" i="39"/>
  <c r="H101" i="39"/>
  <c r="U104" i="39"/>
  <c r="U101" i="39"/>
  <c r="S51" i="39"/>
  <c r="H237" i="12"/>
  <c r="F163" i="12"/>
  <c r="F190" i="12"/>
  <c r="F198" i="12"/>
  <c r="F205" i="12"/>
  <c r="H216" i="12"/>
  <c r="H232" i="12"/>
  <c r="H256" i="12"/>
  <c r="H272" i="12"/>
  <c r="F296" i="12"/>
  <c r="F307" i="12"/>
  <c r="F341" i="12"/>
  <c r="F229" i="12"/>
  <c r="H303" i="12"/>
  <c r="F319" i="12"/>
  <c r="F351" i="12"/>
  <c r="F273" i="12"/>
  <c r="H160" i="12"/>
  <c r="F168" i="12"/>
  <c r="F176" i="12"/>
  <c r="H186" i="12"/>
  <c r="H194" i="12"/>
  <c r="H202" i="12"/>
  <c r="F210" i="12"/>
  <c r="F218" i="12"/>
  <c r="F226" i="12"/>
  <c r="F234" i="12"/>
  <c r="F242" i="12"/>
  <c r="F250" i="12"/>
  <c r="F258" i="12"/>
  <c r="H351" i="12"/>
  <c r="H46" i="12"/>
  <c r="F92" i="12"/>
  <c r="F150" i="12"/>
  <c r="F157" i="12"/>
  <c r="F199" i="12"/>
  <c r="F207" i="12"/>
  <c r="H210" i="12"/>
  <c r="H218" i="12"/>
  <c r="H226" i="12"/>
  <c r="H234" i="12"/>
  <c r="H242" i="12"/>
  <c r="H250" i="12"/>
  <c r="H258" i="12"/>
  <c r="H274" i="12"/>
  <c r="H332" i="12"/>
  <c r="F128" i="12"/>
  <c r="F342" i="12"/>
  <c r="H355" i="12"/>
  <c r="F188" i="12"/>
  <c r="F191" i="12"/>
  <c r="F204" i="12"/>
  <c r="H255" i="12"/>
  <c r="H271" i="12"/>
  <c r="F320" i="12"/>
  <c r="F352" i="12"/>
  <c r="H62" i="12"/>
  <c r="H94" i="12"/>
  <c r="F185" i="12"/>
  <c r="F333" i="12"/>
  <c r="H336" i="12"/>
  <c r="F349" i="12"/>
  <c r="H352" i="12"/>
  <c r="F356" i="12"/>
  <c r="F360" i="12"/>
  <c r="H191" i="12"/>
  <c r="H244" i="12"/>
  <c r="H260" i="12"/>
  <c r="H276" i="12"/>
  <c r="F314" i="12"/>
  <c r="H317" i="12"/>
  <c r="F330" i="12"/>
  <c r="H333" i="12"/>
  <c r="F346" i="12"/>
  <c r="H207" i="12"/>
  <c r="F217" i="12"/>
  <c r="H286" i="12"/>
  <c r="H294" i="12"/>
  <c r="H315" i="12"/>
  <c r="F344" i="12"/>
  <c r="F170" i="12"/>
  <c r="H182" i="12"/>
  <c r="H190" i="12"/>
  <c r="H197" i="12"/>
  <c r="F245" i="12"/>
  <c r="F283" i="12"/>
  <c r="F289" i="12"/>
  <c r="H296" i="12"/>
  <c r="H306" i="12"/>
  <c r="F338" i="12"/>
  <c r="F160" i="12"/>
  <c r="F179" i="12"/>
  <c r="F186" i="12"/>
  <c r="F194" i="12"/>
  <c r="F202" i="12"/>
  <c r="H213" i="12"/>
  <c r="H221" i="12"/>
  <c r="H229" i="12"/>
  <c r="H245" i="12"/>
  <c r="H261" i="12"/>
  <c r="H269" i="12"/>
  <c r="H277" i="12"/>
  <c r="H283" i="12"/>
  <c r="H290" i="12"/>
  <c r="F298" i="12"/>
  <c r="F348" i="12"/>
  <c r="F10" i="12"/>
  <c r="F25" i="12"/>
  <c r="H36" i="12"/>
  <c r="F100" i="12"/>
  <c r="F108" i="12"/>
  <c r="H126" i="12"/>
  <c r="H129" i="12"/>
  <c r="H137" i="12"/>
  <c r="H146" i="12"/>
  <c r="H199" i="12"/>
  <c r="F223" i="12"/>
  <c r="F231" i="12"/>
  <c r="F247" i="12"/>
  <c r="F313" i="12"/>
  <c r="F21" i="39"/>
  <c r="F45" i="39"/>
  <c r="H21" i="39"/>
  <c r="F50" i="39"/>
  <c r="H56" i="39"/>
  <c r="H88" i="39"/>
  <c r="F113" i="39"/>
  <c r="H73" i="39"/>
  <c r="F41" i="39"/>
  <c r="H77" i="39"/>
  <c r="H81" i="39"/>
  <c r="H57" i="39"/>
  <c r="F66" i="39"/>
  <c r="F82" i="39"/>
  <c r="H31" i="39"/>
  <c r="H39" i="39"/>
  <c r="H98" i="39"/>
  <c r="F32" i="39"/>
  <c r="F40" i="39"/>
  <c r="H90" i="39"/>
  <c r="F115" i="39"/>
  <c r="H24" i="39"/>
  <c r="H48" i="39"/>
  <c r="F134" i="39"/>
  <c r="H135" i="39"/>
  <c r="S167" i="12"/>
  <c r="F18" i="37"/>
  <c r="G18" i="37" s="1"/>
  <c r="P8" i="26"/>
  <c r="Q8" i="26" s="1"/>
  <c r="S124" i="39"/>
  <c r="S125" i="39"/>
  <c r="F5" i="26"/>
  <c r="G5" i="26" s="1"/>
  <c r="P55" i="26"/>
  <c r="Q55" i="26" s="1"/>
  <c r="S296" i="12"/>
  <c r="F10" i="37"/>
  <c r="G10" i="37" s="1"/>
  <c r="S11" i="39"/>
  <c r="F60" i="36"/>
  <c r="G60" i="36" s="1"/>
  <c r="P10" i="26"/>
  <c r="Q10" i="26" s="1"/>
  <c r="F55" i="34"/>
  <c r="G55" i="34" s="1"/>
  <c r="F61" i="33"/>
  <c r="G61" i="33" s="1"/>
  <c r="S186" i="12"/>
  <c r="U258" i="12"/>
  <c r="H364" i="12"/>
  <c r="F19" i="33"/>
  <c r="G19" i="33" s="1"/>
  <c r="U75" i="39"/>
  <c r="S187" i="12"/>
  <c r="S188" i="12"/>
  <c r="U238" i="12"/>
  <c r="U239" i="12"/>
  <c r="U247" i="12"/>
  <c r="U246" i="12"/>
  <c r="U270" i="12"/>
  <c r="U271" i="12"/>
  <c r="S286" i="12"/>
  <c r="S285" i="12"/>
  <c r="F366" i="12"/>
  <c r="F15" i="38"/>
  <c r="G15" i="38" s="1"/>
  <c r="F15" i="26"/>
  <c r="G15" i="26" s="1"/>
  <c r="F23" i="34"/>
  <c r="G23" i="34" s="1"/>
  <c r="F26" i="36"/>
  <c r="G26" i="36" s="1"/>
  <c r="F39" i="38"/>
  <c r="G39" i="38" s="1"/>
  <c r="P39" i="26"/>
  <c r="Q39" i="26" s="1"/>
  <c r="F45" i="34"/>
  <c r="G45" i="34" s="1"/>
  <c r="F46" i="36"/>
  <c r="G46" i="36" s="1"/>
  <c r="P65" i="26"/>
  <c r="Q65" i="26" s="1"/>
  <c r="F70" i="35"/>
  <c r="G70" i="35" s="1"/>
  <c r="S86" i="39"/>
  <c r="U290" i="12"/>
  <c r="S62" i="12"/>
  <c r="H23" i="39"/>
  <c r="U92" i="12"/>
  <c r="S222" i="12"/>
  <c r="U226" i="12"/>
  <c r="H304" i="12"/>
  <c r="S70" i="12"/>
  <c r="S262" i="12"/>
  <c r="S22" i="12"/>
  <c r="F32" i="12"/>
  <c r="H40" i="12"/>
  <c r="H43" i="12"/>
  <c r="S57" i="12"/>
  <c r="H59" i="12"/>
  <c r="H67" i="12"/>
  <c r="S109" i="12"/>
  <c r="S108" i="12"/>
  <c r="U111" i="12"/>
  <c r="S116" i="12"/>
  <c r="F126" i="12"/>
  <c r="S127" i="12"/>
  <c r="H132" i="12"/>
  <c r="H140" i="12"/>
  <c r="H148" i="12"/>
  <c r="U160" i="12"/>
  <c r="U161" i="12"/>
  <c r="F74" i="35"/>
  <c r="G74" i="35" s="1"/>
  <c r="H366" i="12"/>
  <c r="S126" i="39"/>
  <c r="S127" i="39"/>
  <c r="S176" i="12"/>
  <c r="U107" i="12"/>
  <c r="U129" i="12"/>
  <c r="S14" i="39"/>
  <c r="F20" i="26"/>
  <c r="G20" i="26" s="1"/>
  <c r="P22" i="26"/>
  <c r="Q22" i="26" s="1"/>
  <c r="F66" i="33"/>
  <c r="G66" i="33" s="1"/>
  <c r="U296" i="12"/>
  <c r="U295" i="12"/>
  <c r="F63" i="33"/>
  <c r="G63" i="33" s="1"/>
  <c r="U310" i="12"/>
  <c r="F72" i="37"/>
  <c r="G72" i="37" s="1"/>
  <c r="P74" i="26"/>
  <c r="Q74" i="26" s="1"/>
  <c r="F34" i="37"/>
  <c r="G34" i="37" s="1"/>
  <c r="F45" i="35"/>
  <c r="G45" i="35" s="1"/>
  <c r="S261" i="12"/>
  <c r="U273" i="12"/>
  <c r="U274" i="12"/>
  <c r="H330" i="12"/>
  <c r="P57" i="26"/>
  <c r="Q57" i="26" s="1"/>
  <c r="F33" i="35"/>
  <c r="G33" i="35" s="1"/>
  <c r="S131" i="39"/>
  <c r="U26" i="12"/>
  <c r="U25" i="12"/>
  <c r="F33" i="38"/>
  <c r="G33" i="38" s="1"/>
  <c r="S229" i="12"/>
  <c r="F21" i="33"/>
  <c r="G21" i="33" s="1"/>
  <c r="F12" i="35"/>
  <c r="G12" i="35" s="1"/>
  <c r="P58" i="26"/>
  <c r="Q58" i="26" s="1"/>
  <c r="F62" i="36"/>
  <c r="G62" i="36" s="1"/>
  <c r="U89" i="12"/>
  <c r="U222" i="12"/>
  <c r="S297" i="12"/>
  <c r="S41" i="12"/>
  <c r="S214" i="12"/>
  <c r="U233" i="12"/>
  <c r="S25" i="39"/>
  <c r="S41" i="39"/>
  <c r="H43" i="39"/>
  <c r="S49" i="39"/>
  <c r="F83" i="39"/>
  <c r="F84" i="39"/>
  <c r="S102" i="39"/>
  <c r="U109" i="39"/>
  <c r="F29" i="12"/>
  <c r="H32" i="12"/>
  <c r="F48" i="12"/>
  <c r="F56" i="12"/>
  <c r="U65" i="12"/>
  <c r="U66" i="12"/>
  <c r="F80" i="12"/>
  <c r="F88" i="12"/>
  <c r="U101" i="12"/>
  <c r="U100" i="12"/>
  <c r="H107" i="12"/>
  <c r="U108" i="12"/>
  <c r="F115" i="12"/>
  <c r="U116" i="12"/>
  <c r="F124" i="12"/>
  <c r="S131" i="12"/>
  <c r="S130" i="12"/>
  <c r="S143" i="12"/>
  <c r="S147" i="12"/>
  <c r="S146" i="12"/>
  <c r="S157" i="12"/>
  <c r="F76" i="34"/>
  <c r="G76" i="34" s="1"/>
  <c r="F77" i="34"/>
  <c r="G77" i="34" s="1"/>
  <c r="H79" i="34" s="1"/>
  <c r="I79" i="34" s="1"/>
  <c r="S123" i="12"/>
  <c r="S73" i="12"/>
  <c r="S142" i="12"/>
  <c r="F6" i="35"/>
  <c r="G6" i="35" s="1"/>
  <c r="F27" i="34"/>
  <c r="G27" i="34" s="1"/>
  <c r="F56" i="35"/>
  <c r="G56" i="35" s="1"/>
  <c r="P52" i="26"/>
  <c r="Q52" i="26" s="1"/>
  <c r="F23" i="38"/>
  <c r="G23" i="38" s="1"/>
  <c r="S111" i="39"/>
  <c r="S221" i="12"/>
  <c r="U125" i="39"/>
  <c r="F14" i="36"/>
  <c r="G14" i="36" s="1"/>
  <c r="F25" i="26"/>
  <c r="G25" i="26" s="1"/>
  <c r="F37" i="38"/>
  <c r="G37" i="38" s="1"/>
  <c r="U302" i="12"/>
  <c r="U126" i="39"/>
  <c r="S209" i="12"/>
  <c r="U53" i="12"/>
  <c r="S250" i="12"/>
  <c r="U54" i="39"/>
  <c r="F76" i="39"/>
  <c r="F77" i="39"/>
  <c r="S79" i="39"/>
  <c r="S95" i="39"/>
  <c r="S20" i="12"/>
  <c r="S19" i="12"/>
  <c r="F37" i="12"/>
  <c r="U38" i="12"/>
  <c r="H48" i="12"/>
  <c r="U54" i="12"/>
  <c r="U55" i="12"/>
  <c r="H56" i="12"/>
  <c r="F84" i="12"/>
  <c r="U85" i="12"/>
  <c r="S105" i="12"/>
  <c r="S106" i="12"/>
  <c r="F129" i="12"/>
  <c r="F137" i="12"/>
  <c r="F145" i="12"/>
  <c r="F165" i="12"/>
  <c r="F164" i="12"/>
  <c r="H168" i="12"/>
  <c r="S303" i="12"/>
  <c r="F59" i="26"/>
  <c r="G59" i="26" s="1"/>
  <c r="F69" i="36"/>
  <c r="G69" i="36" s="1"/>
  <c r="P32" i="26"/>
  <c r="Q32" i="26" s="1"/>
  <c r="F47" i="38"/>
  <c r="G47" i="38" s="1"/>
  <c r="U132" i="39"/>
  <c r="H32" i="39"/>
  <c r="S266" i="12"/>
  <c r="S265" i="12"/>
  <c r="U281" i="12"/>
  <c r="U282" i="12"/>
  <c r="U131" i="39"/>
  <c r="H223" i="12"/>
  <c r="F74" i="33"/>
  <c r="G74" i="33" s="1"/>
  <c r="F12" i="26"/>
  <c r="G12" i="26" s="1"/>
  <c r="F31" i="37"/>
  <c r="G31" i="37" s="1"/>
  <c r="F67" i="35"/>
  <c r="G67" i="35" s="1"/>
  <c r="S236" i="12"/>
  <c r="F181" i="12"/>
  <c r="F182" i="12"/>
  <c r="S230" i="12"/>
  <c r="S231" i="12"/>
  <c r="F60" i="35"/>
  <c r="G60" i="35" s="1"/>
  <c r="S86" i="12"/>
  <c r="F17" i="26"/>
  <c r="G17" i="26" s="1"/>
  <c r="F15" i="34"/>
  <c r="G15" i="34" s="1"/>
  <c r="F15" i="37"/>
  <c r="G15" i="37" s="1"/>
  <c r="F16" i="26"/>
  <c r="G16" i="26" s="1"/>
  <c r="F19" i="34"/>
  <c r="G19" i="34" s="1"/>
  <c r="F39" i="34"/>
  <c r="G39" i="34" s="1"/>
  <c r="U206" i="12"/>
  <c r="F343" i="12"/>
  <c r="H337" i="12"/>
  <c r="S289" i="12"/>
  <c r="F8" i="39"/>
  <c r="F9" i="39"/>
  <c r="S22" i="39"/>
  <c r="S30" i="39"/>
  <c r="U13" i="12"/>
  <c r="U12" i="12"/>
  <c r="H54" i="12"/>
  <c r="H95" i="12"/>
  <c r="F11" i="26"/>
  <c r="G11" i="26" s="1"/>
  <c r="P20" i="26"/>
  <c r="Q20" i="26" s="1"/>
  <c r="P63" i="26"/>
  <c r="Q63" i="26" s="1"/>
  <c r="F6" i="36"/>
  <c r="G6" i="36" s="1"/>
  <c r="F7" i="37"/>
  <c r="G7" i="37" s="1"/>
  <c r="F11" i="38"/>
  <c r="G11" i="38" s="1"/>
  <c r="F29" i="26"/>
  <c r="G29" i="26" s="1"/>
  <c r="F36" i="34"/>
  <c r="G36" i="34" s="1"/>
  <c r="F65" i="26"/>
  <c r="G65" i="26" s="1"/>
  <c r="F66" i="37"/>
  <c r="G66" i="37" s="1"/>
  <c r="U92" i="39"/>
  <c r="F109" i="39"/>
  <c r="F340" i="12"/>
  <c r="F133" i="39"/>
  <c r="F334" i="12"/>
  <c r="U17" i="12"/>
  <c r="U16" i="12"/>
  <c r="H70" i="12"/>
  <c r="U82" i="12"/>
  <c r="H97" i="12"/>
  <c r="S118" i="12"/>
  <c r="P5" i="26"/>
  <c r="Q5" i="26" s="1"/>
  <c r="H106" i="39"/>
  <c r="H105" i="39"/>
  <c r="F17" i="12"/>
  <c r="F16" i="12"/>
  <c r="S45" i="12"/>
  <c r="S53" i="12"/>
  <c r="F33" i="26"/>
  <c r="G33" i="26" s="1"/>
  <c r="F15" i="33"/>
  <c r="G15" i="33" s="1"/>
  <c r="F5" i="38"/>
  <c r="G5" i="38" s="1"/>
  <c r="U201" i="12"/>
  <c r="U202" i="12"/>
  <c r="S234" i="12"/>
  <c r="S233" i="12"/>
  <c r="S257" i="12"/>
  <c r="S258" i="12"/>
  <c r="S273" i="12"/>
  <c r="S274" i="12"/>
  <c r="S207" i="12"/>
  <c r="S206" i="12"/>
  <c r="U241" i="12"/>
  <c r="U242" i="12"/>
  <c r="F76" i="35"/>
  <c r="G76" i="35" s="1"/>
  <c r="F77" i="35"/>
  <c r="G77" i="35" s="1"/>
  <c r="H79" i="35" s="1"/>
  <c r="I79" i="35" s="1"/>
  <c r="F44" i="37"/>
  <c r="G44" i="37" s="1"/>
  <c r="F32" i="35"/>
  <c r="G32" i="35" s="1"/>
  <c r="S117" i="39"/>
  <c r="U128" i="39"/>
  <c r="U129" i="39"/>
  <c r="F364" i="12"/>
  <c r="S13" i="39"/>
  <c r="F18" i="34"/>
  <c r="G18" i="34" s="1"/>
  <c r="F9" i="37"/>
  <c r="G9" i="37" s="1"/>
  <c r="F27" i="33"/>
  <c r="G27" i="33" s="1"/>
  <c r="F36" i="36"/>
  <c r="G36" i="36" s="1"/>
  <c r="P42" i="26"/>
  <c r="Q42" i="26" s="1"/>
  <c r="F54" i="36"/>
  <c r="G54" i="36" s="1"/>
  <c r="F302" i="12"/>
  <c r="U70" i="39"/>
  <c r="U301" i="12"/>
  <c r="S89" i="12"/>
  <c r="S36" i="39"/>
  <c r="U15" i="12"/>
  <c r="U14" i="12"/>
  <c r="H35" i="12"/>
  <c r="S39" i="12"/>
  <c r="U67" i="12"/>
  <c r="U68" i="12"/>
  <c r="F83" i="12"/>
  <c r="F110" i="12"/>
  <c r="U117" i="12"/>
  <c r="H124" i="39"/>
  <c r="F126" i="39"/>
  <c r="U46" i="12"/>
  <c r="U70" i="12"/>
  <c r="U126" i="12"/>
  <c r="S134" i="12"/>
  <c r="F149" i="12"/>
  <c r="F14" i="39"/>
  <c r="H128" i="39"/>
  <c r="F119" i="12"/>
  <c r="U149" i="12"/>
  <c r="S243" i="12"/>
  <c r="F75" i="34"/>
  <c r="G75" i="34" s="1"/>
  <c r="F6" i="39"/>
  <c r="U18" i="39"/>
  <c r="F33" i="39"/>
  <c r="U34" i="39"/>
  <c r="F49" i="39"/>
  <c r="S121" i="39"/>
  <c r="S32" i="12"/>
  <c r="U40" i="12"/>
  <c r="U138" i="12"/>
  <c r="U153" i="12"/>
  <c r="S158" i="12"/>
  <c r="S161" i="12"/>
  <c r="U275" i="12"/>
  <c r="S71" i="12"/>
  <c r="S174" i="12"/>
  <c r="S271" i="12"/>
  <c r="S279" i="12"/>
  <c r="F75" i="26"/>
  <c r="G75" i="26" s="1"/>
  <c r="F72" i="26"/>
  <c r="G72" i="26" s="1"/>
  <c r="U23" i="39"/>
  <c r="U66" i="39"/>
  <c r="S76" i="39"/>
  <c r="U83" i="39"/>
  <c r="S92" i="39"/>
  <c r="F105" i="39"/>
  <c r="U114" i="39"/>
  <c r="U20" i="12"/>
  <c r="S28" i="12"/>
  <c r="U47" i="12"/>
  <c r="S129" i="12"/>
  <c r="S145" i="12"/>
  <c r="U256" i="12"/>
  <c r="U272" i="12"/>
  <c r="F345" i="12"/>
  <c r="F74" i="37"/>
  <c r="G74" i="37" s="1"/>
  <c r="F77" i="36"/>
  <c r="G77" i="36" s="1"/>
  <c r="F67" i="37"/>
  <c r="G67" i="37" s="1"/>
  <c r="F69" i="26"/>
  <c r="G69" i="26" s="1"/>
  <c r="F72" i="36"/>
  <c r="G72" i="36" s="1"/>
  <c r="U21" i="39"/>
  <c r="F28" i="39"/>
  <c r="U29" i="39"/>
  <c r="U45" i="39"/>
  <c r="F58" i="39"/>
  <c r="S62" i="39"/>
  <c r="H66" i="39"/>
  <c r="U68" i="39"/>
  <c r="F75" i="39"/>
  <c r="S78" i="39"/>
  <c r="H82" i="39"/>
  <c r="U85" i="39"/>
  <c r="S93" i="39"/>
  <c r="F106" i="39"/>
  <c r="H113" i="39"/>
  <c r="H25" i="12"/>
  <c r="F52" i="12"/>
  <c r="F67" i="12"/>
  <c r="H84" i="12"/>
  <c r="H91" i="12"/>
  <c r="H103" i="12"/>
  <c r="S111" i="12"/>
  <c r="H113" i="12"/>
  <c r="H118" i="12"/>
  <c r="U119" i="12"/>
  <c r="H121" i="12"/>
  <c r="U134" i="12"/>
  <c r="U163" i="12"/>
  <c r="U174" i="12"/>
  <c r="H183" i="12"/>
  <c r="H187" i="12"/>
  <c r="U192" i="12"/>
  <c r="F208" i="12"/>
  <c r="F212" i="12"/>
  <c r="U220" i="12"/>
  <c r="F228" i="12"/>
  <c r="U229" i="12"/>
  <c r="U236" i="12"/>
  <c r="F243" i="12"/>
  <c r="U244" i="12"/>
  <c r="F259" i="12"/>
  <c r="U268" i="12"/>
  <c r="S282" i="12"/>
  <c r="H285" i="12"/>
  <c r="F287" i="12"/>
  <c r="H292" i="12"/>
  <c r="H326" i="12"/>
  <c r="F339" i="12"/>
  <c r="F76" i="33"/>
  <c r="G76" i="33" s="1"/>
  <c r="P15" i="26"/>
  <c r="Q15" i="26" s="1"/>
  <c r="P28" i="26"/>
  <c r="Q28" i="26" s="1"/>
  <c r="P76" i="26"/>
  <c r="Q76" i="26" s="1"/>
  <c r="R78" i="26" s="1"/>
  <c r="S78" i="26" s="1"/>
  <c r="P6" i="26"/>
  <c r="Q6" i="26" s="1"/>
  <c r="P31" i="26"/>
  <c r="Q31" i="26" s="1"/>
  <c r="P40" i="26"/>
  <c r="Q40" i="26" s="1"/>
  <c r="P48" i="26"/>
  <c r="Q48" i="26" s="1"/>
  <c r="P71" i="26"/>
  <c r="Q71" i="26" s="1"/>
  <c r="P66" i="26"/>
  <c r="Q66" i="26" s="1"/>
  <c r="P37" i="26"/>
  <c r="Q37" i="26" s="1"/>
  <c r="P17" i="26"/>
  <c r="Q17" i="26" s="1"/>
  <c r="P19" i="26"/>
  <c r="Q19" i="26" s="1"/>
  <c r="P29" i="26"/>
  <c r="Q29" i="26" s="1"/>
  <c r="P43" i="26"/>
  <c r="Q43" i="26" s="1"/>
  <c r="F14" i="26"/>
  <c r="G14" i="26" s="1"/>
  <c r="F22" i="26"/>
  <c r="G22" i="26" s="1"/>
  <c r="F27" i="26"/>
  <c r="G27" i="26" s="1"/>
  <c r="F48" i="26"/>
  <c r="G48" i="26" s="1"/>
  <c r="F73" i="26"/>
  <c r="G73" i="26" s="1"/>
  <c r="F6" i="26"/>
  <c r="G6" i="26" s="1"/>
  <c r="F34" i="26"/>
  <c r="G34" i="26" s="1"/>
  <c r="F55" i="26"/>
  <c r="G55" i="26" s="1"/>
  <c r="F32" i="26"/>
  <c r="G32" i="26" s="1"/>
  <c r="F56" i="26"/>
  <c r="G56" i="26" s="1"/>
  <c r="F76" i="26"/>
  <c r="G76" i="26" s="1"/>
  <c r="H78" i="26" s="1"/>
  <c r="I78" i="26" s="1"/>
  <c r="F28" i="26"/>
  <c r="G28" i="26" s="1"/>
  <c r="F35" i="26"/>
  <c r="G35" i="26" s="1"/>
  <c r="F37" i="26"/>
  <c r="G37" i="26" s="1"/>
  <c r="F40" i="26"/>
  <c r="G40" i="26" s="1"/>
  <c r="F18" i="26"/>
  <c r="G18" i="26" s="1"/>
  <c r="F62" i="26"/>
  <c r="G62" i="26" s="1"/>
  <c r="F73" i="37"/>
  <c r="G73" i="37" s="1"/>
  <c r="F13" i="37"/>
  <c r="G13" i="37" s="1"/>
  <c r="F32" i="37"/>
  <c r="G32" i="37" s="1"/>
  <c r="F47" i="37"/>
  <c r="G47" i="37" s="1"/>
  <c r="F51" i="37"/>
  <c r="G51" i="37" s="1"/>
  <c r="F19" i="37"/>
  <c r="G19" i="37" s="1"/>
  <c r="F25" i="37"/>
  <c r="G25" i="37" s="1"/>
  <c r="F39" i="37"/>
  <c r="G39" i="37" s="1"/>
  <c r="F46" i="37"/>
  <c r="G46" i="37" s="1"/>
  <c r="F48" i="37"/>
  <c r="G48" i="37" s="1"/>
  <c r="F58" i="37"/>
  <c r="G58" i="37" s="1"/>
  <c r="F12" i="38"/>
  <c r="G12" i="38" s="1"/>
  <c r="F18" i="38"/>
  <c r="G18" i="38" s="1"/>
  <c r="F43" i="38"/>
  <c r="G43" i="38" s="1"/>
  <c r="F13" i="38"/>
  <c r="G13" i="38" s="1"/>
  <c r="F40" i="38"/>
  <c r="G40" i="38" s="1"/>
  <c r="F22" i="38"/>
  <c r="G22" i="38" s="1"/>
  <c r="F61" i="38"/>
  <c r="G61" i="38" s="1"/>
  <c r="F71" i="38"/>
  <c r="G71" i="38" s="1"/>
  <c r="F34" i="38"/>
  <c r="G34" i="38" s="1"/>
  <c r="F10" i="38"/>
  <c r="G10" i="38" s="1"/>
  <c r="F8" i="38"/>
  <c r="G8" i="38" s="1"/>
  <c r="F14" i="38"/>
  <c r="G14" i="38" s="1"/>
  <c r="F21" i="38"/>
  <c r="G21" i="38" s="1"/>
  <c r="F24" i="38"/>
  <c r="G24" i="38" s="1"/>
  <c r="F25" i="38"/>
  <c r="G25" i="38" s="1"/>
  <c r="F32" i="38"/>
  <c r="G32" i="38" s="1"/>
  <c r="F53" i="38"/>
  <c r="G53" i="38" s="1"/>
  <c r="F66" i="38"/>
  <c r="G66" i="38" s="1"/>
  <c r="F67" i="38"/>
  <c r="G67" i="38" s="1"/>
  <c r="F70" i="38"/>
  <c r="G70" i="38" s="1"/>
  <c r="F76" i="38"/>
  <c r="G76" i="38" s="1"/>
  <c r="F53" i="33"/>
  <c r="G53" i="33" s="1"/>
  <c r="F10" i="33"/>
  <c r="G10" i="33" s="1"/>
  <c r="F38" i="33"/>
  <c r="G38" i="33" s="1"/>
  <c r="F59" i="33"/>
  <c r="G59" i="33" s="1"/>
  <c r="F72" i="33"/>
  <c r="G72" i="33" s="1"/>
  <c r="F14" i="33"/>
  <c r="G14" i="33" s="1"/>
  <c r="F31" i="33"/>
  <c r="G31" i="33" s="1"/>
  <c r="F23" i="33"/>
  <c r="G23" i="33" s="1"/>
  <c r="F26" i="33"/>
  <c r="G26" i="33" s="1"/>
  <c r="F33" i="33"/>
  <c r="G33" i="33" s="1"/>
  <c r="F69" i="33"/>
  <c r="G69" i="33" s="1"/>
  <c r="F5" i="33"/>
  <c r="G5" i="33" s="1"/>
  <c r="F17" i="33"/>
  <c r="G17" i="33" s="1"/>
  <c r="F50" i="33"/>
  <c r="G50" i="33" s="1"/>
  <c r="F68" i="33"/>
  <c r="G68" i="33" s="1"/>
  <c r="F43" i="33"/>
  <c r="G43" i="33" s="1"/>
  <c r="F49" i="33"/>
  <c r="G49" i="33" s="1"/>
  <c r="F62" i="33"/>
  <c r="G62" i="33" s="1"/>
  <c r="F77" i="33"/>
  <c r="G77" i="33" s="1"/>
  <c r="H79" i="33" s="1"/>
  <c r="I79" i="33" s="1"/>
  <c r="F25" i="36"/>
  <c r="G25" i="36" s="1"/>
  <c r="F66" i="36"/>
  <c r="G66" i="36" s="1"/>
  <c r="F67" i="36"/>
  <c r="G67" i="36" s="1"/>
  <c r="F18" i="36"/>
  <c r="G18" i="36" s="1"/>
  <c r="F20" i="36"/>
  <c r="G20" i="36" s="1"/>
  <c r="F23" i="36"/>
  <c r="G23" i="36" s="1"/>
  <c r="F27" i="36"/>
  <c r="G27" i="36" s="1"/>
  <c r="F45" i="36"/>
  <c r="G45" i="36" s="1"/>
  <c r="F52" i="36"/>
  <c r="G52" i="36" s="1"/>
  <c r="F51" i="36"/>
  <c r="G51" i="36" s="1"/>
  <c r="F63" i="36"/>
  <c r="G63" i="36" s="1"/>
  <c r="F8" i="36"/>
  <c r="G8" i="36" s="1"/>
  <c r="F28" i="36"/>
  <c r="G28" i="36" s="1"/>
  <c r="F40" i="36"/>
  <c r="G40" i="36" s="1"/>
  <c r="F5" i="36"/>
  <c r="G5" i="36" s="1"/>
  <c r="F7" i="36"/>
  <c r="G7" i="36" s="1"/>
  <c r="F42" i="36"/>
  <c r="G42" i="36" s="1"/>
  <c r="F48" i="36"/>
  <c r="G48" i="36" s="1"/>
  <c r="F74" i="36"/>
  <c r="G74" i="36" s="1"/>
  <c r="F13" i="36"/>
  <c r="G13" i="36" s="1"/>
  <c r="F19" i="36"/>
  <c r="G19" i="36" s="1"/>
  <c r="F32" i="36"/>
  <c r="G32" i="36" s="1"/>
  <c r="F35" i="36"/>
  <c r="G35" i="36" s="1"/>
  <c r="F50" i="36"/>
  <c r="G50" i="36" s="1"/>
  <c r="F16" i="36"/>
  <c r="G16" i="36" s="1"/>
  <c r="F46" i="34"/>
  <c r="G46" i="34" s="1"/>
  <c r="F61" i="34"/>
  <c r="G61" i="34" s="1"/>
  <c r="F66" i="34"/>
  <c r="G66" i="34" s="1"/>
  <c r="F24" i="34"/>
  <c r="G24" i="34" s="1"/>
  <c r="F26" i="34"/>
  <c r="G26" i="34" s="1"/>
  <c r="F38" i="34"/>
  <c r="G38" i="34" s="1"/>
  <c r="F58" i="34"/>
  <c r="G58" i="34" s="1"/>
  <c r="F10" i="34"/>
  <c r="G10" i="34" s="1"/>
  <c r="F30" i="34"/>
  <c r="G30" i="34" s="1"/>
  <c r="F40" i="34"/>
  <c r="G40" i="34" s="1"/>
  <c r="F51" i="34"/>
  <c r="G51" i="34" s="1"/>
  <c r="F52" i="34"/>
  <c r="G52" i="34" s="1"/>
  <c r="F7" i="34"/>
  <c r="G7" i="34" s="1"/>
  <c r="F12" i="34"/>
  <c r="G12" i="34" s="1"/>
  <c r="F16" i="34"/>
  <c r="G16" i="34" s="1"/>
  <c r="F34" i="34"/>
  <c r="G34" i="34" s="1"/>
  <c r="F64" i="34"/>
  <c r="G64" i="34" s="1"/>
  <c r="F41" i="35"/>
  <c r="G41" i="35" s="1"/>
  <c r="F23" i="35"/>
  <c r="G23" i="35" s="1"/>
  <c r="F43" i="35"/>
  <c r="G43" i="35" s="1"/>
  <c r="F57" i="35"/>
  <c r="G57" i="35" s="1"/>
  <c r="F65" i="35"/>
  <c r="G65" i="35" s="1"/>
  <c r="F34" i="35"/>
  <c r="G34" i="35" s="1"/>
  <c r="F11" i="35"/>
  <c r="G11" i="35" s="1"/>
  <c r="F48" i="35"/>
  <c r="G48" i="35" s="1"/>
  <c r="F36" i="35"/>
  <c r="G36" i="35" s="1"/>
  <c r="F24" i="35"/>
  <c r="G24" i="35" s="1"/>
  <c r="F27" i="35"/>
  <c r="G27" i="35" s="1"/>
  <c r="F31" i="35"/>
  <c r="G31" i="35" s="1"/>
  <c r="F5" i="35"/>
  <c r="G5" i="35" s="1"/>
  <c r="F38" i="35"/>
  <c r="G38" i="35" s="1"/>
  <c r="F59" i="35"/>
  <c r="G59" i="35" s="1"/>
  <c r="F63" i="35"/>
  <c r="G63" i="35" s="1"/>
  <c r="F68" i="35"/>
  <c r="G68" i="35" s="1"/>
  <c r="F37" i="35"/>
  <c r="G37" i="35" s="1"/>
  <c r="S128" i="39"/>
  <c r="F116" i="39"/>
  <c r="U115" i="39"/>
  <c r="U35" i="39"/>
  <c r="U63" i="39"/>
  <c r="U95" i="39"/>
  <c r="S105" i="39"/>
  <c r="U111" i="39"/>
  <c r="F30" i="39"/>
  <c r="U31" i="39"/>
  <c r="F38" i="39"/>
  <c r="U51" i="39"/>
  <c r="H130" i="39"/>
  <c r="F72" i="39"/>
  <c r="S106" i="39"/>
  <c r="H110" i="39"/>
  <c r="S114" i="39"/>
  <c r="F120" i="39"/>
  <c r="F136" i="39"/>
  <c r="S132" i="39"/>
  <c r="H97" i="39"/>
  <c r="H120" i="39"/>
  <c r="F121" i="39"/>
  <c r="U137" i="39"/>
  <c r="U67" i="39"/>
  <c r="U6" i="39"/>
  <c r="U7" i="39"/>
  <c r="U8" i="39"/>
  <c r="U9" i="39"/>
  <c r="U12" i="39"/>
  <c r="U13" i="39"/>
  <c r="F23" i="39"/>
  <c r="F35" i="39"/>
  <c r="F47" i="39"/>
  <c r="U48" i="39"/>
  <c r="F51" i="39"/>
  <c r="U52" i="39"/>
  <c r="H122" i="39"/>
  <c r="F135" i="39"/>
  <c r="S137" i="39"/>
  <c r="H51" i="39"/>
  <c r="H83" i="39"/>
  <c r="F107" i="39"/>
  <c r="H114" i="39"/>
  <c r="U117" i="39"/>
  <c r="F124" i="39"/>
  <c r="U76" i="39"/>
  <c r="U49" i="39"/>
  <c r="S77" i="39"/>
  <c r="S61" i="39"/>
  <c r="F36" i="39"/>
  <c r="U37" i="39"/>
  <c r="F44" i="39"/>
  <c r="F52" i="39"/>
  <c r="H59" i="39"/>
  <c r="F68" i="39"/>
  <c r="H75" i="39"/>
  <c r="H91" i="39"/>
  <c r="S70" i="39"/>
  <c r="U44" i="39"/>
  <c r="F24" i="39"/>
  <c r="U10" i="39"/>
  <c r="U20" i="39"/>
  <c r="S94" i="39"/>
  <c r="F10" i="39"/>
  <c r="H36" i="39"/>
  <c r="S38" i="39"/>
  <c r="H44" i="39"/>
  <c r="S46" i="39"/>
  <c r="S50" i="39"/>
  <c r="H52" i="39"/>
  <c r="U55" i="39"/>
  <c r="S56" i="39"/>
  <c r="S64" i="39"/>
  <c r="H68" i="39"/>
  <c r="U79" i="39"/>
  <c r="S80" i="39"/>
  <c r="H84" i="39"/>
  <c r="S89" i="39"/>
  <c r="F31" i="39"/>
  <c r="U53" i="39"/>
  <c r="U28" i="39"/>
  <c r="H8" i="39"/>
  <c r="H9" i="39"/>
  <c r="H10" i="39"/>
  <c r="H16" i="39"/>
  <c r="U14" i="39"/>
  <c r="F55" i="39"/>
  <c r="S58" i="39"/>
  <c r="H62" i="39"/>
  <c r="S74" i="39"/>
  <c r="U81" i="39"/>
  <c r="S91" i="39"/>
  <c r="H94" i="39"/>
  <c r="U97" i="39"/>
  <c r="F103" i="39"/>
  <c r="S54" i="39"/>
  <c r="F19" i="39"/>
  <c r="U24" i="39"/>
  <c r="F26" i="39"/>
  <c r="U32" i="39"/>
  <c r="F34" i="39"/>
  <c r="U40" i="39"/>
  <c r="F43" i="39"/>
  <c r="F97" i="39"/>
  <c r="H104" i="39"/>
  <c r="S17" i="39"/>
  <c r="H19" i="39"/>
  <c r="H22" i="39"/>
  <c r="H27" i="39"/>
  <c r="H35" i="39"/>
  <c r="H65" i="39"/>
  <c r="F65" i="39"/>
  <c r="H72" i="39"/>
  <c r="F74" i="39"/>
  <c r="H80" i="39"/>
  <c r="F81" i="39"/>
  <c r="U84" i="39"/>
  <c r="F90" i="39"/>
  <c r="U16" i="39"/>
  <c r="F98" i="39"/>
  <c r="U61" i="39"/>
  <c r="U17" i="39"/>
  <c r="F59" i="39"/>
  <c r="F91" i="39"/>
  <c r="H99" i="39"/>
  <c r="H115" i="39"/>
  <c r="H102" i="39"/>
  <c r="F112" i="39"/>
  <c r="F137" i="39"/>
  <c r="F71" i="39"/>
  <c r="F67" i="39"/>
  <c r="H89" i="39"/>
  <c r="H58" i="39"/>
  <c r="F60" i="39"/>
  <c r="F48" i="39"/>
  <c r="H92" i="39"/>
  <c r="H96" i="39"/>
  <c r="F99" i="39"/>
  <c r="H47" i="39"/>
  <c r="F123" i="39"/>
  <c r="H74" i="39"/>
  <c r="H11" i="39"/>
  <c r="F18" i="39"/>
  <c r="H131" i="39"/>
  <c r="H71" i="39"/>
  <c r="F114" i="39"/>
  <c r="F125" i="39"/>
  <c r="F39" i="39"/>
  <c r="F46" i="39"/>
  <c r="F57" i="39"/>
  <c r="F104" i="39"/>
  <c r="F27" i="39"/>
  <c r="F73" i="39"/>
  <c r="F22" i="39"/>
  <c r="F37" i="39"/>
  <c r="F29" i="39"/>
  <c r="H67" i="39"/>
  <c r="F127" i="39"/>
  <c r="F122" i="39"/>
  <c r="H40" i="39"/>
  <c r="H95" i="39"/>
  <c r="H121" i="39"/>
  <c r="H14" i="39"/>
  <c r="F92" i="39"/>
  <c r="F7" i="39"/>
  <c r="F13" i="39"/>
  <c r="F15" i="39"/>
  <c r="H76" i="39"/>
  <c r="H109" i="39"/>
  <c r="F117" i="39"/>
  <c r="F130" i="39"/>
  <c r="F268" i="12"/>
  <c r="F267" i="12"/>
  <c r="F323" i="12"/>
  <c r="H268" i="12"/>
  <c r="F173" i="12"/>
  <c r="H228" i="12"/>
  <c r="H227" i="12"/>
  <c r="H264" i="12"/>
  <c r="H265" i="12"/>
  <c r="H281" i="12"/>
  <c r="H280" i="12"/>
  <c r="H302" i="12"/>
  <c r="H301" i="12"/>
  <c r="H252" i="12"/>
  <c r="F237" i="12"/>
  <c r="F238" i="12"/>
  <c r="F246" i="12"/>
  <c r="H334" i="12"/>
  <c r="H77" i="12"/>
  <c r="H78" i="12"/>
  <c r="F68" i="12"/>
  <c r="F216" i="12"/>
  <c r="F43" i="12"/>
  <c r="H247" i="12"/>
  <c r="F315" i="12"/>
  <c r="F30" i="12"/>
  <c r="F196" i="12"/>
  <c r="F209" i="12"/>
  <c r="H346" i="12"/>
  <c r="H345" i="12"/>
  <c r="H184" i="12"/>
  <c r="H300" i="12"/>
  <c r="H185" i="12"/>
  <c r="F46" i="12"/>
  <c r="F45" i="12"/>
  <c r="F105" i="12"/>
  <c r="F104" i="12"/>
  <c r="F257" i="12"/>
  <c r="F211" i="12"/>
  <c r="F324" i="12"/>
  <c r="F286" i="12"/>
  <c r="F241" i="12"/>
  <c r="H318" i="12"/>
  <c r="F51" i="12"/>
  <c r="F59" i="12"/>
  <c r="F116" i="12"/>
  <c r="F184" i="12"/>
  <c r="F309" i="12"/>
  <c r="F310" i="12"/>
  <c r="F321" i="12"/>
  <c r="H279" i="12"/>
  <c r="H259" i="12"/>
  <c r="H356" i="12"/>
  <c r="F206" i="12"/>
  <c r="F178" i="12"/>
  <c r="H270" i="12"/>
  <c r="F197" i="12"/>
  <c r="F123" i="12"/>
  <c r="H115" i="12"/>
  <c r="H217" i="12"/>
  <c r="F230" i="12"/>
  <c r="F282" i="12"/>
  <c r="H176" i="12"/>
  <c r="H177" i="12"/>
  <c r="F192" i="12"/>
  <c r="H204" i="12"/>
  <c r="H203" i="12"/>
  <c r="H51" i="12"/>
  <c r="H52" i="12"/>
  <c r="F232" i="12"/>
  <c r="F233" i="12"/>
  <c r="H275" i="12"/>
  <c r="F227" i="12"/>
  <c r="H124" i="12"/>
  <c r="H123" i="12"/>
  <c r="H205" i="12"/>
  <c r="H206" i="12"/>
  <c r="F253" i="12"/>
  <c r="F254" i="12"/>
  <c r="F269" i="12"/>
  <c r="F270" i="12"/>
  <c r="F327" i="12"/>
  <c r="H327" i="12"/>
  <c r="F331" i="12"/>
  <c r="F90" i="12"/>
  <c r="F91" i="12"/>
  <c r="F312" i="12"/>
  <c r="F311" i="12"/>
  <c r="F353" i="12"/>
  <c r="F357" i="12"/>
  <c r="F361" i="12"/>
  <c r="H282" i="12"/>
  <c r="F13" i="12"/>
  <c r="F40" i="12"/>
  <c r="H83" i="12"/>
  <c r="F318" i="12"/>
  <c r="H321" i="12"/>
  <c r="F203" i="12"/>
  <c r="H220" i="12"/>
  <c r="H257" i="12"/>
  <c r="F35" i="12"/>
  <c r="H167" i="12"/>
  <c r="H166" i="12"/>
  <c r="F293" i="12"/>
  <c r="H298" i="12"/>
  <c r="F193" i="12"/>
  <c r="F9" i="12"/>
  <c r="H233" i="12"/>
  <c r="F146" i="12"/>
  <c r="H215" i="12"/>
  <c r="H293" i="12"/>
  <c r="H347" i="12"/>
  <c r="F347" i="12"/>
  <c r="F260" i="12"/>
  <c r="F44" i="12"/>
  <c r="F60" i="12"/>
  <c r="H254" i="12"/>
  <c r="H243" i="12"/>
  <c r="F244" i="12"/>
  <c r="F308" i="12"/>
  <c r="H325" i="12"/>
  <c r="H198" i="12"/>
  <c r="H305" i="12"/>
  <c r="F151" i="12"/>
  <c r="H170" i="12"/>
  <c r="H331" i="12"/>
  <c r="F358" i="12"/>
  <c r="F133" i="12"/>
  <c r="H155" i="12"/>
  <c r="H163" i="12"/>
  <c r="F172" i="12"/>
  <c r="H188" i="12"/>
  <c r="F325" i="12"/>
  <c r="H348" i="12"/>
  <c r="F89" i="12"/>
  <c r="F306" i="12"/>
  <c r="H312" i="12"/>
  <c r="H169" i="12"/>
  <c r="F86" i="12"/>
  <c r="H338" i="12"/>
  <c r="F78" i="12"/>
  <c r="H147" i="12"/>
  <c r="H209" i="12"/>
  <c r="H273" i="12"/>
  <c r="F291" i="12"/>
  <c r="F277" i="12"/>
  <c r="F288" i="12"/>
  <c r="H341" i="12"/>
  <c r="H92" i="12"/>
  <c r="H151" i="12"/>
  <c r="H171" i="12"/>
  <c r="H253" i="12"/>
  <c r="H288" i="12"/>
  <c r="H295" i="12"/>
  <c r="H322" i="12"/>
  <c r="H354" i="12"/>
  <c r="F147" i="12"/>
  <c r="F249" i="12"/>
  <c r="F335" i="12"/>
  <c r="H291" i="12"/>
  <c r="F297" i="12"/>
  <c r="F359" i="12"/>
  <c r="H37" i="12"/>
  <c r="H122" i="12"/>
  <c r="F72" i="12"/>
  <c r="F127" i="12"/>
  <c r="H108" i="12"/>
  <c r="F36" i="12"/>
  <c r="H55" i="12"/>
  <c r="H80" i="12"/>
  <c r="F62" i="12"/>
  <c r="F64" i="12"/>
  <c r="H79" i="12"/>
  <c r="H130" i="12"/>
  <c r="F53" i="12"/>
  <c r="F69" i="12"/>
  <c r="H143" i="12"/>
  <c r="F33" i="12"/>
  <c r="H138" i="12"/>
  <c r="H53" i="12"/>
  <c r="H114" i="12"/>
  <c r="H128" i="12"/>
  <c r="H75" i="12"/>
  <c r="F85" i="12"/>
  <c r="H133" i="12"/>
  <c r="F21" i="12"/>
  <c r="F107" i="12"/>
  <c r="H119" i="12"/>
  <c r="F132" i="12"/>
  <c r="F102" i="12"/>
  <c r="H127" i="12"/>
  <c r="F73" i="12"/>
  <c r="H42" i="12"/>
  <c r="H73" i="12"/>
  <c r="H82" i="12"/>
  <c r="F19" i="12"/>
  <c r="H39" i="12"/>
  <c r="F54" i="12"/>
  <c r="H131" i="12"/>
  <c r="H139" i="12"/>
  <c r="F109" i="12"/>
  <c r="F99" i="12"/>
  <c r="H24" i="12"/>
  <c r="F111" i="12"/>
  <c r="F365" i="12"/>
  <c r="H349" i="12"/>
  <c r="H353" i="12"/>
  <c r="F354" i="12"/>
  <c r="F350" i="12"/>
  <c r="U113" i="39"/>
  <c r="U112" i="39"/>
  <c r="F82" i="12"/>
  <c r="F81" i="12"/>
  <c r="H33" i="39"/>
  <c r="H34" i="39"/>
  <c r="H49" i="39"/>
  <c r="H50" i="39"/>
  <c r="H54" i="39"/>
  <c r="H55" i="39"/>
  <c r="U89" i="39"/>
  <c r="U90" i="39"/>
  <c r="S98" i="39"/>
  <c r="S99" i="39"/>
  <c r="U105" i="39"/>
  <c r="U106" i="39"/>
  <c r="S48" i="12"/>
  <c r="S47" i="12"/>
  <c r="S55" i="12"/>
  <c r="S56" i="12"/>
  <c r="H65" i="12"/>
  <c r="H66" i="12"/>
  <c r="U150" i="12"/>
  <c r="U151" i="12"/>
  <c r="P38" i="26"/>
  <c r="Q38" i="26" s="1"/>
  <c r="U39" i="12"/>
  <c r="F68" i="36"/>
  <c r="G68" i="36" s="1"/>
  <c r="F53" i="34"/>
  <c r="G53" i="34" s="1"/>
  <c r="F35" i="34"/>
  <c r="G35" i="34" s="1"/>
  <c r="P44" i="26"/>
  <c r="Q44" i="26" s="1"/>
  <c r="P45" i="26"/>
  <c r="Q45" i="26" s="1"/>
  <c r="F326" i="12"/>
  <c r="H81" i="12"/>
  <c r="F28" i="34"/>
  <c r="G28" i="34" s="1"/>
  <c r="F29" i="34"/>
  <c r="G29" i="34" s="1"/>
  <c r="P60" i="26"/>
  <c r="Q60" i="26" s="1"/>
  <c r="P61" i="26"/>
  <c r="Q61" i="26" s="1"/>
  <c r="F63" i="37"/>
  <c r="G63" i="37" s="1"/>
  <c r="P13" i="26"/>
  <c r="Q13" i="26" s="1"/>
  <c r="F58" i="36"/>
  <c r="G58" i="36" s="1"/>
  <c r="F59" i="36"/>
  <c r="G59" i="36" s="1"/>
  <c r="F59" i="34"/>
  <c r="G59" i="34" s="1"/>
  <c r="S122" i="39"/>
  <c r="H34" i="12"/>
  <c r="H33" i="12"/>
  <c r="S154" i="12"/>
  <c r="S153" i="12"/>
  <c r="U165" i="12"/>
  <c r="U164" i="12"/>
  <c r="S24" i="39"/>
  <c r="S23" i="39"/>
  <c r="U58" i="39"/>
  <c r="U57" i="39"/>
  <c r="S66" i="39"/>
  <c r="S67" i="39"/>
  <c r="F79" i="39"/>
  <c r="F80" i="39"/>
  <c r="S83" i="39"/>
  <c r="S82" i="39"/>
  <c r="U32" i="12"/>
  <c r="U31" i="12"/>
  <c r="H58" i="12"/>
  <c r="H57" i="12"/>
  <c r="S79" i="12"/>
  <c r="S80" i="12"/>
  <c r="F13" i="26"/>
  <c r="G13" i="26" s="1"/>
  <c r="F16" i="33"/>
  <c r="G16" i="33" s="1"/>
  <c r="U154" i="12"/>
  <c r="H164" i="12"/>
  <c r="H165" i="12"/>
  <c r="H178" i="12"/>
  <c r="H179" i="12"/>
  <c r="U185" i="12"/>
  <c r="U184" i="12"/>
  <c r="F5" i="34"/>
  <c r="G5" i="34" s="1"/>
  <c r="F6" i="34"/>
  <c r="G6" i="34" s="1"/>
  <c r="F59" i="37"/>
  <c r="G59" i="37" s="1"/>
  <c r="F60" i="37"/>
  <c r="G60" i="37" s="1"/>
  <c r="H103" i="39"/>
  <c r="H153" i="12"/>
  <c r="H154" i="12"/>
  <c r="F161" i="12"/>
  <c r="F162" i="12"/>
  <c r="F167" i="12"/>
  <c r="F166" i="12"/>
  <c r="S170" i="12"/>
  <c r="S171" i="12"/>
  <c r="H173" i="12"/>
  <c r="H172" i="12"/>
  <c r="F46" i="35"/>
  <c r="G46" i="35" s="1"/>
  <c r="F8" i="34"/>
  <c r="G8" i="34" s="1"/>
  <c r="F43" i="36"/>
  <c r="G43" i="36" s="1"/>
  <c r="F54" i="38"/>
  <c r="G54" i="38" s="1"/>
  <c r="F55" i="38"/>
  <c r="G55" i="38" s="1"/>
  <c r="U135" i="39"/>
  <c r="U136" i="39"/>
  <c r="F51" i="38"/>
  <c r="G51" i="38" s="1"/>
  <c r="F52" i="38"/>
  <c r="G52" i="38" s="1"/>
  <c r="F42" i="12"/>
  <c r="F41" i="12"/>
  <c r="U42" i="12"/>
  <c r="U43" i="12"/>
  <c r="U50" i="12"/>
  <c r="U51" i="12"/>
  <c r="U59" i="12"/>
  <c r="U58" i="12"/>
  <c r="U75" i="12"/>
  <c r="U74" i="12"/>
  <c r="H25" i="39"/>
  <c r="H26" i="39"/>
  <c r="S31" i="39"/>
  <c r="S32" i="39"/>
  <c r="S39" i="39"/>
  <c r="S40" i="39"/>
  <c r="H41" i="39"/>
  <c r="H42" i="39"/>
  <c r="S47" i="39"/>
  <c r="S48" i="39"/>
  <c r="F64" i="39"/>
  <c r="F63" i="39"/>
  <c r="U73" i="39"/>
  <c r="U74" i="39"/>
  <c r="H86" i="39"/>
  <c r="H87" i="39"/>
  <c r="F96" i="39"/>
  <c r="F95" i="39"/>
  <c r="H119" i="39"/>
  <c r="H118" i="39"/>
  <c r="H31" i="12"/>
  <c r="H30" i="12"/>
  <c r="F39" i="12"/>
  <c r="F38" i="12"/>
  <c r="S63" i="12"/>
  <c r="S64" i="12"/>
  <c r="H149" i="12"/>
  <c r="H150" i="12"/>
  <c r="U172" i="12"/>
  <c r="U173" i="12"/>
  <c r="F27" i="38"/>
  <c r="G27" i="38" s="1"/>
  <c r="F26" i="38"/>
  <c r="G26" i="38" s="1"/>
  <c r="S31" i="12"/>
  <c r="F171" i="12"/>
  <c r="F14" i="35"/>
  <c r="G14" i="35" s="1"/>
  <c r="F15" i="35"/>
  <c r="G15" i="35" s="1"/>
  <c r="H136" i="39"/>
  <c r="H137" i="39"/>
  <c r="F29" i="35"/>
  <c r="G29" i="35" s="1"/>
  <c r="F30" i="35"/>
  <c r="G30" i="35" s="1"/>
  <c r="F153" i="12"/>
  <c r="F154" i="12"/>
  <c r="F21" i="36"/>
  <c r="G21" i="36" s="1"/>
  <c r="F58" i="38"/>
  <c r="G58" i="38" s="1"/>
  <c r="F59" i="38"/>
  <c r="G59" i="38" s="1"/>
  <c r="F111" i="39"/>
  <c r="U145" i="12"/>
  <c r="U146" i="12"/>
  <c r="S136" i="39"/>
  <c r="S135" i="39"/>
  <c r="F119" i="39"/>
  <c r="F118" i="39"/>
  <c r="F49" i="12"/>
  <c r="F50" i="12"/>
  <c r="F58" i="12"/>
  <c r="F57" i="12"/>
  <c r="S173" i="12"/>
  <c r="S172" i="12"/>
  <c r="S192" i="12"/>
  <c r="S191" i="12"/>
  <c r="H328" i="12"/>
  <c r="H329" i="12"/>
  <c r="F72" i="34"/>
  <c r="G72" i="34" s="1"/>
  <c r="F73" i="34"/>
  <c r="G73" i="34" s="1"/>
  <c r="H18" i="39"/>
  <c r="H17" i="39"/>
  <c r="U121" i="39"/>
  <c r="U122" i="39"/>
  <c r="H49" i="12"/>
  <c r="H50" i="12"/>
  <c r="F17" i="36"/>
  <c r="G17" i="36" s="1"/>
  <c r="H323" i="12"/>
  <c r="F67" i="26"/>
  <c r="G67" i="26" s="1"/>
  <c r="F68" i="26"/>
  <c r="G68" i="26" s="1"/>
  <c r="H41" i="12"/>
  <c r="F44" i="26"/>
  <c r="G44" i="26" s="1"/>
  <c r="F43" i="26"/>
  <c r="G43" i="26" s="1"/>
  <c r="S163" i="12"/>
  <c r="S162" i="12"/>
  <c r="F49" i="37"/>
  <c r="G49" i="37" s="1"/>
  <c r="S115" i="39"/>
  <c r="F159" i="12"/>
  <c r="F158" i="12"/>
  <c r="H70" i="39"/>
  <c r="H181" i="12"/>
  <c r="H180" i="12"/>
  <c r="F38" i="37"/>
  <c r="G38" i="37" s="1"/>
  <c r="F37" i="37"/>
  <c r="G37" i="37" s="1"/>
  <c r="U148" i="12"/>
  <c r="U147" i="12"/>
  <c r="F316" i="12"/>
  <c r="F317" i="12"/>
  <c r="F21" i="37"/>
  <c r="G21" i="37" s="1"/>
  <c r="F28" i="33"/>
  <c r="G28" i="33" s="1"/>
  <c r="P33" i="26"/>
  <c r="Q33" i="26" s="1"/>
  <c r="F41" i="38"/>
  <c r="G41" i="38" s="1"/>
  <c r="F8" i="35"/>
  <c r="G8" i="35" s="1"/>
  <c r="F9" i="35"/>
  <c r="G9" i="35" s="1"/>
  <c r="P11" i="26"/>
  <c r="Q11" i="26" s="1"/>
  <c r="F22" i="37"/>
  <c r="G22" i="37" s="1"/>
  <c r="P50" i="26"/>
  <c r="Q50" i="26" s="1"/>
  <c r="F18" i="33"/>
  <c r="G18" i="33" s="1"/>
  <c r="F7" i="38"/>
  <c r="G7" i="38" s="1"/>
  <c r="F6" i="38"/>
  <c r="G6" i="38" s="1"/>
  <c r="F41" i="33"/>
  <c r="G41" i="33" s="1"/>
  <c r="F52" i="35"/>
  <c r="G52" i="35" s="1"/>
  <c r="F53" i="35"/>
  <c r="G53" i="35" s="1"/>
  <c r="F29" i="36"/>
  <c r="G29" i="36" s="1"/>
  <c r="F52" i="26"/>
  <c r="G52" i="26" s="1"/>
  <c r="F51" i="26"/>
  <c r="G51" i="26" s="1"/>
  <c r="F18" i="35"/>
  <c r="G18" i="35" s="1"/>
  <c r="F30" i="26"/>
  <c r="G30" i="26" s="1"/>
  <c r="F54" i="37"/>
  <c r="G54" i="37" s="1"/>
  <c r="F53" i="37"/>
  <c r="G53" i="37" s="1"/>
  <c r="F19" i="35"/>
  <c r="G19" i="35" s="1"/>
  <c r="F67" i="34"/>
  <c r="G67" i="34" s="1"/>
  <c r="F5" i="37"/>
  <c r="G5" i="37" s="1"/>
  <c r="P21" i="26"/>
  <c r="Q21" i="26" s="1"/>
  <c r="F39" i="35"/>
  <c r="G39" i="35" s="1"/>
  <c r="F42" i="37"/>
  <c r="G42" i="37" s="1"/>
  <c r="F41" i="37"/>
  <c r="G41" i="37" s="1"/>
  <c r="F66" i="26"/>
  <c r="G66" i="26" s="1"/>
  <c r="F68" i="38"/>
  <c r="G68" i="38" s="1"/>
  <c r="F40" i="35"/>
  <c r="G40" i="35" s="1"/>
  <c r="P16" i="26"/>
  <c r="Q16" i="26" s="1"/>
  <c r="F19" i="38"/>
  <c r="G19" i="38" s="1"/>
  <c r="F20" i="38"/>
  <c r="G20" i="38" s="1"/>
  <c r="F28" i="37"/>
  <c r="G28" i="37" s="1"/>
  <c r="F29" i="37"/>
  <c r="G29" i="37" s="1"/>
  <c r="P30" i="26"/>
  <c r="Q30" i="26" s="1"/>
  <c r="S20" i="39"/>
  <c r="S19" i="39"/>
  <c r="S28" i="39"/>
  <c r="S27" i="39"/>
  <c r="H29" i="39"/>
  <c r="H30" i="39"/>
  <c r="H37" i="39"/>
  <c r="H38" i="39"/>
  <c r="S44" i="39"/>
  <c r="S43" i="39"/>
  <c r="H46" i="39"/>
  <c r="H45" i="39"/>
  <c r="H78" i="39"/>
  <c r="H79" i="39"/>
  <c r="F87" i="39"/>
  <c r="F88" i="39"/>
  <c r="S24" i="12"/>
  <c r="S25" i="12"/>
  <c r="S44" i="12"/>
  <c r="S43" i="12"/>
  <c r="H85" i="12"/>
  <c r="H86" i="12"/>
  <c r="F20" i="37"/>
  <c r="G20" i="37" s="1"/>
  <c r="F33" i="36"/>
  <c r="G33" i="36" s="1"/>
  <c r="P34" i="26"/>
  <c r="Q34" i="26" s="1"/>
  <c r="F64" i="33"/>
  <c r="G64" i="33" s="1"/>
  <c r="F65" i="33"/>
  <c r="G65" i="33" s="1"/>
  <c r="F70" i="34"/>
  <c r="G70" i="34" s="1"/>
  <c r="F72" i="38"/>
  <c r="G72" i="38" s="1"/>
  <c r="F13" i="34"/>
  <c r="G13" i="34" s="1"/>
  <c r="F20" i="34"/>
  <c r="G20" i="34" s="1"/>
  <c r="S102" i="12"/>
  <c r="S103" i="12"/>
  <c r="H104" i="12"/>
  <c r="H105" i="12"/>
  <c r="F112" i="12"/>
  <c r="F113" i="12"/>
  <c r="F65" i="37"/>
  <c r="G65" i="37" s="1"/>
  <c r="F64" i="37"/>
  <c r="G64" i="37" s="1"/>
  <c r="S137" i="12"/>
  <c r="S136" i="12"/>
  <c r="U299" i="12"/>
  <c r="U298" i="12"/>
  <c r="F21" i="34"/>
  <c r="G21" i="34" s="1"/>
  <c r="F290" i="12"/>
  <c r="F9" i="36"/>
  <c r="G9" i="36" s="1"/>
  <c r="F24" i="33"/>
  <c r="G24" i="33" s="1"/>
  <c r="F25" i="33"/>
  <c r="G25" i="33" s="1"/>
  <c r="F30" i="36"/>
  <c r="G30" i="36" s="1"/>
  <c r="F31" i="34"/>
  <c r="G31" i="34" s="1"/>
  <c r="F47" i="34"/>
  <c r="G47" i="34" s="1"/>
  <c r="F50" i="26"/>
  <c r="G50" i="26" s="1"/>
  <c r="S144" i="12"/>
  <c r="F14" i="12"/>
  <c r="F15" i="12"/>
  <c r="U103" i="12"/>
  <c r="U104" i="12"/>
  <c r="H111" i="12"/>
  <c r="H110" i="12"/>
  <c r="H360" i="12"/>
  <c r="H359" i="12"/>
  <c r="S139" i="39"/>
  <c r="S138" i="39"/>
  <c r="F8" i="37"/>
  <c r="G8" i="37" s="1"/>
  <c r="F12" i="37"/>
  <c r="G12" i="37" s="1"/>
  <c r="F16" i="37"/>
  <c r="G16" i="37" s="1"/>
  <c r="F17" i="34"/>
  <c r="G17" i="34" s="1"/>
  <c r="F38" i="26"/>
  <c r="G38" i="26" s="1"/>
  <c r="F44" i="35"/>
  <c r="G44" i="35" s="1"/>
  <c r="F60" i="33"/>
  <c r="G60" i="33" s="1"/>
  <c r="F128" i="39"/>
  <c r="F129" i="39"/>
  <c r="H195" i="12"/>
  <c r="H196" i="12"/>
  <c r="S202" i="12"/>
  <c r="S201" i="12"/>
  <c r="F219" i="12"/>
  <c r="F220" i="12"/>
  <c r="F235" i="12"/>
  <c r="F236" i="12"/>
  <c r="F252" i="12"/>
  <c r="F251" i="12"/>
  <c r="U253" i="12"/>
  <c r="U252" i="12"/>
  <c r="U260" i="12"/>
  <c r="U261" i="12"/>
  <c r="F275" i="12"/>
  <c r="F276" i="12"/>
  <c r="U277" i="12"/>
  <c r="U276" i="12"/>
  <c r="U288" i="12"/>
  <c r="U287" i="12"/>
  <c r="F299" i="12"/>
  <c r="F300" i="12"/>
  <c r="S309" i="12"/>
  <c r="S310" i="12"/>
  <c r="H343" i="12"/>
  <c r="H342" i="12"/>
  <c r="F14" i="34"/>
  <c r="G14" i="34" s="1"/>
  <c r="F16" i="38"/>
  <c r="G16" i="38" s="1"/>
  <c r="F24" i="12"/>
  <c r="F55" i="35"/>
  <c r="G55" i="35" s="1"/>
  <c r="F54" i="35"/>
  <c r="G54" i="35" s="1"/>
  <c r="P7" i="26"/>
  <c r="Q7" i="26" s="1"/>
  <c r="F17" i="38"/>
  <c r="G17" i="38" s="1"/>
  <c r="F44" i="33"/>
  <c r="G44" i="33" s="1"/>
  <c r="F46" i="26"/>
  <c r="G46" i="26" s="1"/>
  <c r="F57" i="26"/>
  <c r="G57" i="26" s="1"/>
  <c r="F63" i="38"/>
  <c r="G63" i="38" s="1"/>
  <c r="F62" i="38"/>
  <c r="G62" i="38" s="1"/>
  <c r="F70" i="33"/>
  <c r="G70" i="33" s="1"/>
  <c r="U193" i="12"/>
  <c r="U194" i="12"/>
  <c r="F200" i="12"/>
  <c r="F201" i="12"/>
  <c r="H211" i="12"/>
  <c r="H212" i="12"/>
  <c r="S218" i="12"/>
  <c r="S217" i="12"/>
  <c r="F224" i="12"/>
  <c r="F225" i="12"/>
  <c r="S307" i="12"/>
  <c r="S308" i="12"/>
  <c r="F336" i="12"/>
  <c r="H339" i="12"/>
  <c r="H340" i="12"/>
  <c r="S301" i="12"/>
  <c r="S300" i="12"/>
  <c r="F36" i="33"/>
  <c r="G36" i="33" s="1"/>
  <c r="F7" i="26"/>
  <c r="G7" i="26" s="1"/>
  <c r="F41" i="34"/>
  <c r="G41" i="34" s="1"/>
  <c r="F42" i="34"/>
  <c r="G42" i="34" s="1"/>
  <c r="F45" i="33"/>
  <c r="G45" i="33" s="1"/>
  <c r="F57" i="36"/>
  <c r="G57" i="36" s="1"/>
  <c r="F56" i="36"/>
  <c r="G56" i="36" s="1"/>
  <c r="F20" i="35"/>
  <c r="G20" i="35" s="1"/>
  <c r="F34" i="33"/>
  <c r="G34" i="33" s="1"/>
  <c r="F50" i="34"/>
  <c r="G50" i="34" s="1"/>
  <c r="F16" i="39"/>
  <c r="F17" i="39"/>
  <c r="F54" i="39"/>
  <c r="F53" i="39"/>
  <c r="H60" i="39"/>
  <c r="H61" i="39"/>
  <c r="F69" i="39"/>
  <c r="F70" i="39"/>
  <c r="S73" i="39"/>
  <c r="S72" i="39"/>
  <c r="F86" i="39"/>
  <c r="F85" i="39"/>
  <c r="F101" i="39"/>
  <c r="F102" i="39"/>
  <c r="H127" i="39"/>
  <c r="H126" i="39"/>
  <c r="F96" i="12"/>
  <c r="F97" i="12"/>
  <c r="H100" i="12"/>
  <c r="H99" i="12"/>
  <c r="F122" i="12"/>
  <c r="F121" i="12"/>
  <c r="U136" i="12"/>
  <c r="F263" i="12"/>
  <c r="F262" i="12"/>
  <c r="U264" i="12"/>
  <c r="U263" i="12"/>
  <c r="F279" i="12"/>
  <c r="F278" i="12"/>
  <c r="S293" i="12"/>
  <c r="F305" i="12"/>
  <c r="F304" i="12"/>
  <c r="H311" i="12"/>
  <c r="H310" i="12"/>
  <c r="H319" i="12"/>
  <c r="H320" i="12"/>
  <c r="F8" i="26"/>
  <c r="G8" i="26" s="1"/>
  <c r="P27" i="26"/>
  <c r="Q27" i="26" s="1"/>
  <c r="F31" i="26"/>
  <c r="G31" i="26" s="1"/>
  <c r="F65" i="36"/>
  <c r="G65" i="36" s="1"/>
  <c r="H6" i="39"/>
  <c r="H12" i="39"/>
  <c r="H13" i="39"/>
  <c r="H132" i="39"/>
  <c r="H133" i="39"/>
  <c r="S92" i="12"/>
  <c r="S91" i="12"/>
  <c r="U94" i="12"/>
  <c r="U95" i="12"/>
  <c r="S97" i="12"/>
  <c r="S98" i="12"/>
  <c r="H231" i="12"/>
  <c r="H230" i="12"/>
  <c r="H238" i="12"/>
  <c r="H239" i="12"/>
  <c r="S244" i="12"/>
  <c r="S245" i="12"/>
  <c r="S253" i="12"/>
  <c r="S252" i="12"/>
  <c r="H262" i="12"/>
  <c r="H263" i="12"/>
  <c r="S268" i="12"/>
  <c r="S269" i="12"/>
  <c r="S276" i="12"/>
  <c r="S277" i="12"/>
  <c r="F26" i="26"/>
  <c r="G26" i="26" s="1"/>
  <c r="F41" i="36"/>
  <c r="G41" i="36" s="1"/>
  <c r="F52" i="37"/>
  <c r="G52" i="37" s="1"/>
  <c r="U39" i="39"/>
  <c r="U99" i="12"/>
  <c r="U118" i="12"/>
  <c r="F135" i="12"/>
  <c r="F134" i="12"/>
  <c r="H225" i="12"/>
  <c r="H224" i="12"/>
  <c r="S239" i="12"/>
  <c r="S238" i="12"/>
  <c r="H241" i="12"/>
  <c r="H240" i="12"/>
  <c r="S246" i="12"/>
  <c r="S247" i="12"/>
  <c r="H248" i="12"/>
  <c r="H249" i="12"/>
  <c r="U306" i="12"/>
  <c r="U307" i="12"/>
  <c r="P18" i="26"/>
  <c r="Q18" i="26" s="1"/>
  <c r="F22" i="34"/>
  <c r="G22" i="34" s="1"/>
  <c r="P46" i="26"/>
  <c r="Q46" i="26" s="1"/>
  <c r="F49" i="36"/>
  <c r="G49" i="36" s="1"/>
  <c r="F69" i="37"/>
  <c r="G69" i="37" s="1"/>
  <c r="F68" i="37"/>
  <c r="G68" i="37" s="1"/>
  <c r="H63" i="12"/>
  <c r="H64" i="12"/>
  <c r="H71" i="12"/>
  <c r="H72" i="12"/>
  <c r="S78" i="12"/>
  <c r="S77" i="12"/>
  <c r="H101" i="12"/>
  <c r="H102" i="12"/>
  <c r="F117" i="12"/>
  <c r="F118" i="12"/>
  <c r="U121" i="12"/>
  <c r="U122" i="12"/>
  <c r="S133" i="12"/>
  <c r="S132" i="12"/>
  <c r="H134" i="12"/>
  <c r="H135" i="12"/>
  <c r="U179" i="12"/>
  <c r="U180" i="12"/>
  <c r="H189" i="12"/>
  <c r="S203" i="12"/>
  <c r="S204" i="12"/>
  <c r="F213" i="12"/>
  <c r="F214" i="12"/>
  <c r="F221" i="12"/>
  <c r="F222" i="12"/>
  <c r="U48" i="12"/>
  <c r="F183" i="12"/>
  <c r="F76" i="12"/>
  <c r="F77" i="12"/>
  <c r="S94" i="12"/>
  <c r="S93" i="12"/>
  <c r="H192" i="12"/>
  <c r="H193" i="12"/>
  <c r="U209" i="12"/>
  <c r="U210" i="12"/>
  <c r="H235" i="12"/>
  <c r="H236" i="12"/>
  <c r="S241" i="12"/>
  <c r="S242" i="12"/>
  <c r="S306" i="12"/>
  <c r="H316" i="12"/>
  <c r="F355" i="12"/>
  <c r="F56" i="39"/>
  <c r="H45" i="12"/>
  <c r="H44" i="12"/>
  <c r="S50" i="12"/>
  <c r="S51" i="12"/>
  <c r="H60" i="12"/>
  <c r="H61" i="12"/>
  <c r="H68" i="12"/>
  <c r="H69" i="12"/>
  <c r="U115" i="12"/>
  <c r="H174" i="12"/>
  <c r="H175" i="12"/>
  <c r="F264" i="12"/>
  <c r="F265" i="12"/>
  <c r="S283" i="12"/>
  <c r="S284" i="12"/>
  <c r="S291" i="12"/>
  <c r="S290" i="12"/>
  <c r="H313" i="12"/>
  <c r="H314" i="12"/>
  <c r="U47" i="39"/>
  <c r="S59" i="39"/>
  <c r="S60" i="39"/>
  <c r="H64" i="39"/>
  <c r="H63" i="39"/>
  <c r="S75" i="39"/>
  <c r="U82" i="39"/>
  <c r="U98" i="39"/>
  <c r="U99" i="39"/>
  <c r="S107" i="39"/>
  <c r="H111" i="39"/>
  <c r="S36" i="12"/>
  <c r="S37" i="12"/>
  <c r="H144" i="12"/>
  <c r="H145" i="12"/>
  <c r="H158" i="12"/>
  <c r="H159" i="12"/>
  <c r="S159" i="12"/>
  <c r="S160" i="12"/>
  <c r="H161" i="12"/>
  <c r="H162" i="12"/>
  <c r="F44" i="34"/>
  <c r="G44" i="34" s="1"/>
  <c r="H19" i="12"/>
  <c r="F27" i="12"/>
  <c r="F28" i="12"/>
  <c r="F141" i="12"/>
  <c r="F142" i="12"/>
  <c r="U142" i="12"/>
  <c r="U143" i="12"/>
  <c r="F174" i="12"/>
  <c r="F175" i="12"/>
  <c r="F52" i="33"/>
  <c r="G52" i="33" s="1"/>
  <c r="S108" i="39"/>
  <c r="H112" i="39"/>
  <c r="F12" i="12"/>
  <c r="H16" i="12"/>
  <c r="H17" i="12"/>
  <c r="H142" i="12"/>
  <c r="H141" i="12"/>
  <c r="H26" i="12"/>
  <c r="H27" i="12"/>
  <c r="H88" i="12"/>
  <c r="H89" i="12"/>
  <c r="F130" i="12"/>
  <c r="U131" i="12"/>
  <c r="F139" i="12"/>
  <c r="F138" i="12"/>
  <c r="U139" i="12"/>
  <c r="U140" i="12"/>
  <c r="F156" i="12"/>
  <c r="F155" i="12"/>
  <c r="F74" i="12"/>
  <c r="F75" i="12"/>
  <c r="U83" i="12"/>
  <c r="F11" i="39"/>
  <c r="H129" i="39"/>
  <c r="H74" i="12"/>
  <c r="H362" i="12"/>
  <c r="H363" i="12"/>
  <c r="U80" i="39"/>
  <c r="H125" i="39"/>
  <c r="H15" i="12"/>
  <c r="F42" i="39"/>
  <c r="S9" i="12"/>
  <c r="U87" i="12"/>
  <c r="F94" i="12"/>
  <c r="F187" i="12"/>
  <c r="S199" i="12"/>
  <c r="H201" i="12"/>
  <c r="H309" i="12"/>
  <c r="F76" i="37"/>
  <c r="G76" i="37" s="1"/>
  <c r="F89" i="39"/>
  <c r="U22" i="12"/>
  <c r="F281" i="12"/>
  <c r="F362" i="12"/>
  <c r="H22" i="12"/>
  <c r="H21" i="12"/>
  <c r="U33" i="12"/>
  <c r="S182" i="12"/>
  <c r="S196" i="12"/>
  <c r="U215" i="12"/>
  <c r="S255" i="12"/>
  <c r="U29" i="12"/>
  <c r="U57" i="12"/>
  <c r="H156" i="12"/>
  <c r="F329" i="12"/>
  <c r="F328" i="12"/>
  <c r="F284" i="12"/>
  <c r="F73" i="38"/>
  <c r="G73" i="38" s="1"/>
  <c r="H28" i="12"/>
  <c r="F74" i="38"/>
  <c r="G74" i="38" s="1"/>
  <c r="F144" i="12"/>
  <c r="P75" i="26"/>
  <c r="Q75" i="26" s="1"/>
  <c r="H48" i="33" l="1"/>
  <c r="I48" i="33" s="1"/>
  <c r="H17" i="35"/>
  <c r="I17" i="35" s="1"/>
  <c r="H49" i="33"/>
  <c r="I49" i="33" s="1"/>
  <c r="H56" i="33"/>
  <c r="I56" i="33" s="1"/>
  <c r="H68" i="33"/>
  <c r="I68" i="33" s="1"/>
  <c r="H71" i="26"/>
  <c r="I71" i="26" s="1"/>
  <c r="H41" i="26"/>
  <c r="I41" i="26" s="1"/>
  <c r="H7" i="33"/>
  <c r="I7" i="33" s="1"/>
  <c r="H55" i="33"/>
  <c r="I55" i="33" s="1"/>
  <c r="H13" i="36"/>
  <c r="I13" i="36" s="1"/>
  <c r="R24" i="26"/>
  <c r="S24" i="26" s="1"/>
  <c r="H31" i="38"/>
  <c r="I31" i="38" s="1"/>
  <c r="R20" i="26"/>
  <c r="S20" i="26" s="1"/>
  <c r="R56" i="26"/>
  <c r="S56" i="26" s="1"/>
  <c r="H54" i="26"/>
  <c r="I54" i="26" s="1"/>
  <c r="H55" i="26"/>
  <c r="I55" i="26" s="1"/>
  <c r="H13" i="33"/>
  <c r="I13" i="33" s="1"/>
  <c r="H58" i="33"/>
  <c r="I58" i="33" s="1"/>
  <c r="H71" i="34"/>
  <c r="I71" i="34" s="1"/>
  <c r="H18" i="35"/>
  <c r="I18" i="35" s="1"/>
  <c r="R37" i="26"/>
  <c r="S37" i="26" s="1"/>
  <c r="H67" i="33"/>
  <c r="I67" i="33" s="1"/>
  <c r="H30" i="33"/>
  <c r="I30" i="33" s="1"/>
  <c r="H29" i="38"/>
  <c r="I29" i="38" s="1"/>
  <c r="R68" i="26"/>
  <c r="S68" i="26" s="1"/>
  <c r="H70" i="33"/>
  <c r="I70" i="33" s="1"/>
  <c r="H32" i="33"/>
  <c r="I32" i="33" s="1"/>
  <c r="H22" i="33"/>
  <c r="I22" i="33" s="1"/>
  <c r="H61" i="34"/>
  <c r="I61" i="34" s="1"/>
  <c r="R53" i="26"/>
  <c r="S53" i="26" s="1"/>
  <c r="H49" i="35"/>
  <c r="I49" i="35" s="1"/>
  <c r="H76" i="38"/>
  <c r="I76" i="38" s="1"/>
  <c r="H69" i="34"/>
  <c r="I69" i="34" s="1"/>
  <c r="H47" i="33"/>
  <c r="I47" i="33" s="1"/>
  <c r="R74" i="26"/>
  <c r="S74" i="26" s="1"/>
  <c r="R64" i="26"/>
  <c r="S64" i="26" s="1"/>
  <c r="R36" i="26"/>
  <c r="S36" i="26" s="1"/>
  <c r="H62" i="37"/>
  <c r="I62" i="37" s="1"/>
  <c r="H30" i="38"/>
  <c r="I30" i="38" s="1"/>
  <c r="H61" i="36"/>
  <c r="I61" i="36" s="1"/>
  <c r="H37" i="26"/>
  <c r="I37" i="26" s="1"/>
  <c r="H27" i="37"/>
  <c r="I27" i="37" s="1"/>
  <c r="H32" i="38"/>
  <c r="I32" i="38" s="1"/>
  <c r="H50" i="26"/>
  <c r="I50" i="26" s="1"/>
  <c r="H44" i="37"/>
  <c r="I44" i="37" s="1"/>
  <c r="H21" i="33"/>
  <c r="I21" i="33" s="1"/>
  <c r="H57" i="33"/>
  <c r="I57" i="33" s="1"/>
  <c r="H11" i="34"/>
  <c r="I11" i="34" s="1"/>
  <c r="H63" i="34"/>
  <c r="I63" i="34" s="1"/>
  <c r="H64" i="34"/>
  <c r="I64" i="34" s="1"/>
  <c r="H15" i="37"/>
  <c r="I15" i="37" s="1"/>
  <c r="H67" i="37"/>
  <c r="I67" i="37" s="1"/>
  <c r="H34" i="34"/>
  <c r="I34" i="34" s="1"/>
  <c r="H65" i="26"/>
  <c r="I65" i="26" s="1"/>
  <c r="H16" i="37"/>
  <c r="I16" i="37" s="1"/>
  <c r="H33" i="34"/>
  <c r="I33" i="34" s="1"/>
  <c r="H38" i="36"/>
  <c r="I38" i="36" s="1"/>
  <c r="R70" i="26"/>
  <c r="S70" i="26" s="1"/>
  <c r="H20" i="33"/>
  <c r="I20" i="33" s="1"/>
  <c r="H12" i="36"/>
  <c r="I12" i="36" s="1"/>
  <c r="R69" i="26"/>
  <c r="S69" i="26" s="1"/>
  <c r="H11" i="37"/>
  <c r="I11" i="37" s="1"/>
  <c r="H23" i="33"/>
  <c r="I23" i="33" s="1"/>
  <c r="H74" i="33"/>
  <c r="I74" i="33" s="1"/>
  <c r="H59" i="33"/>
  <c r="I59" i="33" s="1"/>
  <c r="H73" i="35"/>
  <c r="I73" i="35" s="1"/>
  <c r="H34" i="36"/>
  <c r="I34" i="36" s="1"/>
  <c r="H39" i="34"/>
  <c r="I39" i="34" s="1"/>
  <c r="H22" i="26"/>
  <c r="I22" i="26" s="1"/>
  <c r="H75" i="26"/>
  <c r="I75" i="26" s="1"/>
  <c r="H34" i="37"/>
  <c r="I34" i="37" s="1"/>
  <c r="H72" i="38"/>
  <c r="I72" i="38" s="1"/>
  <c r="H70" i="38"/>
  <c r="I70" i="38" s="1"/>
  <c r="H64" i="35"/>
  <c r="I64" i="35" s="1"/>
  <c r="H17" i="26"/>
  <c r="I17" i="26" s="1"/>
  <c r="H10" i="37"/>
  <c r="I10" i="37" s="1"/>
  <c r="H23" i="36"/>
  <c r="I23" i="36" s="1"/>
  <c r="R40" i="26"/>
  <c r="S40" i="26" s="1"/>
  <c r="H62" i="26"/>
  <c r="I62" i="26" s="1"/>
  <c r="H76" i="33"/>
  <c r="I76" i="33" s="1"/>
  <c r="H45" i="37"/>
  <c r="I45" i="37" s="1"/>
  <c r="H19" i="26"/>
  <c r="I19" i="26" s="1"/>
  <c r="H42" i="26"/>
  <c r="I42" i="26" s="1"/>
  <c r="H48" i="38"/>
  <c r="I48" i="38" s="1"/>
  <c r="R25" i="26"/>
  <c r="S25" i="26" s="1"/>
  <c r="H76" i="36"/>
  <c r="I76" i="36" s="1"/>
  <c r="R71" i="26"/>
  <c r="S71" i="26" s="1"/>
  <c r="H71" i="37"/>
  <c r="I71" i="37" s="1"/>
  <c r="H15" i="33"/>
  <c r="I15" i="33" s="1"/>
  <c r="H72" i="37"/>
  <c r="I72" i="37" s="1"/>
  <c r="H36" i="37"/>
  <c r="I36" i="37" s="1"/>
  <c r="H57" i="37"/>
  <c r="I57" i="37" s="1"/>
  <c r="H46" i="38"/>
  <c r="I46" i="38" s="1"/>
  <c r="H41" i="34"/>
  <c r="I41" i="34" s="1"/>
  <c r="H58" i="34"/>
  <c r="I58" i="34" s="1"/>
  <c r="H50" i="38"/>
  <c r="I50" i="38" s="1"/>
  <c r="H51" i="35"/>
  <c r="I51" i="35" s="1"/>
  <c r="R60" i="26"/>
  <c r="S60" i="26" s="1"/>
  <c r="R49" i="26"/>
  <c r="S49" i="26" s="1"/>
  <c r="R22" i="26"/>
  <c r="S22" i="26" s="1"/>
  <c r="H10" i="26"/>
  <c r="I10" i="26" s="1"/>
  <c r="H76" i="26"/>
  <c r="I76" i="26" s="1"/>
  <c r="H37" i="37"/>
  <c r="I37" i="37" s="1"/>
  <c r="H25" i="37"/>
  <c r="I25" i="37" s="1"/>
  <c r="H24" i="37"/>
  <c r="I24" i="37" s="1"/>
  <c r="H56" i="37"/>
  <c r="I56" i="37" s="1"/>
  <c r="H58" i="37"/>
  <c r="I58" i="37" s="1"/>
  <c r="H35" i="37"/>
  <c r="I35" i="37" s="1"/>
  <c r="H66" i="38"/>
  <c r="I66" i="38" s="1"/>
  <c r="H11" i="38"/>
  <c r="I11" i="38" s="1"/>
  <c r="H45" i="38"/>
  <c r="I45" i="38" s="1"/>
  <c r="H65" i="38"/>
  <c r="I65" i="38" s="1"/>
  <c r="H47" i="38"/>
  <c r="I47" i="38" s="1"/>
  <c r="H61" i="38"/>
  <c r="I61" i="38" s="1"/>
  <c r="H77" i="36"/>
  <c r="I77" i="36" s="1"/>
  <c r="H79" i="36"/>
  <c r="I79" i="36" s="1"/>
  <c r="H25" i="34"/>
  <c r="I25" i="34" s="1"/>
  <c r="H22" i="35"/>
  <c r="I22" i="35" s="1"/>
  <c r="H35" i="35"/>
  <c r="I35" i="35" s="1"/>
  <c r="H62" i="35"/>
  <c r="I62" i="35" s="1"/>
  <c r="H66" i="35"/>
  <c r="I66" i="35" s="1"/>
  <c r="H51" i="36"/>
  <c r="I51" i="36" s="1"/>
  <c r="H7" i="37"/>
  <c r="I7" i="37" s="1"/>
  <c r="H67" i="38"/>
  <c r="I67" i="38" s="1"/>
  <c r="H21" i="26"/>
  <c r="I21" i="26" s="1"/>
  <c r="H64" i="26"/>
  <c r="I64" i="26" s="1"/>
  <c r="H7" i="35"/>
  <c r="I7" i="35" s="1"/>
  <c r="H72" i="36"/>
  <c r="I72" i="36" s="1"/>
  <c r="H44" i="38"/>
  <c r="I44" i="38" s="1"/>
  <c r="H55" i="36"/>
  <c r="I55" i="36" s="1"/>
  <c r="H38" i="38"/>
  <c r="I38" i="38" s="1"/>
  <c r="H40" i="37"/>
  <c r="I40" i="37" s="1"/>
  <c r="H71" i="36"/>
  <c r="I71" i="36" s="1"/>
  <c r="H25" i="26"/>
  <c r="I25" i="26" s="1"/>
  <c r="H61" i="26"/>
  <c r="I61" i="26" s="1"/>
  <c r="H8" i="33"/>
  <c r="I8" i="33" s="1"/>
  <c r="R26" i="26"/>
  <c r="S26" i="26" s="1"/>
  <c r="R55" i="26"/>
  <c r="S55" i="26" s="1"/>
  <c r="H43" i="38"/>
  <c r="I43" i="38" s="1"/>
  <c r="H48" i="37"/>
  <c r="I48" i="37" s="1"/>
  <c r="R58" i="26"/>
  <c r="S58" i="26" s="1"/>
  <c r="H27" i="34"/>
  <c r="I27" i="34" s="1"/>
  <c r="H12" i="33"/>
  <c r="I12" i="33" s="1"/>
  <c r="H36" i="38"/>
  <c r="I36" i="38" s="1"/>
  <c r="H54" i="34"/>
  <c r="I54" i="34" s="1"/>
  <c r="H62" i="36"/>
  <c r="I62" i="36" s="1"/>
  <c r="H16" i="34"/>
  <c r="I16" i="34" s="1"/>
  <c r="H17" i="34"/>
  <c r="I17" i="34" s="1"/>
  <c r="H23" i="38"/>
  <c r="I23" i="38" s="1"/>
  <c r="H26" i="36"/>
  <c r="I26" i="36" s="1"/>
  <c r="H10" i="38"/>
  <c r="I10" i="38" s="1"/>
  <c r="H34" i="26"/>
  <c r="I34" i="26" s="1"/>
  <c r="H31" i="37"/>
  <c r="I31" i="37" s="1"/>
  <c r="H16" i="33"/>
  <c r="I16" i="33" s="1"/>
  <c r="H9" i="33"/>
  <c r="I9" i="33" s="1"/>
  <c r="H58" i="35"/>
  <c r="I58" i="35" s="1"/>
  <c r="H63" i="33"/>
  <c r="I63" i="33" s="1"/>
  <c r="H75" i="33"/>
  <c r="I75" i="33" s="1"/>
  <c r="H74" i="26"/>
  <c r="I74" i="26" s="1"/>
  <c r="R17" i="26"/>
  <c r="S17" i="26" s="1"/>
  <c r="H45" i="36"/>
  <c r="I45" i="36" s="1"/>
  <c r="R63" i="26"/>
  <c r="S63" i="26" s="1"/>
  <c r="H40" i="38"/>
  <c r="I40" i="38" s="1"/>
  <c r="H51" i="37"/>
  <c r="I51" i="37" s="1"/>
  <c r="H49" i="26"/>
  <c r="I49" i="26" s="1"/>
  <c r="H11" i="26"/>
  <c r="I11" i="26" s="1"/>
  <c r="H39" i="36"/>
  <c r="I39" i="36" s="1"/>
  <c r="H75" i="37"/>
  <c r="I75" i="37" s="1"/>
  <c r="R54" i="26"/>
  <c r="S54" i="26" s="1"/>
  <c r="H34" i="35"/>
  <c r="I34" i="35" s="1"/>
  <c r="H13" i="38"/>
  <c r="I13" i="38" s="1"/>
  <c r="H16" i="26"/>
  <c r="I16" i="26" s="1"/>
  <c r="H64" i="36"/>
  <c r="I64" i="36" s="1"/>
  <c r="R13" i="26"/>
  <c r="S13" i="26" s="1"/>
  <c r="H26" i="37"/>
  <c r="I26" i="37" s="1"/>
  <c r="R38" i="26"/>
  <c r="S38" i="26" s="1"/>
  <c r="H20" i="36"/>
  <c r="I20" i="36" s="1"/>
  <c r="H57" i="34"/>
  <c r="I57" i="34" s="1"/>
  <c r="H77" i="33"/>
  <c r="I77" i="33" s="1"/>
  <c r="H10" i="34"/>
  <c r="I10" i="34" s="1"/>
  <c r="R42" i="26"/>
  <c r="S42" i="26" s="1"/>
  <c r="R66" i="26"/>
  <c r="S66" i="26" s="1"/>
  <c r="H69" i="35"/>
  <c r="I69" i="35" s="1"/>
  <c r="H70" i="35"/>
  <c r="I70" i="35" s="1"/>
  <c r="H11" i="35"/>
  <c r="I11" i="35" s="1"/>
  <c r="H24" i="35"/>
  <c r="I24" i="35" s="1"/>
  <c r="H23" i="35"/>
  <c r="I23" i="35" s="1"/>
  <c r="H63" i="35"/>
  <c r="I63" i="35" s="1"/>
  <c r="H33" i="35"/>
  <c r="I33" i="35" s="1"/>
  <c r="H52" i="35"/>
  <c r="I52" i="35" s="1"/>
  <c r="H13" i="35"/>
  <c r="I13" i="35" s="1"/>
  <c r="R10" i="26"/>
  <c r="S10" i="26" s="1"/>
  <c r="R59" i="26"/>
  <c r="S59" i="26" s="1"/>
  <c r="R67" i="26"/>
  <c r="S67" i="26" s="1"/>
  <c r="H53" i="26"/>
  <c r="I53" i="26" s="1"/>
  <c r="H12" i="26"/>
  <c r="I12" i="26" s="1"/>
  <c r="H73" i="26"/>
  <c r="I73" i="26" s="1"/>
  <c r="H15" i="26"/>
  <c r="I15" i="26" s="1"/>
  <c r="H36" i="26"/>
  <c r="I36" i="26" s="1"/>
  <c r="H77" i="26"/>
  <c r="I77" i="26" s="1"/>
  <c r="H20" i="26"/>
  <c r="I20" i="26" s="1"/>
  <c r="H45" i="26"/>
  <c r="I45" i="26" s="1"/>
  <c r="H14" i="26"/>
  <c r="I14" i="26" s="1"/>
  <c r="H18" i="26"/>
  <c r="I18" i="26" s="1"/>
  <c r="H77" i="37"/>
  <c r="I77" i="37" s="1"/>
  <c r="H78" i="37"/>
  <c r="I78" i="37" s="1"/>
  <c r="H76" i="37"/>
  <c r="I76" i="37" s="1"/>
  <c r="H12" i="37"/>
  <c r="I12" i="37" s="1"/>
  <c r="H33" i="37"/>
  <c r="I33" i="37" s="1"/>
  <c r="H73" i="37"/>
  <c r="I73" i="37" s="1"/>
  <c r="H58" i="38"/>
  <c r="I58" i="38" s="1"/>
  <c r="H77" i="38"/>
  <c r="I77" i="38" s="1"/>
  <c r="H78" i="38"/>
  <c r="I78" i="38" s="1"/>
  <c r="H71" i="38"/>
  <c r="I71" i="38" s="1"/>
  <c r="H54" i="38"/>
  <c r="I54" i="38" s="1"/>
  <c r="H57" i="38"/>
  <c r="I57" i="38" s="1"/>
  <c r="H78" i="33"/>
  <c r="I78" i="33" s="1"/>
  <c r="H42" i="33"/>
  <c r="I42" i="33" s="1"/>
  <c r="H40" i="36"/>
  <c r="I40" i="36" s="1"/>
  <c r="H28" i="36"/>
  <c r="I28" i="36" s="1"/>
  <c r="H14" i="36"/>
  <c r="I14" i="36" s="1"/>
  <c r="H18" i="36"/>
  <c r="I18" i="36" s="1"/>
  <c r="H52" i="36"/>
  <c r="I52" i="36" s="1"/>
  <c r="H8" i="36"/>
  <c r="I8" i="36" s="1"/>
  <c r="H48" i="36"/>
  <c r="I48" i="36" s="1"/>
  <c r="H78" i="36"/>
  <c r="I78" i="36" s="1"/>
  <c r="H46" i="34"/>
  <c r="I46" i="34" s="1"/>
  <c r="H77" i="34"/>
  <c r="I77" i="34" s="1"/>
  <c r="H78" i="34"/>
  <c r="I78" i="34" s="1"/>
  <c r="H48" i="34"/>
  <c r="I48" i="34" s="1"/>
  <c r="H66" i="34"/>
  <c r="I66" i="34" s="1"/>
  <c r="H38" i="34"/>
  <c r="I38" i="34" s="1"/>
  <c r="H57" i="35"/>
  <c r="I57" i="35" s="1"/>
  <c r="H37" i="35"/>
  <c r="I37" i="35" s="1"/>
  <c r="H77" i="35"/>
  <c r="I77" i="35" s="1"/>
  <c r="H78" i="35"/>
  <c r="I78" i="35" s="1"/>
  <c r="H76" i="35"/>
  <c r="I76" i="35" s="1"/>
  <c r="H44" i="35"/>
  <c r="I44" i="35" s="1"/>
  <c r="H72" i="35"/>
  <c r="I72" i="35" s="1"/>
  <c r="H61" i="35"/>
  <c r="I61" i="35" s="1"/>
  <c r="H12" i="35"/>
  <c r="I12" i="35" s="1"/>
  <c r="H71" i="35"/>
  <c r="I71" i="35" s="1"/>
  <c r="H38" i="35"/>
  <c r="I38" i="35" s="1"/>
  <c r="H25" i="35"/>
  <c r="I25" i="35" s="1"/>
  <c r="H68" i="35"/>
  <c r="I68" i="35" s="1"/>
  <c r="H28" i="35"/>
  <c r="I28" i="35" s="1"/>
  <c r="H45" i="35"/>
  <c r="I45" i="35" s="1"/>
  <c r="H25" i="38"/>
  <c r="I25" i="38" s="1"/>
  <c r="H10" i="35"/>
  <c r="I10" i="35" s="1"/>
  <c r="H34" i="38"/>
  <c r="I34" i="38" s="1"/>
  <c r="H65" i="33"/>
  <c r="I65" i="33" s="1"/>
  <c r="H7" i="34"/>
  <c r="I7" i="34" s="1"/>
  <c r="H76" i="34"/>
  <c r="I76" i="34" s="1"/>
  <c r="H49" i="38"/>
  <c r="I49" i="38" s="1"/>
  <c r="H73" i="36"/>
  <c r="I73" i="36" s="1"/>
  <c r="H60" i="34"/>
  <c r="I60" i="34" s="1"/>
  <c r="H27" i="35"/>
  <c r="I27" i="35" s="1"/>
  <c r="H72" i="26"/>
  <c r="I72" i="26" s="1"/>
  <c r="R7" i="26"/>
  <c r="S7" i="26" s="1"/>
  <c r="H66" i="26"/>
  <c r="I66" i="26" s="1"/>
  <c r="R73" i="26"/>
  <c r="S73" i="26" s="1"/>
  <c r="H75" i="34"/>
  <c r="I75" i="34" s="1"/>
  <c r="H52" i="38"/>
  <c r="I52" i="38" s="1"/>
  <c r="H74" i="35"/>
  <c r="I74" i="35" s="1"/>
  <c r="H36" i="35"/>
  <c r="I36" i="35" s="1"/>
  <c r="H53" i="36"/>
  <c r="I53" i="36" s="1"/>
  <c r="H44" i="33"/>
  <c r="I44" i="33" s="1"/>
  <c r="H46" i="37"/>
  <c r="I46" i="37" s="1"/>
  <c r="H35" i="26"/>
  <c r="I35" i="26" s="1"/>
  <c r="H59" i="26"/>
  <c r="I59" i="26" s="1"/>
  <c r="H32" i="35"/>
  <c r="I32" i="35" s="1"/>
  <c r="R65" i="26"/>
  <c r="S65" i="26" s="1"/>
  <c r="R57" i="26"/>
  <c r="S57" i="26" s="1"/>
  <c r="H42" i="37"/>
  <c r="I42" i="37" s="1"/>
  <c r="H75" i="35"/>
  <c r="I75" i="35" s="1"/>
  <c r="H69" i="33"/>
  <c r="I69" i="33" s="1"/>
  <c r="H31" i="33"/>
  <c r="I31" i="33" s="1"/>
  <c r="R41" i="26"/>
  <c r="S41" i="26" s="1"/>
  <c r="H21" i="36"/>
  <c r="I21" i="36" s="1"/>
  <c r="H62" i="34"/>
  <c r="I62" i="34" s="1"/>
  <c r="H37" i="34"/>
  <c r="I37" i="34" s="1"/>
  <c r="H39" i="38"/>
  <c r="I39" i="38" s="1"/>
  <c r="H53" i="34"/>
  <c r="I53" i="34" s="1"/>
  <c r="H54" i="36"/>
  <c r="I54" i="36" s="1"/>
  <c r="H50" i="33"/>
  <c r="I50" i="33" s="1"/>
  <c r="H24" i="38"/>
  <c r="I24" i="38" s="1"/>
  <c r="R43" i="26"/>
  <c r="S43" i="26" s="1"/>
  <c r="H37" i="38"/>
  <c r="I37" i="38" s="1"/>
  <c r="H14" i="33"/>
  <c r="I14" i="33" s="1"/>
  <c r="H64" i="33"/>
  <c r="I64" i="33" s="1"/>
  <c r="R76" i="26"/>
  <c r="S76" i="26" s="1"/>
  <c r="H70" i="26"/>
  <c r="I70" i="26" s="1"/>
  <c r="H22" i="36"/>
  <c r="I22" i="36" s="1"/>
  <c r="H37" i="36"/>
  <c r="I37" i="36" s="1"/>
  <c r="H47" i="36"/>
  <c r="I47" i="36" s="1"/>
  <c r="H20" i="37"/>
  <c r="I20" i="37" s="1"/>
  <c r="H27" i="33"/>
  <c r="I27" i="33" s="1"/>
  <c r="H48" i="26"/>
  <c r="I48" i="26" s="1"/>
  <c r="H56" i="34"/>
  <c r="I56" i="34" s="1"/>
  <c r="H9" i="38"/>
  <c r="I9" i="38" s="1"/>
  <c r="H54" i="33"/>
  <c r="I54" i="33" s="1"/>
  <c r="H67" i="36"/>
  <c r="I67" i="36" s="1"/>
  <c r="H32" i="37"/>
  <c r="I32" i="37" s="1"/>
  <c r="H33" i="38"/>
  <c r="I33" i="38" s="1"/>
  <c r="H60" i="26"/>
  <c r="I60" i="26" s="1"/>
  <c r="H16" i="36"/>
  <c r="I16" i="36" s="1"/>
  <c r="H19" i="37"/>
  <c r="I19" i="37" s="1"/>
  <c r="H74" i="37"/>
  <c r="I74" i="37" s="1"/>
  <c r="H65" i="34"/>
  <c r="I65" i="34" s="1"/>
  <c r="H33" i="26"/>
  <c r="I33" i="26" s="1"/>
  <c r="H35" i="38"/>
  <c r="I35" i="38" s="1"/>
  <c r="H51" i="33"/>
  <c r="I51" i="33" s="1"/>
  <c r="H26" i="35"/>
  <c r="I26" i="35" s="1"/>
  <c r="H15" i="36"/>
  <c r="I15" i="36" s="1"/>
  <c r="H55" i="34"/>
  <c r="I55" i="34" s="1"/>
  <c r="H43" i="35"/>
  <c r="I43" i="35" s="1"/>
  <c r="H7" i="36"/>
  <c r="I7" i="36" s="1"/>
  <c r="H12" i="38"/>
  <c r="I12" i="38" s="1"/>
  <c r="H63" i="36"/>
  <c r="I63" i="36" s="1"/>
  <c r="H8" i="26"/>
  <c r="I8" i="26" s="1"/>
  <c r="R29" i="26"/>
  <c r="S29" i="26" s="1"/>
  <c r="H17" i="38"/>
  <c r="I17" i="38" s="1"/>
  <c r="H66" i="37"/>
  <c r="I66" i="37" s="1"/>
  <c r="H63" i="26"/>
  <c r="I63" i="26" s="1"/>
  <c r="H30" i="26"/>
  <c r="I30" i="26" s="1"/>
  <c r="H60" i="37"/>
  <c r="I60" i="37" s="1"/>
  <c r="H34" i="33"/>
  <c r="I34" i="33" s="1"/>
  <c r="H56" i="26"/>
  <c r="I56" i="26" s="1"/>
  <c r="R11" i="26"/>
  <c r="S11" i="26" s="1"/>
  <c r="R48" i="26"/>
  <c r="S48" i="26" s="1"/>
  <c r="R72" i="26"/>
  <c r="S72" i="26" s="1"/>
  <c r="R50" i="26"/>
  <c r="S50" i="26" s="1"/>
  <c r="R77" i="26"/>
  <c r="S77" i="26" s="1"/>
  <c r="R45" i="26"/>
  <c r="S45" i="26" s="1"/>
  <c r="H7" i="26"/>
  <c r="I7" i="26" s="1"/>
  <c r="H24" i="26"/>
  <c r="I24" i="26" s="1"/>
  <c r="H23" i="26"/>
  <c r="I23" i="26" s="1"/>
  <c r="H46" i="26"/>
  <c r="I46" i="26" s="1"/>
  <c r="H29" i="26"/>
  <c r="I29" i="26" s="1"/>
  <c r="H14" i="37"/>
  <c r="I14" i="37" s="1"/>
  <c r="H47" i="37"/>
  <c r="I47" i="37" s="1"/>
  <c r="H13" i="37"/>
  <c r="I13" i="37" s="1"/>
  <c r="H8" i="37"/>
  <c r="I8" i="37" s="1"/>
  <c r="H23" i="37"/>
  <c r="I23" i="37" s="1"/>
  <c r="H55" i="37"/>
  <c r="I55" i="37" s="1"/>
  <c r="H41" i="37"/>
  <c r="I41" i="37" s="1"/>
  <c r="H69" i="37"/>
  <c r="I69" i="37" s="1"/>
  <c r="H22" i="38"/>
  <c r="I22" i="38" s="1"/>
  <c r="H15" i="38"/>
  <c r="I15" i="38" s="1"/>
  <c r="H69" i="38"/>
  <c r="I69" i="38" s="1"/>
  <c r="H14" i="38"/>
  <c r="I14" i="38" s="1"/>
  <c r="H18" i="38"/>
  <c r="I18" i="38" s="1"/>
  <c r="H38" i="33"/>
  <c r="I38" i="33" s="1"/>
  <c r="H62" i="33"/>
  <c r="I62" i="33" s="1"/>
  <c r="H45" i="33"/>
  <c r="I45" i="33" s="1"/>
  <c r="H37" i="33"/>
  <c r="I37" i="33" s="1"/>
  <c r="H43" i="33"/>
  <c r="I43" i="33" s="1"/>
  <c r="H33" i="33"/>
  <c r="I33" i="33" s="1"/>
  <c r="H10" i="33"/>
  <c r="I10" i="33" s="1"/>
  <c r="H73" i="33"/>
  <c r="I73" i="33" s="1"/>
  <c r="H24" i="33"/>
  <c r="I24" i="33" s="1"/>
  <c r="H39" i="33"/>
  <c r="I39" i="33" s="1"/>
  <c r="H40" i="33"/>
  <c r="I40" i="33" s="1"/>
  <c r="H72" i="33"/>
  <c r="I72" i="33" s="1"/>
  <c r="H11" i="33"/>
  <c r="I11" i="33" s="1"/>
  <c r="H36" i="36"/>
  <c r="I36" i="36" s="1"/>
  <c r="H27" i="36"/>
  <c r="I27" i="36" s="1"/>
  <c r="H44" i="36"/>
  <c r="I44" i="36" s="1"/>
  <c r="H25" i="36"/>
  <c r="I25" i="36" s="1"/>
  <c r="H31" i="36"/>
  <c r="I31" i="36" s="1"/>
  <c r="H19" i="36"/>
  <c r="I19" i="36" s="1"/>
  <c r="H17" i="36"/>
  <c r="I17" i="36" s="1"/>
  <c r="H46" i="36"/>
  <c r="I46" i="36" s="1"/>
  <c r="H32" i="36"/>
  <c r="I32" i="36" s="1"/>
  <c r="H41" i="36"/>
  <c r="I41" i="36" s="1"/>
  <c r="H24" i="36"/>
  <c r="I24" i="36" s="1"/>
  <c r="H75" i="36"/>
  <c r="I75" i="36" s="1"/>
  <c r="H43" i="36"/>
  <c r="I43" i="36" s="1"/>
  <c r="H35" i="36"/>
  <c r="I35" i="36" s="1"/>
  <c r="H74" i="36"/>
  <c r="I74" i="36" s="1"/>
  <c r="H52" i="34"/>
  <c r="I52" i="34" s="1"/>
  <c r="H30" i="34"/>
  <c r="I30" i="34" s="1"/>
  <c r="H26" i="34"/>
  <c r="I26" i="34" s="1"/>
  <c r="H43" i="34"/>
  <c r="I43" i="34" s="1"/>
  <c r="H12" i="34"/>
  <c r="I12" i="34" s="1"/>
  <c r="H22" i="34"/>
  <c r="I22" i="34" s="1"/>
  <c r="H24" i="34"/>
  <c r="I24" i="34" s="1"/>
  <c r="H42" i="34"/>
  <c r="I42" i="34" s="1"/>
  <c r="H32" i="34"/>
  <c r="I32" i="34" s="1"/>
  <c r="H40" i="34"/>
  <c r="I40" i="34" s="1"/>
  <c r="H9" i="34"/>
  <c r="I9" i="34" s="1"/>
  <c r="H67" i="35"/>
  <c r="I67" i="35" s="1"/>
  <c r="H55" i="35"/>
  <c r="I55" i="35" s="1"/>
  <c r="H41" i="35"/>
  <c r="I41" i="35" s="1"/>
  <c r="H60" i="35"/>
  <c r="I60" i="35" s="1"/>
  <c r="H48" i="35"/>
  <c r="I48" i="35" s="1"/>
  <c r="H8" i="35"/>
  <c r="I8" i="35" s="1"/>
  <c r="H59" i="35"/>
  <c r="I59" i="35" s="1"/>
  <c r="H42" i="35"/>
  <c r="I42" i="35" s="1"/>
  <c r="H19" i="35"/>
  <c r="I19" i="35" s="1"/>
  <c r="H29" i="35"/>
  <c r="I29" i="35" s="1"/>
  <c r="H65" i="35"/>
  <c r="I65" i="35" s="1"/>
  <c r="H50" i="35"/>
  <c r="I50" i="35" s="1"/>
  <c r="H52" i="33"/>
  <c r="I52" i="33" s="1"/>
  <c r="H28" i="34"/>
  <c r="I28" i="34" s="1"/>
  <c r="R15" i="26"/>
  <c r="S15" i="26" s="1"/>
  <c r="R14" i="26"/>
  <c r="S14" i="26" s="1"/>
  <c r="H30" i="35"/>
  <c r="I30" i="35" s="1"/>
  <c r="H30" i="37"/>
  <c r="I30" i="37" s="1"/>
  <c r="H29" i="37"/>
  <c r="I29" i="37" s="1"/>
  <c r="H36" i="33"/>
  <c r="I36" i="33" s="1"/>
  <c r="H35" i="33"/>
  <c r="I35" i="33" s="1"/>
  <c r="H64" i="37"/>
  <c r="I64" i="37" s="1"/>
  <c r="H20" i="34"/>
  <c r="I20" i="34" s="1"/>
  <c r="H58" i="36"/>
  <c r="I58" i="36" s="1"/>
  <c r="R28" i="26"/>
  <c r="S28" i="26" s="1"/>
  <c r="H27" i="38"/>
  <c r="I27" i="38" s="1"/>
  <c r="H21" i="34"/>
  <c r="I21" i="34" s="1"/>
  <c r="H57" i="36"/>
  <c r="I57" i="36" s="1"/>
  <c r="H55" i="38"/>
  <c r="I55" i="38" s="1"/>
  <c r="H56" i="38"/>
  <c r="I56" i="38" s="1"/>
  <c r="H16" i="38"/>
  <c r="I16" i="38" s="1"/>
  <c r="H65" i="37"/>
  <c r="I65" i="37" s="1"/>
  <c r="H63" i="37"/>
  <c r="I63" i="37" s="1"/>
  <c r="H7" i="38"/>
  <c r="I7" i="38" s="1"/>
  <c r="H49" i="36"/>
  <c r="I49" i="36" s="1"/>
  <c r="H46" i="33"/>
  <c r="I46" i="33" s="1"/>
  <c r="H46" i="35"/>
  <c r="I46" i="35" s="1"/>
  <c r="H25" i="33"/>
  <c r="I25" i="33" s="1"/>
  <c r="H26" i="33"/>
  <c r="I26" i="33" s="1"/>
  <c r="R75" i="26"/>
  <c r="S75" i="26" s="1"/>
  <c r="H53" i="33"/>
  <c r="I53" i="33" s="1"/>
  <c r="H44" i="34"/>
  <c r="I44" i="34" s="1"/>
  <c r="H19" i="38"/>
  <c r="I19" i="38" s="1"/>
  <c r="H40" i="26"/>
  <c r="I40" i="26" s="1"/>
  <c r="H39" i="26"/>
  <c r="I39" i="26" s="1"/>
  <c r="H11" i="36"/>
  <c r="I11" i="36" s="1"/>
  <c r="H9" i="36"/>
  <c r="I9" i="36" s="1"/>
  <c r="H54" i="35"/>
  <c r="I54" i="35" s="1"/>
  <c r="H47" i="26"/>
  <c r="I47" i="26" s="1"/>
  <c r="H10" i="36"/>
  <c r="I10" i="36" s="1"/>
  <c r="R62" i="26"/>
  <c r="S62" i="26" s="1"/>
  <c r="R61" i="26"/>
  <c r="S61" i="26" s="1"/>
  <c r="R12" i="26"/>
  <c r="S12" i="26" s="1"/>
  <c r="H57" i="26"/>
  <c r="I57" i="26" s="1"/>
  <c r="H70" i="37"/>
  <c r="I70" i="37" s="1"/>
  <c r="H68" i="37"/>
  <c r="I68" i="37" s="1"/>
  <c r="H69" i="36"/>
  <c r="I69" i="36" s="1"/>
  <c r="H70" i="36"/>
  <c r="I70" i="36" s="1"/>
  <c r="H15" i="34"/>
  <c r="I15" i="34" s="1"/>
  <c r="H14" i="34"/>
  <c r="I14" i="34" s="1"/>
  <c r="H13" i="34"/>
  <c r="I13" i="34" s="1"/>
  <c r="H29" i="33"/>
  <c r="I29" i="33" s="1"/>
  <c r="H75" i="38"/>
  <c r="I75" i="38" s="1"/>
  <c r="H22" i="37"/>
  <c r="I22" i="37" s="1"/>
  <c r="H21" i="37"/>
  <c r="I21" i="37" s="1"/>
  <c r="H40" i="35"/>
  <c r="I40" i="35" s="1"/>
  <c r="R23" i="26"/>
  <c r="S23" i="26" s="1"/>
  <c r="R21" i="26"/>
  <c r="S21" i="26" s="1"/>
  <c r="R46" i="26"/>
  <c r="S46" i="26" s="1"/>
  <c r="H51" i="38"/>
  <c r="I51" i="38" s="1"/>
  <c r="H74" i="34"/>
  <c r="I74" i="34" s="1"/>
  <c r="H73" i="34"/>
  <c r="I73" i="34" s="1"/>
  <c r="H50" i="36"/>
  <c r="I50" i="36" s="1"/>
  <c r="H45" i="34"/>
  <c r="I45" i="34" s="1"/>
  <c r="H59" i="36"/>
  <c r="I59" i="36" s="1"/>
  <c r="R27" i="26"/>
  <c r="S27" i="26" s="1"/>
  <c r="H41" i="38"/>
  <c r="I41" i="38" s="1"/>
  <c r="H65" i="36"/>
  <c r="I65" i="36" s="1"/>
  <c r="H30" i="36"/>
  <c r="I30" i="36" s="1"/>
  <c r="H18" i="34"/>
  <c r="I18" i="34" s="1"/>
  <c r="H19" i="34"/>
  <c r="I19" i="34" s="1"/>
  <c r="R44" i="26"/>
  <c r="S44" i="26" s="1"/>
  <c r="H58" i="26"/>
  <c r="I58" i="26" s="1"/>
  <c r="H18" i="37"/>
  <c r="I18" i="37" s="1"/>
  <c r="H17" i="37"/>
  <c r="I17" i="37" s="1"/>
  <c r="H23" i="34"/>
  <c r="I23" i="34" s="1"/>
  <c r="H53" i="35"/>
  <c r="I53" i="35" s="1"/>
  <c r="H32" i="26"/>
  <c r="I32" i="26" s="1"/>
  <c r="R35" i="26"/>
  <c r="S35" i="26" s="1"/>
  <c r="H9" i="35"/>
  <c r="I9" i="35" s="1"/>
  <c r="H60" i="38"/>
  <c r="I60" i="38" s="1"/>
  <c r="H41" i="33"/>
  <c r="I41" i="33" s="1"/>
  <c r="H61" i="37"/>
  <c r="I61" i="37" s="1"/>
  <c r="H28" i="37"/>
  <c r="I28" i="37" s="1"/>
  <c r="H50" i="34"/>
  <c r="I50" i="34" s="1"/>
  <c r="H9" i="37"/>
  <c r="I9" i="37" s="1"/>
  <c r="H19" i="33"/>
  <c r="I19" i="33" s="1"/>
  <c r="H49" i="37"/>
  <c r="I49" i="37" s="1"/>
  <c r="H68" i="36"/>
  <c r="I68" i="36" s="1"/>
  <c r="H44" i="26"/>
  <c r="I44" i="26" s="1"/>
  <c r="H16" i="35"/>
  <c r="I16" i="35" s="1"/>
  <c r="H39" i="35"/>
  <c r="I39" i="35" s="1"/>
  <c r="H52" i="26"/>
  <c r="I52" i="26" s="1"/>
  <c r="H47" i="35"/>
  <c r="I47" i="35" s="1"/>
  <c r="H31" i="35"/>
  <c r="I31" i="35" s="1"/>
  <c r="H53" i="38"/>
  <c r="I53" i="38" s="1"/>
  <c r="R47" i="26"/>
  <c r="S47" i="26" s="1"/>
  <c r="H47" i="34"/>
  <c r="I47" i="34" s="1"/>
  <c r="H49" i="34"/>
  <c r="I49" i="34" s="1"/>
  <c r="H21" i="38"/>
  <c r="I21" i="38" s="1"/>
  <c r="H20" i="38"/>
  <c r="I20" i="38" s="1"/>
  <c r="H74" i="38"/>
  <c r="I74" i="38" s="1"/>
  <c r="H73" i="38"/>
  <c r="I73" i="38" s="1"/>
  <c r="R18" i="26"/>
  <c r="S18" i="26" s="1"/>
  <c r="H69" i="26"/>
  <c r="I69" i="26" s="1"/>
  <c r="H60" i="36"/>
  <c r="I60" i="36" s="1"/>
  <c r="H15" i="35"/>
  <c r="I15" i="35" s="1"/>
  <c r="H72" i="34"/>
  <c r="I72" i="34" s="1"/>
  <c r="H70" i="34"/>
  <c r="I70" i="34" s="1"/>
  <c r="H71" i="33"/>
  <c r="I71" i="33" s="1"/>
  <c r="R9" i="26"/>
  <c r="S9" i="26" s="1"/>
  <c r="R8" i="26"/>
  <c r="S8" i="26" s="1"/>
  <c r="H31" i="26"/>
  <c r="I31" i="26" s="1"/>
  <c r="H54" i="37"/>
  <c r="I54" i="37" s="1"/>
  <c r="H53" i="37"/>
  <c r="I53" i="37" s="1"/>
  <c r="H52" i="37"/>
  <c r="I52" i="37" s="1"/>
  <c r="H68" i="26"/>
  <c r="I68" i="26" s="1"/>
  <c r="H59" i="38"/>
  <c r="I59" i="38" s="1"/>
  <c r="H28" i="26"/>
  <c r="I28" i="26" s="1"/>
  <c r="H27" i="26"/>
  <c r="I27" i="26" s="1"/>
  <c r="H26" i="26"/>
  <c r="I26" i="26" s="1"/>
  <c r="H56" i="35"/>
  <c r="I56" i="35" s="1"/>
  <c r="H66" i="33"/>
  <c r="I66" i="33" s="1"/>
  <c r="H43" i="37"/>
  <c r="I43" i="37" s="1"/>
  <c r="H20" i="35"/>
  <c r="I20" i="35" s="1"/>
  <c r="H35" i="34"/>
  <c r="I35" i="34" s="1"/>
  <c r="H42" i="38"/>
  <c r="I42" i="38" s="1"/>
  <c r="H61" i="33"/>
  <c r="I61" i="33" s="1"/>
  <c r="H67" i="26"/>
  <c r="I67" i="26" s="1"/>
  <c r="H42" i="36"/>
  <c r="I42" i="36" s="1"/>
  <c r="H38" i="26"/>
  <c r="I38" i="26" s="1"/>
  <c r="H68" i="38"/>
  <c r="I68" i="38" s="1"/>
  <c r="H33" i="36"/>
  <c r="I33" i="36" s="1"/>
  <c r="H68" i="34"/>
  <c r="I68" i="34" s="1"/>
  <c r="H50" i="37"/>
  <c r="I50" i="37" s="1"/>
  <c r="H14" i="35"/>
  <c r="I14" i="35" s="1"/>
  <c r="H39" i="37"/>
  <c r="I39" i="37" s="1"/>
  <c r="H38" i="37"/>
  <c r="I38" i="37" s="1"/>
  <c r="H64" i="38"/>
  <c r="I64" i="38" s="1"/>
  <c r="H63" i="38"/>
  <c r="I63" i="38" s="1"/>
  <c r="H28" i="33"/>
  <c r="I28" i="33" s="1"/>
  <c r="R52" i="26"/>
  <c r="S52" i="26" s="1"/>
  <c r="R51" i="26"/>
  <c r="S51" i="26" s="1"/>
  <c r="R16" i="26"/>
  <c r="S16" i="26" s="1"/>
  <c r="H56" i="36"/>
  <c r="I56" i="36" s="1"/>
  <c r="R19" i="26"/>
  <c r="S19" i="26" s="1"/>
  <c r="H21" i="35"/>
  <c r="I21" i="35" s="1"/>
  <c r="H9" i="26"/>
  <c r="I9" i="26" s="1"/>
  <c r="H36" i="34"/>
  <c r="I36" i="34" s="1"/>
  <c r="H43" i="26"/>
  <c r="I43" i="26" s="1"/>
  <c r="H66" i="36"/>
  <c r="I66" i="36" s="1"/>
  <c r="H29" i="36"/>
  <c r="I29" i="36" s="1"/>
  <c r="R33" i="26"/>
  <c r="S33" i="26" s="1"/>
  <c r="R32" i="26"/>
  <c r="S32" i="26" s="1"/>
  <c r="R31" i="26"/>
  <c r="S31" i="26" s="1"/>
  <c r="H8" i="38"/>
  <c r="I8" i="38" s="1"/>
  <c r="R30" i="26"/>
  <c r="S30" i="26" s="1"/>
  <c r="H13" i="26"/>
  <c r="I13" i="26" s="1"/>
  <c r="H59" i="37"/>
  <c r="I59" i="37" s="1"/>
  <c r="H60" i="33"/>
  <c r="I60" i="33" s="1"/>
  <c r="H59" i="34"/>
  <c r="I59" i="34" s="1"/>
  <c r="H28" i="38"/>
  <c r="I28" i="38" s="1"/>
  <c r="H26" i="38"/>
  <c r="I26" i="38" s="1"/>
  <c r="H8" i="34"/>
  <c r="I8" i="34" s="1"/>
  <c r="H18" i="33"/>
  <c r="I18" i="33" s="1"/>
  <c r="H17" i="33"/>
  <c r="I17" i="33" s="1"/>
  <c r="H29" i="34"/>
  <c r="I29" i="34" s="1"/>
  <c r="H51" i="34"/>
  <c r="I51" i="34" s="1"/>
  <c r="H31" i="34"/>
  <c r="I31" i="34" s="1"/>
  <c r="H67" i="34"/>
  <c r="I67" i="34" s="1"/>
  <c r="H62" i="38"/>
  <c r="I62" i="38" s="1"/>
  <c r="R34" i="26"/>
  <c r="S34" i="26" s="1"/>
  <c r="R39" i="26"/>
  <c r="S39" i="26" s="1"/>
  <c r="H51" i="26"/>
  <c r="I51" i="26" s="1"/>
  <c r="AC39" i="26" l="1"/>
  <c r="AB39" i="26"/>
  <c r="AA39" i="26"/>
  <c r="Z39" i="26"/>
  <c r="X39" i="26"/>
  <c r="Y3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H51" authorId="0" shapeId="0" xr:uid="{CA354D21-29AD-48CC-BB71-69D089F21C28}">
      <text>
        <r>
          <rPr>
            <b/>
            <sz val="9"/>
            <color indexed="81"/>
            <rFont val="ＭＳ Ｐゴシック"/>
            <family val="3"/>
            <charset val="128"/>
          </rPr>
          <t>～92 国民経済計算年報</t>
        </r>
      </text>
    </comment>
  </commentList>
</comments>
</file>

<file path=xl/sharedStrings.xml><?xml version="1.0" encoding="utf-8"?>
<sst xmlns="http://schemas.openxmlformats.org/spreadsheetml/2006/main" count="7961" uniqueCount="1502">
  <si>
    <t>L1　</t>
  </si>
  <si>
    <t>L2　</t>
  </si>
  <si>
    <t>平成７年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</si>
  <si>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</si>
  <si>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</si>
  <si>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</si>
  <si>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</si>
  <si>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</si>
  <si>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</si>
  <si>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</si>
  <si>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</si>
  <si>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</si>
  <si>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</si>
  <si>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</si>
  <si>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</si>
  <si>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平成８年</t>
  </si>
  <si>
    <t>平成９年</t>
  </si>
  <si>
    <t>平成10年</t>
  </si>
  <si>
    <t>平成11年</t>
  </si>
  <si>
    <t>平成２年</t>
  </si>
  <si>
    <t>平成３年</t>
  </si>
  <si>
    <t>平成４年</t>
  </si>
  <si>
    <t>平成５年</t>
  </si>
  <si>
    <t>平成６年</t>
  </si>
  <si>
    <t>　</t>
    <phoneticPr fontId="6"/>
  </si>
  <si>
    <t>季節調整系列</t>
    <rPh sb="0" eb="2">
      <t>キセツ</t>
    </rPh>
    <rPh sb="2" eb="4">
      <t>チョウセイ</t>
    </rPh>
    <rPh sb="4" eb="6">
      <t>ケイレツ</t>
    </rPh>
    <phoneticPr fontId="2"/>
  </si>
  <si>
    <t xml:space="preserve"> </t>
    <phoneticPr fontId="6"/>
  </si>
  <si>
    <t>生産財</t>
  </si>
  <si>
    <t>鉱工業製品</t>
    <rPh sb="3" eb="5">
      <t>セイヒン</t>
    </rPh>
    <phoneticPr fontId="6"/>
  </si>
  <si>
    <t>着工新設</t>
    <rPh sb="0" eb="2">
      <t>チャッコウ</t>
    </rPh>
    <phoneticPr fontId="6"/>
  </si>
  <si>
    <t>新規求人数</t>
  </si>
  <si>
    <t>新車新規</t>
  </si>
  <si>
    <t>企業倒産</t>
  </si>
  <si>
    <t>日経商品指数</t>
    <rPh sb="0" eb="2">
      <t>ニッケイ</t>
    </rPh>
    <rPh sb="2" eb="4">
      <t>ショウヒン</t>
    </rPh>
    <rPh sb="4" eb="6">
      <t>シスウ</t>
    </rPh>
    <phoneticPr fontId="6"/>
  </si>
  <si>
    <t>生産指数（季調値）</t>
    <rPh sb="5" eb="6">
      <t>キ</t>
    </rPh>
    <rPh sb="6" eb="7">
      <t>チョウ</t>
    </rPh>
    <rPh sb="7" eb="8">
      <t>アタイ</t>
    </rPh>
    <phoneticPr fontId="6"/>
  </si>
  <si>
    <t>在庫率指数（季調値）</t>
    <rPh sb="6" eb="7">
      <t>キ</t>
    </rPh>
    <rPh sb="7" eb="8">
      <t>チョウ</t>
    </rPh>
    <rPh sb="8" eb="9">
      <t>チ</t>
    </rPh>
    <phoneticPr fontId="6"/>
  </si>
  <si>
    <t>住宅戸数</t>
    <rPh sb="0" eb="2">
      <t>ジュウタク</t>
    </rPh>
    <rPh sb="2" eb="4">
      <t>コスウ</t>
    </rPh>
    <phoneticPr fontId="6"/>
  </si>
  <si>
    <t>（常用）</t>
  </si>
  <si>
    <t>登録台数</t>
  </si>
  <si>
    <t>件数</t>
    <phoneticPr fontId="6"/>
  </si>
  <si>
    <t xml:space="preserve"> </t>
  </si>
  <si>
    <t>季調(ｾﾝｻｽ)</t>
  </si>
  <si>
    <t>前年同月比</t>
  </si>
  <si>
    <t>L3</t>
    <phoneticPr fontId="6"/>
  </si>
  <si>
    <t>L4</t>
    <phoneticPr fontId="6"/>
  </si>
  <si>
    <t>L5</t>
    <phoneticPr fontId="6"/>
  </si>
  <si>
    <t>L6</t>
    <phoneticPr fontId="6"/>
  </si>
  <si>
    <t>L7</t>
    <phoneticPr fontId="6"/>
  </si>
  <si>
    <t>平成12年</t>
    <phoneticPr fontId="6"/>
  </si>
  <si>
    <t>平成13年</t>
    <phoneticPr fontId="6"/>
  </si>
  <si>
    <t>平成14年</t>
    <phoneticPr fontId="6"/>
  </si>
  <si>
    <t>平成15年</t>
    <phoneticPr fontId="6"/>
  </si>
  <si>
    <t>平成16年</t>
    <phoneticPr fontId="6"/>
  </si>
  <si>
    <t>平成17年</t>
    <phoneticPr fontId="6"/>
  </si>
  <si>
    <t>平成18年</t>
    <phoneticPr fontId="6"/>
  </si>
  <si>
    <t>平成19年</t>
    <phoneticPr fontId="6"/>
  </si>
  <si>
    <t>平成20年</t>
    <phoneticPr fontId="6"/>
  </si>
  <si>
    <t>平成21年</t>
    <phoneticPr fontId="6"/>
  </si>
  <si>
    <t>平成22年</t>
    <phoneticPr fontId="6"/>
  </si>
  <si>
    <t>平成23年</t>
    <phoneticPr fontId="6"/>
  </si>
  <si>
    <t>平成24年</t>
    <phoneticPr fontId="6"/>
  </si>
  <si>
    <t>平成25年</t>
    <phoneticPr fontId="6"/>
  </si>
  <si>
    <t>平成26年</t>
    <phoneticPr fontId="6"/>
  </si>
  <si>
    <t>平成27年</t>
    <phoneticPr fontId="6"/>
  </si>
  <si>
    <t>　</t>
    <phoneticPr fontId="2"/>
  </si>
  <si>
    <t>基調判断</t>
    <rPh sb="0" eb="2">
      <t>キチョウ</t>
    </rPh>
    <rPh sb="2" eb="4">
      <t>ハンダン</t>
    </rPh>
    <phoneticPr fontId="2"/>
  </si>
  <si>
    <t>兵庫ＣＬＩ</t>
    <rPh sb="0" eb="2">
      <t>ヒョウゴ</t>
    </rPh>
    <phoneticPr fontId="2"/>
  </si>
  <si>
    <t>兵 庫 県</t>
    <rPh sb="0" eb="5">
      <t>ヒョウゴケン</t>
    </rPh>
    <phoneticPr fontId="8"/>
  </si>
  <si>
    <t>全    国</t>
    <rPh sb="0" eb="6">
      <t>ゼンコク</t>
    </rPh>
    <phoneticPr fontId="8"/>
  </si>
  <si>
    <t>景気循環</t>
    <rPh sb="0" eb="2">
      <t>ケイキ</t>
    </rPh>
    <rPh sb="2" eb="4">
      <t>ジュンカン</t>
    </rPh>
    <phoneticPr fontId="8"/>
  </si>
  <si>
    <t>谷</t>
    <rPh sb="0" eb="1">
      <t>タニ</t>
    </rPh>
    <phoneticPr fontId="8"/>
  </si>
  <si>
    <t>山</t>
    <rPh sb="0" eb="1">
      <t>ヤマ</t>
    </rPh>
    <phoneticPr fontId="8"/>
  </si>
  <si>
    <t>期間</t>
    <rPh sb="0" eb="2">
      <t>キカン</t>
    </rPh>
    <phoneticPr fontId="8"/>
  </si>
  <si>
    <t>拡張</t>
    <rPh sb="0" eb="2">
      <t>カクチョウ</t>
    </rPh>
    <phoneticPr fontId="8"/>
  </si>
  <si>
    <t>後退</t>
    <rPh sb="0" eb="2">
      <t>コウタイ</t>
    </rPh>
    <phoneticPr fontId="8"/>
  </si>
  <si>
    <t>全循環</t>
    <rPh sb="0" eb="1">
      <t>ゼン</t>
    </rPh>
    <rPh sb="1" eb="3">
      <t>ジュンカン</t>
    </rPh>
    <phoneticPr fontId="8"/>
  </si>
  <si>
    <t>第６循環</t>
    <rPh sb="0" eb="1">
      <t>ダイ</t>
    </rPh>
    <rPh sb="2" eb="4">
      <t>ジュンカン</t>
    </rPh>
    <phoneticPr fontId="8"/>
  </si>
  <si>
    <t>第７循環</t>
    <rPh sb="0" eb="1">
      <t>ダイ</t>
    </rPh>
    <rPh sb="2" eb="4">
      <t>ジュンカン</t>
    </rPh>
    <phoneticPr fontId="8"/>
  </si>
  <si>
    <t>第８循環</t>
    <rPh sb="0" eb="1">
      <t>ダイ</t>
    </rPh>
    <rPh sb="2" eb="4">
      <t>ジュンカン</t>
    </rPh>
    <phoneticPr fontId="8"/>
  </si>
  <si>
    <t>第９循環</t>
    <rPh sb="0" eb="1">
      <t>ダイ</t>
    </rPh>
    <rPh sb="2" eb="4">
      <t>ジュンカン</t>
    </rPh>
    <phoneticPr fontId="8"/>
  </si>
  <si>
    <t>第10循環</t>
    <rPh sb="0" eb="1">
      <t>ダイ</t>
    </rPh>
    <rPh sb="3" eb="5">
      <t>ジュンカン</t>
    </rPh>
    <phoneticPr fontId="8"/>
  </si>
  <si>
    <t>第11循環</t>
    <rPh sb="0" eb="1">
      <t>ダイ</t>
    </rPh>
    <rPh sb="3" eb="5">
      <t>ジュンカン</t>
    </rPh>
    <phoneticPr fontId="8"/>
  </si>
  <si>
    <t>第12循環</t>
    <rPh sb="0" eb="1">
      <t>ダイ</t>
    </rPh>
    <rPh sb="3" eb="5">
      <t>ジュンカン</t>
    </rPh>
    <phoneticPr fontId="8"/>
  </si>
  <si>
    <t>第13循環</t>
    <rPh sb="0" eb="1">
      <t>ダイ</t>
    </rPh>
    <rPh sb="3" eb="5">
      <t>ジュンカン</t>
    </rPh>
    <phoneticPr fontId="8"/>
  </si>
  <si>
    <t>第14循環</t>
    <rPh sb="0" eb="1">
      <t>ダイ</t>
    </rPh>
    <rPh sb="3" eb="5">
      <t>ジュンカン</t>
    </rPh>
    <phoneticPr fontId="8"/>
  </si>
  <si>
    <t>67ヶ月</t>
    <rPh sb="3" eb="4">
      <t>ゲツ</t>
    </rPh>
    <phoneticPr fontId="8"/>
  </si>
  <si>
    <t>20ヶ月</t>
    <rPh sb="3" eb="4">
      <t>ゲツ</t>
    </rPh>
    <phoneticPr fontId="8"/>
  </si>
  <si>
    <t>87ヶ月</t>
    <rPh sb="3" eb="4">
      <t>ゲツ</t>
    </rPh>
    <phoneticPr fontId="8"/>
  </si>
  <si>
    <t>73ヶ月</t>
    <rPh sb="3" eb="4">
      <t>ゲツ</t>
    </rPh>
    <phoneticPr fontId="8"/>
  </si>
  <si>
    <t>13ヶ月</t>
    <rPh sb="3" eb="4">
      <t>ゲツ</t>
    </rPh>
    <phoneticPr fontId="8"/>
  </si>
  <si>
    <t>86ヶ月</t>
    <rPh sb="3" eb="4">
      <t>ゲツ</t>
    </rPh>
    <phoneticPr fontId="8"/>
  </si>
  <si>
    <t>第15循環</t>
    <rPh sb="0" eb="1">
      <t>ダイ</t>
    </rPh>
    <rPh sb="3" eb="5">
      <t>ジュンカン</t>
    </rPh>
    <phoneticPr fontId="8"/>
  </si>
  <si>
    <t>47ヶ月</t>
    <rPh sb="3" eb="4">
      <t>ゲツ</t>
    </rPh>
    <phoneticPr fontId="8"/>
  </si>
  <si>
    <t>36ヶ月</t>
    <phoneticPr fontId="8"/>
  </si>
  <si>
    <t>8ヶ月</t>
    <phoneticPr fontId="8"/>
  </si>
  <si>
    <t>44ヶ月</t>
    <phoneticPr fontId="8"/>
  </si>
  <si>
    <t>　注：（　）は暫定日付</t>
    <phoneticPr fontId="8"/>
  </si>
  <si>
    <t>　</t>
    <phoneticPr fontId="8"/>
  </si>
  <si>
    <t>近畿地域</t>
    <rPh sb="0" eb="2">
      <t>キンキ</t>
    </rPh>
    <rPh sb="2" eb="4">
      <t>チイキ</t>
    </rPh>
    <phoneticPr fontId="8"/>
  </si>
  <si>
    <t>大阪府</t>
    <rPh sb="0" eb="3">
      <t>オオサカフ</t>
    </rPh>
    <phoneticPr fontId="8"/>
  </si>
  <si>
    <t>奈良県</t>
    <rPh sb="0" eb="3">
      <t>ナラケン</t>
    </rPh>
    <phoneticPr fontId="8"/>
  </si>
  <si>
    <t>和歌山県</t>
    <rPh sb="0" eb="4">
      <t>ワカヤマケン</t>
    </rPh>
    <phoneticPr fontId="8"/>
  </si>
  <si>
    <t>福井県</t>
    <rPh sb="0" eb="3">
      <t>フクイケン</t>
    </rPh>
    <phoneticPr fontId="8"/>
  </si>
  <si>
    <t>景気基準日付</t>
    <rPh sb="0" eb="2">
      <t>ケイキ</t>
    </rPh>
    <rPh sb="2" eb="4">
      <t>キジュン</t>
    </rPh>
    <rPh sb="4" eb="6">
      <t>ヒヅケ</t>
    </rPh>
    <phoneticPr fontId="2"/>
  </si>
  <si>
    <t>1965年12月</t>
    <rPh sb="4" eb="5">
      <t>ネン</t>
    </rPh>
    <rPh sb="7" eb="8">
      <t>ガツ</t>
    </rPh>
    <phoneticPr fontId="8"/>
  </si>
  <si>
    <t>1972年 1月</t>
    <rPh sb="4" eb="5">
      <t>ネン</t>
    </rPh>
    <rPh sb="7" eb="8">
      <t>ガツ</t>
    </rPh>
    <phoneticPr fontId="8"/>
  </si>
  <si>
    <t>1975年 7月</t>
    <rPh sb="4" eb="5">
      <t>ネン</t>
    </rPh>
    <rPh sb="7" eb="8">
      <t>ガツ</t>
    </rPh>
    <phoneticPr fontId="8"/>
  </si>
  <si>
    <t>1978年 2月</t>
    <rPh sb="4" eb="5">
      <t>ネン</t>
    </rPh>
    <rPh sb="7" eb="8">
      <t>ガツ</t>
    </rPh>
    <phoneticPr fontId="8"/>
  </si>
  <si>
    <t>1983年 5月</t>
    <rPh sb="4" eb="5">
      <t>ネン</t>
    </rPh>
    <rPh sb="7" eb="8">
      <t>ガツ</t>
    </rPh>
    <phoneticPr fontId="8"/>
  </si>
  <si>
    <t>1986年11月</t>
    <rPh sb="4" eb="5">
      <t>ネン</t>
    </rPh>
    <rPh sb="7" eb="8">
      <t>ガツ</t>
    </rPh>
    <phoneticPr fontId="8"/>
  </si>
  <si>
    <t>1993年10月</t>
    <rPh sb="4" eb="5">
      <t>ネン</t>
    </rPh>
    <rPh sb="7" eb="8">
      <t>ガツ</t>
    </rPh>
    <phoneticPr fontId="8"/>
  </si>
  <si>
    <t>1999年 5月</t>
    <rPh sb="4" eb="5">
      <t>ネン</t>
    </rPh>
    <rPh sb="7" eb="8">
      <t>ガツ</t>
    </rPh>
    <phoneticPr fontId="8"/>
  </si>
  <si>
    <t>2001年12月</t>
    <rPh sb="4" eb="5">
      <t>ネン</t>
    </rPh>
    <rPh sb="7" eb="8">
      <t>ガツ</t>
    </rPh>
    <phoneticPr fontId="8"/>
  </si>
  <si>
    <t>2009年 3月</t>
    <phoneticPr fontId="8"/>
  </si>
  <si>
    <t>1970年 9月</t>
    <rPh sb="4" eb="5">
      <t>ネン</t>
    </rPh>
    <rPh sb="7" eb="8">
      <t>ガツ</t>
    </rPh>
    <phoneticPr fontId="8"/>
  </si>
  <si>
    <t>1973年11月</t>
    <rPh sb="4" eb="5">
      <t>ネン</t>
    </rPh>
    <rPh sb="7" eb="8">
      <t>ガツ</t>
    </rPh>
    <phoneticPr fontId="8"/>
  </si>
  <si>
    <t>1976年12月</t>
    <rPh sb="4" eb="5">
      <t>ネン</t>
    </rPh>
    <rPh sb="7" eb="8">
      <t>ガツ</t>
    </rPh>
    <phoneticPr fontId="8"/>
  </si>
  <si>
    <t>1980年 5月</t>
    <rPh sb="4" eb="5">
      <t>ネン</t>
    </rPh>
    <rPh sb="7" eb="8">
      <t>ガツ</t>
    </rPh>
    <phoneticPr fontId="8"/>
  </si>
  <si>
    <t>1985年 4月</t>
    <rPh sb="4" eb="5">
      <t>ネン</t>
    </rPh>
    <rPh sb="7" eb="8">
      <t>ガツ</t>
    </rPh>
    <phoneticPr fontId="8"/>
  </si>
  <si>
    <t>1991年3月</t>
    <rPh sb="4" eb="5">
      <t>ネン</t>
    </rPh>
    <rPh sb="6" eb="7">
      <t>ガツ</t>
    </rPh>
    <phoneticPr fontId="8"/>
  </si>
  <si>
    <t>1997年 4月</t>
    <rPh sb="4" eb="5">
      <t>ネン</t>
    </rPh>
    <rPh sb="7" eb="8">
      <t>ガツ</t>
    </rPh>
    <phoneticPr fontId="8"/>
  </si>
  <si>
    <t>2000年 7月</t>
    <rPh sb="4" eb="5">
      <t>ネン</t>
    </rPh>
    <rPh sb="7" eb="8">
      <t>ガツ</t>
    </rPh>
    <phoneticPr fontId="8"/>
  </si>
  <si>
    <t>2007年 7月</t>
    <rPh sb="4" eb="5">
      <t>ネン</t>
    </rPh>
    <rPh sb="7" eb="8">
      <t>ガツ</t>
    </rPh>
    <phoneticPr fontId="8"/>
  </si>
  <si>
    <t>2009年 3月</t>
    <rPh sb="4" eb="5">
      <t>ネン</t>
    </rPh>
    <rPh sb="7" eb="8">
      <t>ガツ</t>
    </rPh>
    <phoneticPr fontId="8"/>
  </si>
  <si>
    <t>第16循環</t>
    <rPh sb="0" eb="1">
      <t>ダイ</t>
    </rPh>
    <rPh sb="3" eb="5">
      <t>ジュンカン</t>
    </rPh>
    <phoneticPr fontId="8"/>
  </si>
  <si>
    <t>1965年10月</t>
    <rPh sb="4" eb="5">
      <t>ネン</t>
    </rPh>
    <rPh sb="7" eb="8">
      <t>ガツ</t>
    </rPh>
    <phoneticPr fontId="8"/>
  </si>
  <si>
    <t>1971年12月</t>
    <rPh sb="4" eb="5">
      <t>ネン</t>
    </rPh>
    <rPh sb="7" eb="8">
      <t>ガツ</t>
    </rPh>
    <phoneticPr fontId="8"/>
  </si>
  <si>
    <t>1975年 3月</t>
    <rPh sb="4" eb="5">
      <t>ネン</t>
    </rPh>
    <rPh sb="7" eb="8">
      <t>ガツ</t>
    </rPh>
    <phoneticPr fontId="8"/>
  </si>
  <si>
    <t>1977年10月</t>
    <rPh sb="4" eb="5">
      <t>ネン</t>
    </rPh>
    <rPh sb="7" eb="8">
      <t>ガツ</t>
    </rPh>
    <phoneticPr fontId="8"/>
  </si>
  <si>
    <t>1983年 2月</t>
    <rPh sb="4" eb="5">
      <t>ネン</t>
    </rPh>
    <rPh sb="7" eb="8">
      <t>ガツ</t>
    </rPh>
    <phoneticPr fontId="8"/>
  </si>
  <si>
    <t>1999年 1月</t>
    <rPh sb="4" eb="5">
      <t>ネン</t>
    </rPh>
    <rPh sb="7" eb="8">
      <t>ガツ</t>
    </rPh>
    <phoneticPr fontId="8"/>
  </si>
  <si>
    <t>2002年 1月</t>
    <rPh sb="4" eb="5">
      <t>ネン</t>
    </rPh>
    <rPh sb="7" eb="8">
      <t>ガツ</t>
    </rPh>
    <phoneticPr fontId="8"/>
  </si>
  <si>
    <t>1970年7月</t>
    <rPh sb="4" eb="5">
      <t>ネン</t>
    </rPh>
    <rPh sb="6" eb="7">
      <t>ガツ</t>
    </rPh>
    <phoneticPr fontId="8"/>
  </si>
  <si>
    <t>1977年 1月</t>
    <rPh sb="4" eb="5">
      <t>ネン</t>
    </rPh>
    <rPh sb="7" eb="8">
      <t>ガツ</t>
    </rPh>
    <phoneticPr fontId="8"/>
  </si>
  <si>
    <t>1980年 2月</t>
    <rPh sb="4" eb="5">
      <t>ネン</t>
    </rPh>
    <rPh sb="7" eb="8">
      <t>ガツ</t>
    </rPh>
    <phoneticPr fontId="8"/>
  </si>
  <si>
    <t>1985年 6月</t>
    <rPh sb="4" eb="5">
      <t>ネン</t>
    </rPh>
    <rPh sb="7" eb="8">
      <t>ガツ</t>
    </rPh>
    <phoneticPr fontId="8"/>
  </si>
  <si>
    <t>1991年2月</t>
    <rPh sb="4" eb="5">
      <t>ネン</t>
    </rPh>
    <rPh sb="6" eb="7">
      <t>ガツ</t>
    </rPh>
    <phoneticPr fontId="8"/>
  </si>
  <si>
    <t>1997年 5月</t>
    <rPh sb="4" eb="5">
      <t>ネン</t>
    </rPh>
    <rPh sb="7" eb="8">
      <t>ガツ</t>
    </rPh>
    <phoneticPr fontId="8"/>
  </si>
  <si>
    <t>2000年11月</t>
    <rPh sb="4" eb="5">
      <t>ネン</t>
    </rPh>
    <rPh sb="7" eb="8">
      <t>ガツ</t>
    </rPh>
    <phoneticPr fontId="8"/>
  </si>
  <si>
    <t>2008年 2月</t>
    <rPh sb="4" eb="5">
      <t>ネン</t>
    </rPh>
    <rPh sb="7" eb="8">
      <t>ガツ</t>
    </rPh>
    <phoneticPr fontId="8"/>
  </si>
  <si>
    <t>2012年 3月</t>
    <rPh sb="4" eb="5">
      <t>ネン</t>
    </rPh>
    <rPh sb="7" eb="8">
      <t>ツキ</t>
    </rPh>
    <phoneticPr fontId="8"/>
  </si>
  <si>
    <t>2012年11月</t>
    <rPh sb="4" eb="5">
      <t>ネン</t>
    </rPh>
    <rPh sb="7" eb="8">
      <t>ガツ</t>
    </rPh>
    <phoneticPr fontId="8"/>
  </si>
  <si>
    <t>景気の山谷</t>
    <rPh sb="0" eb="2">
      <t>ケイキ</t>
    </rPh>
    <rPh sb="3" eb="5">
      <t>ヤマタニ</t>
    </rPh>
    <phoneticPr fontId="2"/>
  </si>
  <si>
    <t>先行月数</t>
    <rPh sb="0" eb="2">
      <t>センコウ</t>
    </rPh>
    <rPh sb="2" eb="4">
      <t>ツキスウ</t>
    </rPh>
    <phoneticPr fontId="2"/>
  </si>
  <si>
    <t>系列名</t>
    <rPh sb="0" eb="2">
      <t>ケイレツ</t>
    </rPh>
    <rPh sb="2" eb="3">
      <t>メイ</t>
    </rPh>
    <phoneticPr fontId="2"/>
  </si>
  <si>
    <t>見過ごし</t>
    <rPh sb="0" eb="2">
      <t>ミス</t>
    </rPh>
    <phoneticPr fontId="2"/>
  </si>
  <si>
    <t>過剰</t>
    <rPh sb="0" eb="2">
      <t>カジョウ</t>
    </rPh>
    <phoneticPr fontId="2"/>
  </si>
  <si>
    <t>平均</t>
    <rPh sb="0" eb="2">
      <t>ヘイキン</t>
    </rPh>
    <phoneticPr fontId="2"/>
  </si>
  <si>
    <t>標準偏差</t>
    <rPh sb="0" eb="2">
      <t>ヒョウジュン</t>
    </rPh>
    <rPh sb="2" eb="4">
      <t>ヘンサ</t>
    </rPh>
    <phoneticPr fontId="2"/>
  </si>
  <si>
    <t>月数</t>
    <rPh sb="0" eb="2">
      <t>ツキスウ</t>
    </rPh>
    <phoneticPr fontId="2"/>
  </si>
  <si>
    <t>相関係数</t>
    <rPh sb="0" eb="2">
      <t>ソウカン</t>
    </rPh>
    <rPh sb="2" eb="4">
      <t>ケイスウ</t>
    </rPh>
    <phoneticPr fontId="2"/>
  </si>
  <si>
    <t>CI</t>
  </si>
  <si>
    <t>L1</t>
  </si>
  <si>
    <t>L2</t>
  </si>
  <si>
    <t>L3</t>
  </si>
  <si>
    <t>L4</t>
  </si>
  <si>
    <t>L5</t>
  </si>
  <si>
    <t>L6</t>
  </si>
  <si>
    <t>L7</t>
  </si>
  <si>
    <t>H22=100</t>
  </si>
  <si>
    <t>T</t>
  </si>
  <si>
    <t>m</t>
  </si>
  <si>
    <t>P</t>
  </si>
  <si>
    <t>1994年2月</t>
    <rPh sb="4" eb="5">
      <t>ネン</t>
    </rPh>
    <rPh sb="6" eb="7">
      <t>ガツ</t>
    </rPh>
    <phoneticPr fontId="2"/>
  </si>
  <si>
    <t>1997年3月</t>
    <rPh sb="4" eb="5">
      <t>ネン</t>
    </rPh>
    <rPh sb="6" eb="7">
      <t>ガツ</t>
    </rPh>
    <phoneticPr fontId="2"/>
  </si>
  <si>
    <t>1999年4月</t>
    <rPh sb="4" eb="5">
      <t>ネン</t>
    </rPh>
    <rPh sb="6" eb="7">
      <t>ガツ</t>
    </rPh>
    <phoneticPr fontId="2"/>
  </si>
  <si>
    <t>37ヶ月</t>
    <rPh sb="3" eb="4">
      <t>ゲツ</t>
    </rPh>
    <phoneticPr fontId="2"/>
  </si>
  <si>
    <t>25ヶ月</t>
    <rPh sb="3" eb="4">
      <t>ゲツ</t>
    </rPh>
    <phoneticPr fontId="2"/>
  </si>
  <si>
    <t>62ヶ月</t>
    <rPh sb="3" eb="4">
      <t>ゲツ</t>
    </rPh>
    <phoneticPr fontId="2"/>
  </si>
  <si>
    <t>2000年10月</t>
    <rPh sb="4" eb="5">
      <t>ネン</t>
    </rPh>
    <rPh sb="7" eb="8">
      <t>ガツ</t>
    </rPh>
    <phoneticPr fontId="2"/>
  </si>
  <si>
    <t>2002年4月</t>
    <rPh sb="4" eb="5">
      <t>ネン</t>
    </rPh>
    <rPh sb="6" eb="7">
      <t>ガツ</t>
    </rPh>
    <phoneticPr fontId="2"/>
  </si>
  <si>
    <t>18ヶ月</t>
    <rPh sb="3" eb="4">
      <t>ゲツ</t>
    </rPh>
    <phoneticPr fontId="2"/>
  </si>
  <si>
    <t>36ヶ月</t>
    <rPh sb="3" eb="4">
      <t>ゲツ</t>
    </rPh>
    <phoneticPr fontId="2"/>
  </si>
  <si>
    <t>2007年12月</t>
    <rPh sb="4" eb="5">
      <t>ネン</t>
    </rPh>
    <rPh sb="7" eb="8">
      <t>ガツ</t>
    </rPh>
    <phoneticPr fontId="2"/>
  </si>
  <si>
    <t>2009年3月</t>
    <rPh sb="4" eb="5">
      <t>ネン</t>
    </rPh>
    <rPh sb="6" eb="7">
      <t>ガツ</t>
    </rPh>
    <phoneticPr fontId="2"/>
  </si>
  <si>
    <t>68ヶ月</t>
    <rPh sb="3" eb="4">
      <t>ゲツ</t>
    </rPh>
    <phoneticPr fontId="2"/>
  </si>
  <si>
    <t>15ヶ月</t>
    <rPh sb="3" eb="4">
      <t>ゲツ</t>
    </rPh>
    <phoneticPr fontId="2"/>
  </si>
  <si>
    <t>83ヶ月</t>
    <rPh sb="3" eb="4">
      <t>ゲツ</t>
    </rPh>
    <phoneticPr fontId="2"/>
  </si>
  <si>
    <t>(2012年3月）</t>
    <rPh sb="5" eb="6">
      <t>ネン</t>
    </rPh>
    <rPh sb="7" eb="8">
      <t>ガツ</t>
    </rPh>
    <phoneticPr fontId="2"/>
  </si>
  <si>
    <t>(2012年7月）</t>
    <rPh sb="5" eb="6">
      <t>ネン</t>
    </rPh>
    <rPh sb="7" eb="8">
      <t>ガツ</t>
    </rPh>
    <phoneticPr fontId="2"/>
  </si>
  <si>
    <t>4ヶ月</t>
    <rPh sb="2" eb="3">
      <t>ゲツ</t>
    </rPh>
    <phoneticPr fontId="2"/>
  </si>
  <si>
    <t>40ヶ月</t>
    <rPh sb="3" eb="4">
      <t>ゲツ</t>
    </rPh>
    <phoneticPr fontId="2"/>
  </si>
  <si>
    <t>1993年12月</t>
    <rPh sb="4" eb="5">
      <t>ネン</t>
    </rPh>
    <rPh sb="7" eb="8">
      <t>ガツ</t>
    </rPh>
    <phoneticPr fontId="2"/>
  </si>
  <si>
    <t>2007年5月</t>
    <rPh sb="4" eb="5">
      <t>ネン</t>
    </rPh>
    <rPh sb="6" eb="7">
      <t>ガツ</t>
    </rPh>
    <phoneticPr fontId="2"/>
  </si>
  <si>
    <t>1999年2月</t>
    <rPh sb="4" eb="5">
      <t>ネン</t>
    </rPh>
    <rPh sb="6" eb="7">
      <t>ガツ</t>
    </rPh>
    <phoneticPr fontId="2"/>
  </si>
  <si>
    <t>41ヶ月</t>
    <rPh sb="3" eb="4">
      <t>ゲツ</t>
    </rPh>
    <phoneticPr fontId="2"/>
  </si>
  <si>
    <t>21ヶ月</t>
    <rPh sb="3" eb="4">
      <t>ゲツ</t>
    </rPh>
    <phoneticPr fontId="2"/>
  </si>
  <si>
    <t>2000年8月</t>
    <rPh sb="4" eb="5">
      <t>ネン</t>
    </rPh>
    <rPh sb="6" eb="7">
      <t>ガツ</t>
    </rPh>
    <phoneticPr fontId="2"/>
  </si>
  <si>
    <t>2001年12月</t>
    <rPh sb="4" eb="5">
      <t>ネン</t>
    </rPh>
    <rPh sb="7" eb="8">
      <t>ガツ</t>
    </rPh>
    <phoneticPr fontId="2"/>
  </si>
  <si>
    <t>16ヶ月</t>
    <rPh sb="3" eb="4">
      <t>ゲツ</t>
    </rPh>
    <phoneticPr fontId="2"/>
  </si>
  <si>
    <t>34ヶ月</t>
    <rPh sb="3" eb="4">
      <t>ゲツ</t>
    </rPh>
    <phoneticPr fontId="2"/>
  </si>
  <si>
    <t>2008年2月</t>
    <rPh sb="4" eb="5">
      <t>ネン</t>
    </rPh>
    <rPh sb="6" eb="7">
      <t>ガツ</t>
    </rPh>
    <phoneticPr fontId="2"/>
  </si>
  <si>
    <t>74ヶ月</t>
    <rPh sb="3" eb="4">
      <t>ゲツ</t>
    </rPh>
    <phoneticPr fontId="2"/>
  </si>
  <si>
    <t>13ヶ月</t>
    <rPh sb="3" eb="4">
      <t>ゲツ</t>
    </rPh>
    <phoneticPr fontId="2"/>
  </si>
  <si>
    <t>87ヶ月</t>
    <rPh sb="3" eb="4">
      <t>ゲツ</t>
    </rPh>
    <phoneticPr fontId="2"/>
  </si>
  <si>
    <t>(2012年2月）</t>
    <rPh sb="5" eb="6">
      <t>ネン</t>
    </rPh>
    <rPh sb="7" eb="8">
      <t>ガツ</t>
    </rPh>
    <phoneticPr fontId="2"/>
  </si>
  <si>
    <t>(2012年9月）</t>
    <rPh sb="5" eb="6">
      <t>ネン</t>
    </rPh>
    <rPh sb="7" eb="8">
      <t>ガツ</t>
    </rPh>
    <phoneticPr fontId="2"/>
  </si>
  <si>
    <t>35ヶ月</t>
    <rPh sb="3" eb="4">
      <t>ゲツ</t>
    </rPh>
    <phoneticPr fontId="2"/>
  </si>
  <si>
    <t>7ヶ月</t>
    <rPh sb="2" eb="3">
      <t>ゲツ</t>
    </rPh>
    <phoneticPr fontId="2"/>
  </si>
  <si>
    <t>42ヶ月</t>
    <rPh sb="3" eb="4">
      <t>ゲツ</t>
    </rPh>
    <phoneticPr fontId="2"/>
  </si>
  <si>
    <t>1965年11月</t>
    <rPh sb="4" eb="5">
      <t>ネン</t>
    </rPh>
    <rPh sb="7" eb="8">
      <t>ガツ</t>
    </rPh>
    <phoneticPr fontId="2"/>
  </si>
  <si>
    <t>1970年8月</t>
    <rPh sb="4" eb="5">
      <t>ネン</t>
    </rPh>
    <rPh sb="6" eb="7">
      <t>ガツ</t>
    </rPh>
    <phoneticPr fontId="2"/>
  </si>
  <si>
    <t>1971年12月</t>
    <rPh sb="4" eb="5">
      <t>ネン</t>
    </rPh>
    <rPh sb="7" eb="8">
      <t>ガツ</t>
    </rPh>
    <phoneticPr fontId="2"/>
  </si>
  <si>
    <t>1973年11月</t>
    <rPh sb="4" eb="5">
      <t>ネン</t>
    </rPh>
    <rPh sb="7" eb="8">
      <t>ガツ</t>
    </rPh>
    <phoneticPr fontId="2"/>
  </si>
  <si>
    <t>1975年4月</t>
    <rPh sb="4" eb="5">
      <t>ネン</t>
    </rPh>
    <rPh sb="6" eb="7">
      <t>ガツ</t>
    </rPh>
    <phoneticPr fontId="2"/>
  </si>
  <si>
    <t>1976年9月</t>
    <rPh sb="4" eb="5">
      <t>ネン</t>
    </rPh>
    <rPh sb="6" eb="7">
      <t>ガツ</t>
    </rPh>
    <phoneticPr fontId="2"/>
  </si>
  <si>
    <t>1977年10月</t>
    <rPh sb="4" eb="5">
      <t>ネン</t>
    </rPh>
    <rPh sb="7" eb="8">
      <t>ガツ</t>
    </rPh>
    <phoneticPr fontId="2"/>
  </si>
  <si>
    <t>1983年6月</t>
    <rPh sb="4" eb="5">
      <t>ネン</t>
    </rPh>
    <rPh sb="6" eb="7">
      <t>ガツ</t>
    </rPh>
    <phoneticPr fontId="2"/>
  </si>
  <si>
    <t>1984年2月</t>
    <rPh sb="4" eb="5">
      <t>ネン</t>
    </rPh>
    <rPh sb="6" eb="7">
      <t>ガツ</t>
    </rPh>
    <phoneticPr fontId="2"/>
  </si>
  <si>
    <t>1987年2月</t>
    <rPh sb="4" eb="5">
      <t>ネン</t>
    </rPh>
    <rPh sb="6" eb="7">
      <t>ガツ</t>
    </rPh>
    <phoneticPr fontId="2"/>
  </si>
  <si>
    <t>1990年10月</t>
    <rPh sb="4" eb="5">
      <t>ネン</t>
    </rPh>
    <rPh sb="7" eb="8">
      <t>ガツ</t>
    </rPh>
    <phoneticPr fontId="2"/>
  </si>
  <si>
    <t>1994年1月</t>
    <rPh sb="4" eb="5">
      <t>ネン</t>
    </rPh>
    <rPh sb="6" eb="7">
      <t>ガツ</t>
    </rPh>
    <phoneticPr fontId="2"/>
  </si>
  <si>
    <t>1996年7月</t>
    <rPh sb="4" eb="5">
      <t>ネン</t>
    </rPh>
    <rPh sb="6" eb="7">
      <t>ガツ</t>
    </rPh>
    <phoneticPr fontId="2"/>
  </si>
  <si>
    <t>1999年6月</t>
    <rPh sb="4" eb="5">
      <t>ネン</t>
    </rPh>
    <rPh sb="6" eb="7">
      <t>ガツ</t>
    </rPh>
    <phoneticPr fontId="2"/>
  </si>
  <si>
    <t>2000年4月</t>
    <rPh sb="4" eb="5">
      <t>ネン</t>
    </rPh>
    <rPh sb="6" eb="7">
      <t>ガツ</t>
    </rPh>
    <phoneticPr fontId="2"/>
  </si>
  <si>
    <t>2001年11月</t>
    <rPh sb="4" eb="5">
      <t>ネン</t>
    </rPh>
    <rPh sb="7" eb="8">
      <t>ガツ</t>
    </rPh>
    <phoneticPr fontId="2"/>
  </si>
  <si>
    <t>2006年11月</t>
    <rPh sb="4" eb="5">
      <t>ネン</t>
    </rPh>
    <rPh sb="7" eb="8">
      <t>ガツ</t>
    </rPh>
    <phoneticPr fontId="2"/>
  </si>
  <si>
    <t>2009年7月</t>
    <rPh sb="4" eb="5">
      <t>ネン</t>
    </rPh>
    <rPh sb="6" eb="7">
      <t>ガツ</t>
    </rPh>
    <phoneticPr fontId="2"/>
  </si>
  <si>
    <t>1975年1月</t>
    <rPh sb="4" eb="5">
      <t>ネン</t>
    </rPh>
    <rPh sb="6" eb="7">
      <t>ガツ</t>
    </rPh>
    <phoneticPr fontId="2"/>
  </si>
  <si>
    <t>1976年1月</t>
    <rPh sb="4" eb="5">
      <t>ネン</t>
    </rPh>
    <rPh sb="6" eb="7">
      <t>ガツ</t>
    </rPh>
    <phoneticPr fontId="2"/>
  </si>
  <si>
    <t>1977年10月</t>
    <rPh sb="4" eb="5">
      <t>ネン</t>
    </rPh>
    <rPh sb="7" eb="8">
      <t>ガツ</t>
    </rPh>
    <phoneticPr fontId="2"/>
  </si>
  <si>
    <t>22ヶ月</t>
    <rPh sb="3" eb="4">
      <t>ゲツ</t>
    </rPh>
    <phoneticPr fontId="2"/>
  </si>
  <si>
    <t>11ヶ月</t>
    <rPh sb="3" eb="4">
      <t>ゲツ</t>
    </rPh>
    <phoneticPr fontId="2"/>
  </si>
  <si>
    <t>1980年2月</t>
    <rPh sb="4" eb="5">
      <t>ネン</t>
    </rPh>
    <rPh sb="6" eb="7">
      <t>ガツ</t>
    </rPh>
    <phoneticPr fontId="2"/>
  </si>
  <si>
    <t>1982年10月</t>
    <rPh sb="4" eb="5">
      <t>ネン</t>
    </rPh>
    <rPh sb="7" eb="8">
      <t>ガツ</t>
    </rPh>
    <phoneticPr fontId="2"/>
  </si>
  <si>
    <t>28ヶ月</t>
    <rPh sb="3" eb="4">
      <t>ゲツ</t>
    </rPh>
    <phoneticPr fontId="2"/>
  </si>
  <si>
    <t>32ヶ月</t>
    <rPh sb="3" eb="4">
      <t>ゲツ</t>
    </rPh>
    <phoneticPr fontId="2"/>
  </si>
  <si>
    <t>1985年1月</t>
    <rPh sb="4" eb="5">
      <t>ネン</t>
    </rPh>
    <rPh sb="6" eb="7">
      <t>ガツ</t>
    </rPh>
    <phoneticPr fontId="2"/>
  </si>
  <si>
    <t>1987年1月</t>
    <rPh sb="4" eb="5">
      <t>ネン</t>
    </rPh>
    <rPh sb="6" eb="7">
      <t>ガツ</t>
    </rPh>
    <phoneticPr fontId="2"/>
  </si>
  <si>
    <t>27ヶ月</t>
    <rPh sb="3" eb="4">
      <t>ゲツ</t>
    </rPh>
    <phoneticPr fontId="2"/>
  </si>
  <si>
    <t>24ヶ月</t>
    <rPh sb="3" eb="4">
      <t>ゲツ</t>
    </rPh>
    <phoneticPr fontId="2"/>
  </si>
  <si>
    <t>1991年5月</t>
    <rPh sb="4" eb="5">
      <t>ネン</t>
    </rPh>
    <rPh sb="6" eb="7">
      <t>ガツ</t>
    </rPh>
    <phoneticPr fontId="2"/>
  </si>
  <si>
    <t>1994年3月</t>
    <rPh sb="4" eb="5">
      <t>ネン</t>
    </rPh>
    <rPh sb="6" eb="7">
      <t>ガツ</t>
    </rPh>
    <phoneticPr fontId="2"/>
  </si>
  <si>
    <t>52ヶ月</t>
    <rPh sb="3" eb="4">
      <t>ゲツ</t>
    </rPh>
    <phoneticPr fontId="2"/>
  </si>
  <si>
    <t>34ヶ月</t>
    <rPh sb="3" eb="4">
      <t>ゲツ</t>
    </rPh>
    <phoneticPr fontId="2"/>
  </si>
  <si>
    <t>1997年6月</t>
    <rPh sb="4" eb="5">
      <t>ネン</t>
    </rPh>
    <rPh sb="6" eb="7">
      <t>ガツ</t>
    </rPh>
    <phoneticPr fontId="2"/>
  </si>
  <si>
    <t>1998年11月</t>
    <rPh sb="4" eb="5">
      <t>ネン</t>
    </rPh>
    <rPh sb="7" eb="8">
      <t>ガツ</t>
    </rPh>
    <phoneticPr fontId="2"/>
  </si>
  <si>
    <t>39ヶ月</t>
    <rPh sb="3" eb="4">
      <t>ゲツ</t>
    </rPh>
    <phoneticPr fontId="2"/>
  </si>
  <si>
    <t>17ヶ月</t>
    <rPh sb="3" eb="4">
      <t>ゲツ</t>
    </rPh>
    <phoneticPr fontId="2"/>
  </si>
  <si>
    <t>2000年6月</t>
    <rPh sb="4" eb="5">
      <t>ネン</t>
    </rPh>
    <rPh sb="6" eb="7">
      <t>ガツ</t>
    </rPh>
    <phoneticPr fontId="2"/>
  </si>
  <si>
    <t>2002年1月</t>
    <rPh sb="4" eb="5">
      <t>ネン</t>
    </rPh>
    <rPh sb="6" eb="7">
      <t>ガツ</t>
    </rPh>
    <phoneticPr fontId="2"/>
  </si>
  <si>
    <t>19ヶ月</t>
    <rPh sb="3" eb="4">
      <t>ゲツ</t>
    </rPh>
    <phoneticPr fontId="2"/>
  </si>
  <si>
    <t>2006年10月</t>
    <rPh sb="4" eb="5">
      <t>ネン</t>
    </rPh>
    <rPh sb="7" eb="8">
      <t>ガツ</t>
    </rPh>
    <phoneticPr fontId="2"/>
  </si>
  <si>
    <t>2009年4月</t>
    <rPh sb="4" eb="5">
      <t>ネン</t>
    </rPh>
    <rPh sb="6" eb="7">
      <t>ガツ</t>
    </rPh>
    <phoneticPr fontId="2"/>
  </si>
  <si>
    <t>57ヶ月</t>
    <rPh sb="3" eb="4">
      <t>ゲツ</t>
    </rPh>
    <phoneticPr fontId="2"/>
  </si>
  <si>
    <t>30ヶ月</t>
    <rPh sb="3" eb="4">
      <t>ゲツ</t>
    </rPh>
    <phoneticPr fontId="2"/>
  </si>
  <si>
    <t>(2011年11月）</t>
    <rPh sb="5" eb="6">
      <t>ネン</t>
    </rPh>
    <rPh sb="8" eb="9">
      <t>ガツ</t>
    </rPh>
    <phoneticPr fontId="2"/>
  </si>
  <si>
    <t>(2012年9月）</t>
    <rPh sb="5" eb="6">
      <t>ネン</t>
    </rPh>
    <rPh sb="7" eb="8">
      <t>ガツ</t>
    </rPh>
    <phoneticPr fontId="2"/>
  </si>
  <si>
    <t>31ヶ月</t>
    <rPh sb="3" eb="4">
      <t>ゲツ</t>
    </rPh>
    <phoneticPr fontId="2"/>
  </si>
  <si>
    <t>10ヶ月</t>
    <rPh sb="3" eb="4">
      <t>ゲツ</t>
    </rPh>
    <phoneticPr fontId="2"/>
  </si>
  <si>
    <t>１　作成目的</t>
  </si>
  <si>
    <t>２　CLIの特徴と作成方法</t>
  </si>
  <si>
    <t>（１）特徴</t>
  </si>
  <si>
    <t>（２）作成方法</t>
  </si>
  <si>
    <t>　　　　　　　　　　関西学院大学産業研究所</t>
    <rPh sb="10" eb="12">
      <t>カンサイ</t>
    </rPh>
    <rPh sb="12" eb="14">
      <t>ガクイン</t>
    </rPh>
    <rPh sb="14" eb="16">
      <t>ダイガク</t>
    </rPh>
    <rPh sb="16" eb="18">
      <t>サンギョウ</t>
    </rPh>
    <rPh sb="18" eb="21">
      <t>ケンキュウショ</t>
    </rPh>
    <phoneticPr fontId="2"/>
  </si>
  <si>
    <t>兵庫CLI推計概要</t>
    <rPh sb="0" eb="2">
      <t>ヒョウゴ</t>
    </rPh>
    <rPh sb="5" eb="7">
      <t>スイケイ</t>
    </rPh>
    <rPh sb="7" eb="9">
      <t>ガイヨウ</t>
    </rPh>
    <phoneticPr fontId="2"/>
  </si>
  <si>
    <t>　　景気動向指数の個別指標(月次データ)を収集し、整理（エクセルデータ）する。</t>
    <phoneticPr fontId="2"/>
  </si>
  <si>
    <t>　　採用する系列を指定し、ウェイトを変更しながら個別CLI を合成する。</t>
    <phoneticPr fontId="2"/>
  </si>
  <si>
    <t>　　ブライ・ボッシャン法を用いて指定された系列の転換点を求め、参照系列と比較する。</t>
    <phoneticPr fontId="2"/>
  </si>
  <si>
    <t>　　ソフトウエア(CACIS； Cyclical Analysis and Composite Indicators System )を利用する。</t>
    <phoneticPr fontId="2"/>
  </si>
  <si>
    <t>　この資料に関するお問い合わせ先</t>
    <phoneticPr fontId="2"/>
  </si>
  <si>
    <t>　　　〒662－0891　　　西宮市上ケ原一番町１－１５５</t>
    <rPh sb="15" eb="16">
      <t>ニシ</t>
    </rPh>
    <rPh sb="17" eb="18">
      <t>シ</t>
    </rPh>
    <rPh sb="18" eb="19">
      <t>カミ</t>
    </rPh>
    <rPh sb="20" eb="21">
      <t>ハラ</t>
    </rPh>
    <rPh sb="21" eb="22">
      <t>イチ</t>
    </rPh>
    <rPh sb="22" eb="24">
      <t>バンチョウ</t>
    </rPh>
    <phoneticPr fontId="2"/>
  </si>
  <si>
    <t>　　　　　　　　　　電話 （0798）54－6127　（直通）　　FAX (0798)54－6029</t>
    <phoneticPr fontId="2"/>
  </si>
  <si>
    <t>　　　　　　　　　　http://www.kwansei.ac.jp/i_industrial/index.html</t>
    <phoneticPr fontId="2"/>
  </si>
  <si>
    <t>x</t>
  </si>
  <si>
    <t>前月差</t>
    <rPh sb="0" eb="2">
      <t>ゼンゲツ</t>
    </rPh>
    <rPh sb="2" eb="3">
      <t>サ</t>
    </rPh>
    <phoneticPr fontId="2"/>
  </si>
  <si>
    <t>指数</t>
    <rPh sb="0" eb="2">
      <t>シスウ</t>
    </rPh>
    <phoneticPr fontId="8"/>
  </si>
  <si>
    <t>前年同月比</t>
    <rPh sb="0" eb="2">
      <t>ゼンネン</t>
    </rPh>
    <rPh sb="2" eb="4">
      <t>ドウゲツ</t>
    </rPh>
    <rPh sb="4" eb="5">
      <t>ヒ</t>
    </rPh>
    <phoneticPr fontId="2"/>
  </si>
  <si>
    <t>前月差</t>
    <rPh sb="0" eb="2">
      <t>ゼンゲツ</t>
    </rPh>
    <rPh sb="2" eb="3">
      <t>サ</t>
    </rPh>
    <phoneticPr fontId="8"/>
  </si>
  <si>
    <t>山</t>
    <rPh sb="0" eb="1">
      <t>ヤマ</t>
    </rPh>
    <phoneticPr fontId="2"/>
  </si>
  <si>
    <t>谷</t>
    <rPh sb="0" eb="1">
      <t>タニ</t>
    </rPh>
    <phoneticPr fontId="2"/>
  </si>
  <si>
    <t xml:space="preserve"> </t>
    <phoneticPr fontId="2"/>
  </si>
  <si>
    <t>2011年2月</t>
    <rPh sb="4" eb="5">
      <t>ネン</t>
    </rPh>
    <rPh sb="6" eb="7">
      <t>ツキ</t>
    </rPh>
    <phoneticPr fontId="8"/>
  </si>
  <si>
    <t>2013年2月</t>
    <rPh sb="4" eb="5">
      <t>ネン</t>
    </rPh>
    <rPh sb="6" eb="7">
      <t>ガツ</t>
    </rPh>
    <phoneticPr fontId="8"/>
  </si>
  <si>
    <t>23ヶ月</t>
    <phoneticPr fontId="8"/>
  </si>
  <si>
    <t>24ヶ月</t>
    <rPh sb="3" eb="4">
      <t>ゲツ</t>
    </rPh>
    <phoneticPr fontId="8"/>
  </si>
  <si>
    <t>&lt;tentative1234567&gt;</t>
    <phoneticPr fontId="2"/>
  </si>
  <si>
    <t>ピーク</t>
    <phoneticPr fontId="2"/>
  </si>
  <si>
    <t>ターゲット</t>
    <phoneticPr fontId="2"/>
  </si>
  <si>
    <t>メジアン</t>
    <phoneticPr fontId="2"/>
  </si>
  <si>
    <t>平成28年</t>
    <phoneticPr fontId="6"/>
  </si>
  <si>
    <t>悪化</t>
    <rPh sb="0" eb="2">
      <t>アッカ</t>
    </rPh>
    <phoneticPr fontId="2"/>
  </si>
  <si>
    <t>鉱工業</t>
  </si>
  <si>
    <t>大口電力</t>
  </si>
  <si>
    <t>機械工業</t>
  </si>
  <si>
    <t>所定外労働</t>
    <rPh sb="0" eb="3">
      <t>ショテイガイ</t>
    </rPh>
    <rPh sb="3" eb="5">
      <t>ロウドウ</t>
    </rPh>
    <phoneticPr fontId="2"/>
  </si>
  <si>
    <t>有効求人</t>
  </si>
  <si>
    <t>実質百貨店</t>
    <rPh sb="0" eb="2">
      <t>ジッシツ</t>
    </rPh>
    <phoneticPr fontId="2"/>
  </si>
  <si>
    <t>企業</t>
  </si>
  <si>
    <t>輸入通関</t>
  </si>
  <si>
    <t>生産指数</t>
  </si>
  <si>
    <t>消費量</t>
  </si>
  <si>
    <t>時間指数</t>
    <rPh sb="0" eb="2">
      <t>ジカン</t>
    </rPh>
    <rPh sb="2" eb="4">
      <t>シスウ</t>
    </rPh>
    <phoneticPr fontId="2"/>
  </si>
  <si>
    <t>倍率</t>
  </si>
  <si>
    <t>販売額</t>
  </si>
  <si>
    <t>収益率</t>
  </si>
  <si>
    <t>実績</t>
  </si>
  <si>
    <t>(季調済)</t>
  </si>
  <si>
    <t>（全産業）</t>
    <rPh sb="1" eb="4">
      <t>ゼンサンギョウ</t>
    </rPh>
    <phoneticPr fontId="2"/>
  </si>
  <si>
    <t>(製造業）</t>
  </si>
  <si>
    <t>季調値</t>
  </si>
  <si>
    <t>(年1回確)</t>
  </si>
  <si>
    <t>C1</t>
  </si>
  <si>
    <t>C2　　</t>
  </si>
  <si>
    <t>C3</t>
  </si>
  <si>
    <t>C4　　</t>
  </si>
  <si>
    <t>C5</t>
  </si>
  <si>
    <t>C6</t>
  </si>
  <si>
    <t>C7</t>
  </si>
  <si>
    <t>C8</t>
  </si>
  <si>
    <t>C9</t>
  </si>
  <si>
    <t>倉庫保管</t>
  </si>
  <si>
    <t>資本財</t>
    <rPh sb="0" eb="3">
      <t>シホンザイ</t>
    </rPh>
    <phoneticPr fontId="2"/>
  </si>
  <si>
    <t>常用雇用</t>
  </si>
  <si>
    <t>雇用保険</t>
  </si>
  <si>
    <t>家計消費支出</t>
  </si>
  <si>
    <t>法人事業税・地</t>
    <rPh sb="6" eb="7">
      <t>チ</t>
    </rPh>
    <phoneticPr fontId="2"/>
  </si>
  <si>
    <t>県内金融機関</t>
  </si>
  <si>
    <t>消費者</t>
  </si>
  <si>
    <t>在庫指数</t>
  </si>
  <si>
    <t>残高</t>
  </si>
  <si>
    <t>出荷指数</t>
    <rPh sb="0" eb="2">
      <t>シュッカ</t>
    </rPh>
    <rPh sb="2" eb="4">
      <t>シスウ</t>
    </rPh>
    <phoneticPr fontId="2"/>
  </si>
  <si>
    <t>指数</t>
  </si>
  <si>
    <t>受給者</t>
  </si>
  <si>
    <t>（神戸市)</t>
  </si>
  <si>
    <t>方法人特別税調</t>
    <rPh sb="3" eb="5">
      <t>トクベツ</t>
    </rPh>
    <rPh sb="5" eb="6">
      <t>ゼイ</t>
    </rPh>
    <phoneticPr fontId="2"/>
  </si>
  <si>
    <t>貸出約定平均</t>
  </si>
  <si>
    <t>物価指数</t>
  </si>
  <si>
    <t>(全産業）</t>
    <rPh sb="1" eb="4">
      <t>ゼンサンギョウ</t>
    </rPh>
    <phoneticPr fontId="2"/>
  </si>
  <si>
    <t>実人員</t>
  </si>
  <si>
    <t>定額（現年）</t>
  </si>
  <si>
    <t>金利</t>
  </si>
  <si>
    <t>　</t>
  </si>
  <si>
    <t>季調値</t>
    <rPh sb="0" eb="1">
      <t>キ</t>
    </rPh>
    <rPh sb="1" eb="2">
      <t>チョウ</t>
    </rPh>
    <rPh sb="2" eb="3">
      <t>アタイ</t>
    </rPh>
    <phoneticPr fontId="2"/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</si>
  <si>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</si>
  <si>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</si>
  <si>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</si>
  <si>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</si>
  <si>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</si>
  <si>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</si>
  <si>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</si>
  <si>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</si>
  <si>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</si>
  <si>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改善</t>
    <rPh sb="0" eb="2">
      <t>カイゼン</t>
    </rPh>
    <phoneticPr fontId="2"/>
  </si>
  <si>
    <t>改善</t>
  </si>
  <si>
    <t>---</t>
  </si>
  <si>
    <t>悪化</t>
  </si>
  <si>
    <t>(tentative1234567)</t>
    <phoneticPr fontId="2"/>
  </si>
  <si>
    <t>改善※</t>
    <phoneticPr fontId="2"/>
  </si>
  <si>
    <t>悪化※</t>
    <rPh sb="0" eb="2">
      <t>アッカ</t>
    </rPh>
    <phoneticPr fontId="2"/>
  </si>
  <si>
    <t>改善※</t>
    <rPh sb="0" eb="2">
      <t>カイゼン</t>
    </rPh>
    <phoneticPr fontId="2"/>
  </si>
  <si>
    <t>定　　　義</t>
    <rPh sb="0" eb="1">
      <t>サダム</t>
    </rPh>
    <rPh sb="4" eb="5">
      <t>ギ</t>
    </rPh>
    <phoneticPr fontId="2"/>
  </si>
  <si>
    <t>年月</t>
    <rPh sb="0" eb="1">
      <t>ネン</t>
    </rPh>
    <rPh sb="1" eb="2">
      <t>ツキ</t>
    </rPh>
    <phoneticPr fontId="2"/>
  </si>
  <si>
    <t>指数</t>
    <rPh sb="0" eb="2">
      <t>シスウ</t>
    </rPh>
    <phoneticPr fontId="2"/>
  </si>
  <si>
    <t>項目</t>
    <rPh sb="0" eb="2">
      <t>コウモク</t>
    </rPh>
    <phoneticPr fontId="2"/>
  </si>
  <si>
    <t>兵庫CLI（景気先行指数）の概況</t>
    <rPh sb="0" eb="2">
      <t>ヒョウゴ</t>
    </rPh>
    <rPh sb="14" eb="16">
      <t>ガイキョウ</t>
    </rPh>
    <phoneticPr fontId="2"/>
  </si>
  <si>
    <t>年月</t>
    <rPh sb="0" eb="1">
      <t>ネン</t>
    </rPh>
    <rPh sb="1" eb="2">
      <t>ツキ</t>
    </rPh>
    <phoneticPr fontId="2"/>
  </si>
  <si>
    <t>生産財生産指数（季調値）</t>
    <rPh sb="0" eb="3">
      <t>セイサンザイ</t>
    </rPh>
    <rPh sb="3" eb="5">
      <t>セイサン</t>
    </rPh>
    <rPh sb="5" eb="7">
      <t>シスウ</t>
    </rPh>
    <rPh sb="8" eb="9">
      <t>キ</t>
    </rPh>
    <rPh sb="9" eb="10">
      <t>チョウ</t>
    </rPh>
    <rPh sb="10" eb="11">
      <t>アタイ</t>
    </rPh>
    <phoneticPr fontId="2"/>
  </si>
  <si>
    <t>景気動向指数</t>
    <rPh sb="0" eb="2">
      <t>ケイキ</t>
    </rPh>
    <rPh sb="2" eb="4">
      <t>ドウコウ</t>
    </rPh>
    <rPh sb="4" eb="6">
      <t>シスウ</t>
    </rPh>
    <phoneticPr fontId="2"/>
  </si>
  <si>
    <t>鉱工業製品在庫率指数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</si>
  <si>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着工新設住宅戸数</t>
    <rPh sb="0" eb="2">
      <t>チャッコウ</t>
    </rPh>
    <rPh sb="2" eb="4">
      <t>シンセツ</t>
    </rPh>
    <rPh sb="4" eb="6">
      <t>ジュウタク</t>
    </rPh>
    <rPh sb="6" eb="8">
      <t>コスウ</t>
    </rPh>
    <phoneticPr fontId="2"/>
  </si>
  <si>
    <t>新規求人数（常用）</t>
    <rPh sb="0" eb="2">
      <t>シンキ</t>
    </rPh>
    <rPh sb="2" eb="5">
      <t>キュウジンスウ</t>
    </rPh>
    <rPh sb="6" eb="8">
      <t>ジョウヨウ</t>
    </rPh>
    <phoneticPr fontId="2"/>
  </si>
  <si>
    <t>新車新規登録台数</t>
    <rPh sb="0" eb="2">
      <t>シンシャ</t>
    </rPh>
    <rPh sb="2" eb="4">
      <t>シンキ</t>
    </rPh>
    <rPh sb="4" eb="6">
      <t>トウロク</t>
    </rPh>
    <rPh sb="6" eb="8">
      <t>ダイスウ</t>
    </rPh>
    <phoneticPr fontId="2"/>
  </si>
  <si>
    <t>企業倒産件数</t>
    <rPh sb="0" eb="2">
      <t>キギョウ</t>
    </rPh>
    <rPh sb="2" eb="4">
      <t>トウサン</t>
    </rPh>
    <rPh sb="4" eb="6">
      <t>ケンスウ</t>
    </rPh>
    <phoneticPr fontId="2"/>
  </si>
  <si>
    <t>関西学院大学産業研究所・兵庫県</t>
    <rPh sb="0" eb="2">
      <t>カンサイ</t>
    </rPh>
    <rPh sb="2" eb="4">
      <t>ガクイン</t>
    </rPh>
    <rPh sb="4" eb="6">
      <t>ダイガク</t>
    </rPh>
    <rPh sb="6" eb="8">
      <t>サンギョウ</t>
    </rPh>
    <rPh sb="8" eb="11">
      <t>ケンキュウショ</t>
    </rPh>
    <rPh sb="12" eb="15">
      <t>ヒョウゴケン</t>
    </rPh>
    <phoneticPr fontId="2"/>
  </si>
  <si>
    <t>概況</t>
    <rPh sb="0" eb="2">
      <t>ガイキョウ</t>
    </rPh>
    <phoneticPr fontId="2"/>
  </si>
  <si>
    <t>景気の山谷状況</t>
    <rPh sb="0" eb="2">
      <t>ケイキ</t>
    </rPh>
    <rPh sb="3" eb="5">
      <t>ヤマタニ</t>
    </rPh>
    <rPh sb="5" eb="7">
      <t>ジョウキョウ</t>
    </rPh>
    <phoneticPr fontId="2"/>
  </si>
  <si>
    <t>(参考）基調判断区分</t>
    <rPh sb="1" eb="3">
      <t>サンコウ</t>
    </rPh>
    <rPh sb="4" eb="6">
      <t>キチョウ</t>
    </rPh>
    <rPh sb="6" eb="8">
      <t>ハンダン</t>
    </rPh>
    <rPh sb="8" eb="10">
      <t>クブン</t>
    </rPh>
    <phoneticPr fontId="2"/>
  </si>
  <si>
    <t>景気拡張(上昇）局面</t>
    <rPh sb="0" eb="2">
      <t>ケイキ</t>
    </rPh>
    <rPh sb="2" eb="4">
      <t>カクチョウ</t>
    </rPh>
    <rPh sb="5" eb="7">
      <t>ジョウショウ</t>
    </rPh>
    <rPh sb="8" eb="10">
      <t>キョクメン</t>
    </rPh>
    <phoneticPr fontId="2"/>
  </si>
  <si>
    <t>景気後退(低下）局面</t>
    <rPh sb="0" eb="2">
      <t>ケイキ</t>
    </rPh>
    <rPh sb="2" eb="4">
      <t>コウタイ</t>
    </rPh>
    <rPh sb="5" eb="7">
      <t>テイカ</t>
    </rPh>
    <rPh sb="8" eb="10">
      <t>キョクメン</t>
    </rPh>
    <phoneticPr fontId="2"/>
  </si>
  <si>
    <t>CLI</t>
    <phoneticPr fontId="2"/>
  </si>
  <si>
    <t>兵庫CLI</t>
    <rPh sb="0" eb="2">
      <t>ヒョウゴ</t>
    </rPh>
    <phoneticPr fontId="2"/>
  </si>
  <si>
    <t>実数</t>
    <rPh sb="0" eb="2">
      <t>ジッスウ</t>
    </rPh>
    <phoneticPr fontId="2"/>
  </si>
  <si>
    <t>開差月</t>
    <rPh sb="0" eb="1">
      <t>ヒラ</t>
    </rPh>
    <rPh sb="1" eb="2">
      <t>サ</t>
    </rPh>
    <rPh sb="2" eb="3">
      <t>ツキ</t>
    </rPh>
    <phoneticPr fontId="2"/>
  </si>
  <si>
    <t>景気循環</t>
    <rPh sb="0" eb="2">
      <t>ケイキ</t>
    </rPh>
    <rPh sb="2" eb="4">
      <t>ジュンカン</t>
    </rPh>
    <phoneticPr fontId="2"/>
  </si>
  <si>
    <t>兵庫CI※</t>
    <rPh sb="0" eb="2">
      <t>ヒョウゴ</t>
    </rPh>
    <phoneticPr fontId="2"/>
  </si>
  <si>
    <t>(注）兵庫CI※：兵庫CLI作成個別指標で作成（兵庫県作成CIとは異なる）</t>
    <rPh sb="1" eb="2">
      <t>チュウ</t>
    </rPh>
    <rPh sb="3" eb="5">
      <t>ヒョウゴ</t>
    </rPh>
    <rPh sb="9" eb="11">
      <t>ヒョウゴ</t>
    </rPh>
    <rPh sb="14" eb="16">
      <t>サクセイ</t>
    </rPh>
    <rPh sb="16" eb="18">
      <t>コベツ</t>
    </rPh>
    <rPh sb="18" eb="20">
      <t>シヒョウ</t>
    </rPh>
    <rPh sb="21" eb="23">
      <t>サクセイ</t>
    </rPh>
    <rPh sb="24" eb="27">
      <t>ヒョウゴケン</t>
    </rPh>
    <rPh sb="27" eb="29">
      <t>サクセイ</t>
    </rPh>
    <rPh sb="33" eb="34">
      <t>コト</t>
    </rPh>
    <phoneticPr fontId="2"/>
  </si>
  <si>
    <t xml:space="preserve"> </t>
    <phoneticPr fontId="6"/>
  </si>
  <si>
    <t>件数</t>
    <phoneticPr fontId="6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</si>
  <si>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</si>
  <si>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</si>
  <si>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</si>
  <si>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</si>
  <si>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</si>
  <si>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</si>
  <si>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</si>
  <si>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</si>
  <si>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</si>
  <si>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</si>
  <si>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</si>
  <si>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</si>
  <si>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</si>
  <si>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</si>
  <si>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</si>
  <si>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</si>
  <si>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</si>
  <si>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</si>
  <si>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</si>
  <si>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</si>
  <si>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</si>
  <si>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</si>
  <si>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</si>
  <si>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</si>
  <si>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</si>
  <si>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</si>
  <si>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H22=100</t>
    <phoneticPr fontId="6"/>
  </si>
  <si>
    <t>L3</t>
    <phoneticPr fontId="6"/>
  </si>
  <si>
    <t>L4</t>
    <phoneticPr fontId="6"/>
  </si>
  <si>
    <t>L5</t>
    <phoneticPr fontId="6"/>
  </si>
  <si>
    <t>L6</t>
    <phoneticPr fontId="6"/>
  </si>
  <si>
    <t>L7</t>
    <phoneticPr fontId="6"/>
  </si>
  <si>
    <t>兵庫県景気動向指数先行系列(年平均)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rPh sb="14" eb="15">
      <t>ネン</t>
    </rPh>
    <rPh sb="15" eb="17">
      <t>ヘイキン</t>
    </rPh>
    <phoneticPr fontId="2"/>
  </si>
  <si>
    <t>兵庫県景気動向指数一致系列(年平均)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イッチ</t>
    </rPh>
    <rPh sb="11" eb="13">
      <t>ケイレツ</t>
    </rPh>
    <rPh sb="14" eb="15">
      <t>ネン</t>
    </rPh>
    <rPh sb="15" eb="17">
      <t>ヘイキン</t>
    </rPh>
    <phoneticPr fontId="2"/>
  </si>
  <si>
    <t>兵庫県景気動向指数遅行系列(年平均)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チコウ</t>
    </rPh>
    <rPh sb="11" eb="13">
      <t>ケイレツ</t>
    </rPh>
    <rPh sb="14" eb="15">
      <t>ネン</t>
    </rPh>
    <rPh sb="15" eb="17">
      <t>ヘイキン</t>
    </rPh>
    <phoneticPr fontId="2"/>
  </si>
  <si>
    <t>兵庫CLIの概況</t>
    <rPh sb="0" eb="2">
      <t>ヒョウゴ</t>
    </rPh>
    <rPh sb="6" eb="8">
      <t>ガイキョウ</t>
    </rPh>
    <phoneticPr fontId="2"/>
  </si>
  <si>
    <t>兵庫CLI統計表</t>
    <rPh sb="0" eb="2">
      <t>ヒョウゴ</t>
    </rPh>
    <rPh sb="5" eb="7">
      <t>トウケイ</t>
    </rPh>
    <rPh sb="7" eb="8">
      <t>ヒョウ</t>
    </rPh>
    <phoneticPr fontId="2"/>
  </si>
  <si>
    <t>兵庫CLI・兵庫CIグラフ</t>
    <rPh sb="0" eb="2">
      <t>ヒョウゴ</t>
    </rPh>
    <rPh sb="6" eb="8">
      <t>ヒョウゴ</t>
    </rPh>
    <phoneticPr fontId="2"/>
  </si>
  <si>
    <t>兵庫県CI</t>
    <rPh sb="0" eb="3">
      <t>ヒョウゴケン</t>
    </rPh>
    <phoneticPr fontId="2"/>
  </si>
  <si>
    <t>兵庫県CI先行系列個別指標</t>
    <rPh sb="0" eb="2">
      <t>ヒョウゴ</t>
    </rPh>
    <rPh sb="2" eb="3">
      <t>ケン</t>
    </rPh>
    <rPh sb="5" eb="7">
      <t>センコウ</t>
    </rPh>
    <rPh sb="7" eb="9">
      <t>ケイレツ</t>
    </rPh>
    <rPh sb="9" eb="11">
      <t>コベツ</t>
    </rPh>
    <rPh sb="11" eb="13">
      <t>シヒョウ</t>
    </rPh>
    <phoneticPr fontId="2"/>
  </si>
  <si>
    <t>兵庫県CI一致系列個別指標</t>
    <rPh sb="0" eb="2">
      <t>ヒョウゴ</t>
    </rPh>
    <rPh sb="2" eb="3">
      <t>ケン</t>
    </rPh>
    <rPh sb="5" eb="7">
      <t>イッチ</t>
    </rPh>
    <rPh sb="7" eb="9">
      <t>ケイレツ</t>
    </rPh>
    <rPh sb="9" eb="11">
      <t>コベツ</t>
    </rPh>
    <rPh sb="11" eb="13">
      <t>シヒョウ</t>
    </rPh>
    <phoneticPr fontId="2"/>
  </si>
  <si>
    <t>兵庫県CI遅行系列個別指標</t>
    <rPh sb="0" eb="3">
      <t>ヒョウゴケン</t>
    </rPh>
    <rPh sb="5" eb="7">
      <t>チコウ</t>
    </rPh>
    <rPh sb="7" eb="9">
      <t>ケイレツ</t>
    </rPh>
    <rPh sb="9" eb="11">
      <t>コベツ</t>
    </rPh>
    <rPh sb="11" eb="13">
      <t>シヒョウ</t>
    </rPh>
    <phoneticPr fontId="2"/>
  </si>
  <si>
    <t>景気基準日付</t>
    <rPh sb="0" eb="2">
      <t>ケイキ</t>
    </rPh>
    <rPh sb="2" eb="4">
      <t>キジュン</t>
    </rPh>
    <rPh sb="4" eb="6">
      <t>ヒヅケ</t>
    </rPh>
    <phoneticPr fontId="2"/>
  </si>
  <si>
    <t>兵庫CLI（景気先行指数）の概況目次</t>
    <rPh sb="16" eb="18">
      <t>モクジ</t>
    </rPh>
    <phoneticPr fontId="2"/>
  </si>
  <si>
    <t>利　用　上　の　注　意</t>
    <rPh sb="0" eb="1">
      <t>リ</t>
    </rPh>
    <rPh sb="2" eb="3">
      <t>ヨウ</t>
    </rPh>
    <rPh sb="4" eb="5">
      <t>ジョウ</t>
    </rPh>
    <rPh sb="8" eb="9">
      <t>チュウ</t>
    </rPh>
    <rPh sb="10" eb="11">
      <t>イ</t>
    </rPh>
    <phoneticPr fontId="2"/>
  </si>
  <si>
    <t>山</t>
    <rPh sb="0" eb="1">
      <t>ヤマ</t>
    </rPh>
    <phoneticPr fontId="2"/>
  </si>
  <si>
    <t>谷</t>
    <rPh sb="0" eb="1">
      <t>タニ</t>
    </rPh>
    <phoneticPr fontId="2"/>
  </si>
  <si>
    <t xml:space="preserve">  地域の景気動向を的確・早期に把握するため、地域版CLI（Composite Leading Indicators：</t>
    <phoneticPr fontId="2"/>
  </si>
  <si>
    <t xml:space="preserve">   景気先行指数、以下CLIという。）を作成する。</t>
    <phoneticPr fontId="2"/>
  </si>
  <si>
    <t xml:space="preserve">  　CLIは、景気転換について早期のシグナルを与えるように設計されている。</t>
    <phoneticPr fontId="2"/>
  </si>
  <si>
    <t>足下の基調確認</t>
    <rPh sb="0" eb="2">
      <t>アシモト</t>
    </rPh>
    <rPh sb="3" eb="5">
      <t>キチョウ</t>
    </rPh>
    <rPh sb="5" eb="7">
      <t>カクニン</t>
    </rPh>
    <phoneticPr fontId="2"/>
  </si>
  <si>
    <t>基調判断確認</t>
    <rPh sb="0" eb="2">
      <t>キチョウ</t>
    </rPh>
    <rPh sb="2" eb="4">
      <t>ハンダン</t>
    </rPh>
    <rPh sb="4" eb="6">
      <t>カクニン</t>
    </rPh>
    <phoneticPr fontId="2"/>
  </si>
  <si>
    <t>関西学院大学産業研究所・兵庫県</t>
    <rPh sb="0" eb="2">
      <t>カンサイ</t>
    </rPh>
    <rPh sb="2" eb="4">
      <t>ガクイン</t>
    </rPh>
    <rPh sb="4" eb="6">
      <t>ダイガク</t>
    </rPh>
    <rPh sb="6" eb="8">
      <t>サンギョウ</t>
    </rPh>
    <rPh sb="8" eb="11">
      <t>ケンキュウショ</t>
    </rPh>
    <phoneticPr fontId="2"/>
  </si>
  <si>
    <t>兵庫ＣＬＩ（景気先行指数）</t>
    <rPh sb="6" eb="8">
      <t>ケイキ</t>
    </rPh>
    <rPh sb="8" eb="10">
      <t>センコウ</t>
    </rPh>
    <rPh sb="10" eb="12">
      <t>シスウ</t>
    </rPh>
    <phoneticPr fontId="2"/>
  </si>
  <si>
    <t>（Composite Leading Indicators）</t>
    <phoneticPr fontId="2"/>
  </si>
  <si>
    <t xml:space="preserve">  違いを把握することが重要である。</t>
    <rPh sb="2" eb="3">
      <t>チガ</t>
    </rPh>
    <phoneticPr fontId="2"/>
  </si>
  <si>
    <t xml:space="preserve">  地域ごとの景気変動パターンの独自性が注目され、地域においても他地域との景気変動パターンの</t>
    <phoneticPr fontId="2"/>
  </si>
  <si>
    <t xml:space="preserve">     あると考えられることから，景気動向に先立った政策立案に有効である。</t>
    <phoneticPr fontId="2"/>
  </si>
  <si>
    <t xml:space="preserve">  　生産の初期段階を計測し，経済活動の変化に迅速に反応し，将来の活動に関する期待に感応的で</t>
    <phoneticPr fontId="2"/>
  </si>
  <si>
    <t xml:space="preserve">   など を行う。</t>
    <phoneticPr fontId="2"/>
  </si>
  <si>
    <t>　　期種変換（月次、四半期次）、季節調整（加算式または乗算式）、一定比率のもとでの外れ値の設定</t>
    <phoneticPr fontId="2"/>
  </si>
  <si>
    <t>　① データの読み込み　</t>
    <phoneticPr fontId="2"/>
  </si>
  <si>
    <t>　② データの変換　</t>
    <phoneticPr fontId="2"/>
  </si>
  <si>
    <t>　③ トレンド除去と平滑化</t>
    <phoneticPr fontId="2"/>
  </si>
  <si>
    <t>　④ 指定系列の集計　</t>
    <phoneticPr fontId="2"/>
  </si>
  <si>
    <t>　⑤ 転換点の検出</t>
    <phoneticPr fontId="2"/>
  </si>
  <si>
    <t>　⑥ 実際の景気転換点（景気基準日付）を設定する。</t>
    <phoneticPr fontId="2"/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</si>
  <si>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</si>
  <si>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</si>
  <si>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OECD推計</t>
    <rPh sb="4" eb="6">
      <t>スイケイ</t>
    </rPh>
    <phoneticPr fontId="2"/>
  </si>
  <si>
    <t>日本CLI</t>
    <rPh sb="0" eb="2">
      <t>ニホン</t>
    </rPh>
    <phoneticPr fontId="2"/>
  </si>
  <si>
    <t>前年同月比</t>
    <rPh sb="0" eb="2">
      <t>ゼンネン</t>
    </rPh>
    <rPh sb="2" eb="5">
      <t>ドウゲツヒ</t>
    </rPh>
    <phoneticPr fontId="2"/>
  </si>
  <si>
    <t>兵庫CLI</t>
  </si>
  <si>
    <t>全国CLI</t>
    <rPh sb="0" eb="2">
      <t>ゼンコク</t>
    </rPh>
    <phoneticPr fontId="2"/>
  </si>
  <si>
    <t>OECD推計</t>
    <rPh sb="4" eb="6">
      <t>スイケイ</t>
    </rPh>
    <phoneticPr fontId="2"/>
  </si>
  <si>
    <t>年月</t>
    <rPh sb="0" eb="1">
      <t>ネン</t>
    </rPh>
    <rPh sb="1" eb="2">
      <t>ツキ</t>
    </rPh>
    <phoneticPr fontId="2"/>
  </si>
  <si>
    <r>
      <t>横ばい局面</t>
    </r>
    <r>
      <rPr>
        <sz val="9"/>
        <color theme="1"/>
        <rFont val="ＭＳ Ｐゴシック"/>
        <family val="3"/>
        <charset val="128"/>
        <scheme val="minor"/>
      </rPr>
      <t>(景気拡張でもなく後退でもない局面）</t>
    </r>
    <rPh sb="0" eb="1">
      <t>ヨコ</t>
    </rPh>
    <rPh sb="3" eb="5">
      <t>キョクメン</t>
    </rPh>
    <phoneticPr fontId="2"/>
  </si>
  <si>
    <t xml:space="preserve"> </t>
    <phoneticPr fontId="2"/>
  </si>
  <si>
    <t xml:space="preserve"> </t>
    <phoneticPr fontId="2"/>
  </si>
  <si>
    <t>原データ</t>
    <rPh sb="0" eb="1">
      <t>ゲン</t>
    </rPh>
    <phoneticPr fontId="2"/>
  </si>
  <si>
    <t>直近の景気の山・谷</t>
    <rPh sb="0" eb="2">
      <t>チョッキン</t>
    </rPh>
    <rPh sb="3" eb="5">
      <t>ケイキ</t>
    </rPh>
    <rPh sb="6" eb="7">
      <t>ヤマ</t>
    </rPh>
    <rPh sb="8" eb="9">
      <t>タニ</t>
    </rPh>
    <phoneticPr fontId="2"/>
  </si>
  <si>
    <t>参考表１　兵庫CLI推計個別指標の概要</t>
    <rPh sb="0" eb="2">
      <t>サンコウ</t>
    </rPh>
    <rPh sb="2" eb="3">
      <t>ヒョウ</t>
    </rPh>
    <rPh sb="5" eb="7">
      <t>ヒョウゴ</t>
    </rPh>
    <rPh sb="10" eb="12">
      <t>スイケイ</t>
    </rPh>
    <rPh sb="12" eb="14">
      <t>コベツ</t>
    </rPh>
    <rPh sb="14" eb="16">
      <t>シヒョウ</t>
    </rPh>
    <rPh sb="17" eb="19">
      <t>ガイヨウ</t>
    </rPh>
    <phoneticPr fontId="2"/>
  </si>
  <si>
    <t>参考表２　景気基準B日付等比較（兵庫CLI・兵庫CI）</t>
    <rPh sb="0" eb="2">
      <t>サンコウ</t>
    </rPh>
    <rPh sb="2" eb="3">
      <t>ヒョウ</t>
    </rPh>
    <rPh sb="5" eb="7">
      <t>ケイキ</t>
    </rPh>
    <rPh sb="7" eb="9">
      <t>キジュン</t>
    </rPh>
    <rPh sb="10" eb="12">
      <t>ヒヅケ</t>
    </rPh>
    <rPh sb="12" eb="13">
      <t>トウ</t>
    </rPh>
    <rPh sb="13" eb="15">
      <t>ヒカク</t>
    </rPh>
    <rPh sb="16" eb="18">
      <t>ヒョウゴ</t>
    </rPh>
    <rPh sb="22" eb="24">
      <t>ヒョウゴ</t>
    </rPh>
    <phoneticPr fontId="2"/>
  </si>
  <si>
    <t>全国CLI（OECD推計）</t>
    <rPh sb="0" eb="2">
      <t>ゼンコク</t>
    </rPh>
    <rPh sb="10" eb="12">
      <t>スイケイ</t>
    </rPh>
    <phoneticPr fontId="2"/>
  </si>
  <si>
    <t>(出所）URL　http://stats.oecd.org/Index.aspx?DataSetCode=MEI_CLI</t>
    <rPh sb="1" eb="3">
      <t>シュッショ</t>
    </rPh>
    <phoneticPr fontId="2"/>
  </si>
  <si>
    <t xml:space="preserve"> </t>
    <phoneticPr fontId="2"/>
  </si>
  <si>
    <t>2016年</t>
    <rPh sb="4" eb="5">
      <t>ネン</t>
    </rPh>
    <phoneticPr fontId="2"/>
  </si>
  <si>
    <t>平成29年</t>
    <phoneticPr fontId="6"/>
  </si>
  <si>
    <t>2017年</t>
    <rPh sb="4" eb="5">
      <t>ネン</t>
    </rPh>
    <phoneticPr fontId="2"/>
  </si>
  <si>
    <t>（42種）</t>
    <rPh sb="3" eb="4">
      <t>シュ</t>
    </rPh>
    <phoneticPr fontId="6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</si>
  <si>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</si>
  <si>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　　　〒650－8567　　　神戸市中央区下山手通５丁目１０－１</t>
    <rPh sb="15" eb="18">
      <t>コウベシ</t>
    </rPh>
    <rPh sb="18" eb="21">
      <t>チュウオウク</t>
    </rPh>
    <rPh sb="21" eb="23">
      <t>シモヤマ</t>
    </rPh>
    <rPh sb="23" eb="24">
      <t>テ</t>
    </rPh>
    <rPh sb="24" eb="25">
      <t>トオ</t>
    </rPh>
    <rPh sb="26" eb="28">
      <t>チョウメ</t>
    </rPh>
    <phoneticPr fontId="2"/>
  </si>
  <si>
    <t>　　　　　　　　　　電話 （078）362－4123　（直通）　　FAX (078)362－4131</t>
    <phoneticPr fontId="2"/>
  </si>
  <si>
    <t>年月</t>
    <rPh sb="0" eb="1">
      <t>ネン</t>
    </rPh>
    <rPh sb="1" eb="2">
      <t>ツキ</t>
    </rPh>
    <phoneticPr fontId="8"/>
  </si>
  <si>
    <t>公表予定日</t>
    <rPh sb="0" eb="2">
      <t>コウヒョウ</t>
    </rPh>
    <rPh sb="2" eb="4">
      <t>ヨテイ</t>
    </rPh>
    <rPh sb="4" eb="5">
      <t>ヒ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</si>
  <si>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</si>
  <si>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</si>
  <si>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3月</t>
    <rPh sb="1" eb="2">
      <t>ガツ</t>
    </rPh>
    <phoneticPr fontId="8"/>
  </si>
  <si>
    <t>4月</t>
    <rPh sb="1" eb="2">
      <t>ガツ</t>
    </rPh>
    <phoneticPr fontId="8"/>
  </si>
  <si>
    <t>5月</t>
    <rPh sb="1" eb="2">
      <t>ガツ</t>
    </rPh>
    <phoneticPr fontId="8"/>
  </si>
  <si>
    <t>6月</t>
    <rPh sb="1" eb="2">
      <t>ガツ</t>
    </rPh>
    <phoneticPr fontId="8"/>
  </si>
  <si>
    <t>7月</t>
    <rPh sb="1" eb="2">
      <t>ガツ</t>
    </rPh>
    <phoneticPr fontId="8"/>
  </si>
  <si>
    <t>8月</t>
    <rPh sb="1" eb="2">
      <t>ガツ</t>
    </rPh>
    <phoneticPr fontId="8"/>
  </si>
  <si>
    <t>9月</t>
    <rPh sb="1" eb="2">
      <t>ガツ</t>
    </rPh>
    <phoneticPr fontId="8"/>
  </si>
  <si>
    <t>10月</t>
    <rPh sb="2" eb="3">
      <t>ガツ</t>
    </rPh>
    <phoneticPr fontId="8"/>
  </si>
  <si>
    <t>11月</t>
    <rPh sb="2" eb="3">
      <t>ガツ</t>
    </rPh>
    <phoneticPr fontId="8"/>
  </si>
  <si>
    <t>12月</t>
    <rPh sb="2" eb="3">
      <t>ガツ</t>
    </rPh>
    <phoneticPr fontId="8"/>
  </si>
  <si>
    <t>兵庫CLI公表予定</t>
    <rPh sb="0" eb="2">
      <t>ヒョウゴ</t>
    </rPh>
    <rPh sb="5" eb="7">
      <t>コウヒョウ</t>
    </rPh>
    <rPh sb="7" eb="9">
      <t>ヨテイ</t>
    </rPh>
    <phoneticPr fontId="8"/>
  </si>
  <si>
    <t>後方3ヶ月移動平均</t>
    <rPh sb="0" eb="2">
      <t>コウホウ</t>
    </rPh>
    <rPh sb="4" eb="5">
      <t>ゲツ</t>
    </rPh>
    <rPh sb="5" eb="7">
      <t>イドウ</t>
    </rPh>
    <rPh sb="7" eb="9">
      <t>ヘイキン</t>
    </rPh>
    <phoneticPr fontId="52"/>
  </si>
  <si>
    <t>大阪府CLI</t>
    <rPh sb="0" eb="3">
      <t>オオサカフ</t>
    </rPh>
    <phoneticPr fontId="2"/>
  </si>
  <si>
    <t>大阪府CI</t>
    <rPh sb="0" eb="3">
      <t>オオサカフ</t>
    </rPh>
    <phoneticPr fontId="2"/>
  </si>
  <si>
    <t>兵庫県CLI</t>
    <rPh sb="0" eb="2">
      <t>ヒョウゴ</t>
    </rPh>
    <rPh sb="2" eb="3">
      <t>ケン</t>
    </rPh>
    <phoneticPr fontId="2"/>
  </si>
  <si>
    <t>兵庫県CI</t>
    <rPh sb="0" eb="2">
      <t>ヒョウゴ</t>
    </rPh>
    <rPh sb="2" eb="3">
      <t>ケン</t>
    </rPh>
    <phoneticPr fontId="2"/>
  </si>
  <si>
    <t>後方3ヶ月移動平均増分</t>
    <rPh sb="0" eb="2">
      <t>コウホウ</t>
    </rPh>
    <rPh sb="4" eb="5">
      <t>ゲツ</t>
    </rPh>
    <rPh sb="5" eb="7">
      <t>イドウ</t>
    </rPh>
    <rPh sb="7" eb="9">
      <t>ヘイキン</t>
    </rPh>
    <rPh sb="9" eb="11">
      <t>ゾウブン</t>
    </rPh>
    <phoneticPr fontId="52"/>
  </si>
  <si>
    <t>京都府CLI</t>
    <rPh sb="0" eb="3">
      <t>キョウトフ</t>
    </rPh>
    <phoneticPr fontId="2"/>
  </si>
  <si>
    <t>京都府CI</t>
    <rPh sb="0" eb="3">
      <t>キョウトフ</t>
    </rPh>
    <phoneticPr fontId="2"/>
  </si>
  <si>
    <t>滋賀県CLI</t>
    <rPh sb="0" eb="3">
      <t>シガケン</t>
    </rPh>
    <phoneticPr fontId="2"/>
  </si>
  <si>
    <t>滋賀県CI</t>
    <rPh sb="0" eb="3">
      <t>シガケン</t>
    </rPh>
    <phoneticPr fontId="2"/>
  </si>
  <si>
    <t>奈良県CLI</t>
    <rPh sb="0" eb="3">
      <t>ナラケン</t>
    </rPh>
    <phoneticPr fontId="2"/>
  </si>
  <si>
    <t>奈良県CI</t>
    <rPh sb="0" eb="3">
      <t>ナラケン</t>
    </rPh>
    <phoneticPr fontId="2"/>
  </si>
  <si>
    <t>関西地域CLI</t>
    <rPh sb="0" eb="2">
      <t>カンサイ</t>
    </rPh>
    <rPh sb="2" eb="4">
      <t>チイキ</t>
    </rPh>
    <phoneticPr fontId="52"/>
  </si>
  <si>
    <t>関西地域CI</t>
    <rPh sb="0" eb="2">
      <t>カンサイ</t>
    </rPh>
    <rPh sb="2" eb="4">
      <t>チイキ</t>
    </rPh>
    <phoneticPr fontId="5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</si>
  <si>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</si>
  <si>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</si>
  <si>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京都府</t>
    <rPh sb="0" eb="3">
      <t>キョウトフ</t>
    </rPh>
    <phoneticPr fontId="2"/>
  </si>
  <si>
    <t>滋賀県</t>
    <rPh sb="0" eb="3">
      <t>シガケン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</si>
  <si>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</si>
  <si>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</si>
  <si>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計</t>
    <rPh sb="0" eb="1">
      <t>ケイ</t>
    </rPh>
    <phoneticPr fontId="2"/>
  </si>
  <si>
    <t>和歌山県CLI</t>
    <rPh sb="0" eb="4">
      <t>ワカヤマケン</t>
    </rPh>
    <phoneticPr fontId="2"/>
  </si>
  <si>
    <t>和歌山県CI</t>
    <rPh sb="0" eb="4">
      <t>ワカヤマケン</t>
    </rPh>
    <phoneticPr fontId="2"/>
  </si>
  <si>
    <t>福井県CLI</t>
    <rPh sb="0" eb="3">
      <t>フクイケン</t>
    </rPh>
    <phoneticPr fontId="2"/>
  </si>
  <si>
    <t>福井県CI</t>
    <rPh sb="0" eb="3">
      <t>フクイケン</t>
    </rPh>
    <phoneticPr fontId="2"/>
  </si>
  <si>
    <t>関西地域統合ウェイト</t>
    <rPh sb="0" eb="2">
      <t>カンサイ</t>
    </rPh>
    <rPh sb="2" eb="4">
      <t>チイキ</t>
    </rPh>
    <rPh sb="4" eb="6">
      <t>トウゴウ</t>
    </rPh>
    <phoneticPr fontId="2"/>
  </si>
  <si>
    <t>(出所）アジア太平洋研究所「関西地域CLI」</t>
    <rPh sb="1" eb="3">
      <t>シュッショ</t>
    </rPh>
    <rPh sb="7" eb="10">
      <t>タイヘイヨウ</t>
    </rPh>
    <rPh sb="10" eb="13">
      <t>ケンキュウショ</t>
    </rPh>
    <rPh sb="14" eb="16">
      <t>カンサイ</t>
    </rPh>
    <rPh sb="16" eb="18">
      <t>チイキ</t>
    </rPh>
    <phoneticPr fontId="2"/>
  </si>
  <si>
    <t>関西地域</t>
    <rPh sb="0" eb="2">
      <t>カンサイ</t>
    </rPh>
    <rPh sb="2" eb="4">
      <t>チイキ</t>
    </rPh>
    <phoneticPr fontId="2"/>
  </si>
  <si>
    <t>京都府</t>
    <rPh sb="0" eb="3">
      <t>キョウトフ</t>
    </rPh>
    <phoneticPr fontId="2"/>
  </si>
  <si>
    <t>滋賀県</t>
    <rPh sb="0" eb="3">
      <t>シガケン</t>
    </rPh>
    <phoneticPr fontId="2"/>
  </si>
  <si>
    <t>和歌山県</t>
    <rPh sb="0" eb="4">
      <t>ワカヤマケン</t>
    </rPh>
    <phoneticPr fontId="2"/>
  </si>
  <si>
    <t>大阪府</t>
    <rPh sb="0" eb="3">
      <t>オオサカフ</t>
    </rPh>
    <phoneticPr fontId="2"/>
  </si>
  <si>
    <t>指数</t>
    <rPh sb="0" eb="2">
      <t>シスウ</t>
    </rPh>
    <phoneticPr fontId="2"/>
  </si>
  <si>
    <t>基調判断</t>
    <rPh sb="0" eb="2">
      <t>キチョウ</t>
    </rPh>
    <rPh sb="2" eb="4">
      <t>ハンダン</t>
    </rPh>
    <phoneticPr fontId="2"/>
  </si>
  <si>
    <t xml:space="preserve"> </t>
    <phoneticPr fontId="8"/>
  </si>
  <si>
    <t>関西CLIに対する各府県の寄与度と寄与率</t>
    <rPh sb="0" eb="2">
      <t>カンサイ</t>
    </rPh>
    <rPh sb="6" eb="7">
      <t>タイ</t>
    </rPh>
    <rPh sb="9" eb="12">
      <t>カクフケン</t>
    </rPh>
    <rPh sb="13" eb="16">
      <t>キヨド</t>
    </rPh>
    <rPh sb="17" eb="20">
      <t>キヨリツ</t>
    </rPh>
    <phoneticPr fontId="52"/>
  </si>
  <si>
    <t>大阪府</t>
    <rPh sb="0" eb="3">
      <t>オオサカフ</t>
    </rPh>
    <phoneticPr fontId="52"/>
  </si>
  <si>
    <t>兵庫県</t>
    <rPh sb="0" eb="3">
      <t>ヒョウゴケン</t>
    </rPh>
    <phoneticPr fontId="52"/>
  </si>
  <si>
    <t>京都府</t>
    <rPh sb="0" eb="3">
      <t>キョウトフ</t>
    </rPh>
    <phoneticPr fontId="52"/>
  </si>
  <si>
    <t>滋賀県</t>
    <rPh sb="0" eb="3">
      <t>シガケン</t>
    </rPh>
    <phoneticPr fontId="52"/>
  </si>
  <si>
    <t>奈良県</t>
    <rPh sb="0" eb="3">
      <t>ナラケン</t>
    </rPh>
    <phoneticPr fontId="52"/>
  </si>
  <si>
    <t>和歌山県</t>
    <rPh sb="0" eb="4">
      <t>ワカヤマケン</t>
    </rPh>
    <phoneticPr fontId="52"/>
  </si>
  <si>
    <t>寄与度</t>
    <rPh sb="0" eb="3">
      <t>キヨド</t>
    </rPh>
    <phoneticPr fontId="52"/>
  </si>
  <si>
    <t>寄与率</t>
    <rPh sb="0" eb="3">
      <t>キヨリツ</t>
    </rPh>
    <phoneticPr fontId="52"/>
  </si>
  <si>
    <t xml:space="preserve"> </t>
    <phoneticPr fontId="52"/>
  </si>
  <si>
    <t>大阪府</t>
    <rPh sb="0" eb="2">
      <t>オオサカ</t>
    </rPh>
    <rPh sb="2" eb="3">
      <t>フ</t>
    </rPh>
    <phoneticPr fontId="52"/>
  </si>
  <si>
    <t>SeriesName</t>
  </si>
  <si>
    <t>Targeted</t>
  </si>
  <si>
    <t>Missed</t>
  </si>
  <si>
    <t>Extra</t>
  </si>
  <si>
    <t>Av. Lead</t>
  </si>
  <si>
    <t>St. Dev. Lead</t>
  </si>
  <si>
    <t>Median</t>
  </si>
  <si>
    <t>Peak Lead</t>
  </si>
  <si>
    <t>Correl. at Peak</t>
  </si>
  <si>
    <t>福井県</t>
    <rPh sb="0" eb="3">
      <t>フクイケン</t>
    </rPh>
    <phoneticPr fontId="52"/>
  </si>
  <si>
    <t>大阪</t>
    <rPh sb="0" eb="2">
      <t>オオサカ</t>
    </rPh>
    <phoneticPr fontId="2"/>
  </si>
  <si>
    <t>兵庫</t>
    <rPh sb="0" eb="2">
      <t>ヒョウゴ</t>
    </rPh>
    <phoneticPr fontId="2"/>
  </si>
  <si>
    <t>京都</t>
    <rPh sb="0" eb="2">
      <t>キョウト</t>
    </rPh>
    <phoneticPr fontId="2"/>
  </si>
  <si>
    <t>滋賀</t>
    <rPh sb="0" eb="2">
      <t>シガ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</si>
  <si>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</si>
  <si>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</si>
  <si>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福井</t>
    <rPh sb="0" eb="2">
      <t>フクイ</t>
    </rPh>
    <phoneticPr fontId="2"/>
  </si>
  <si>
    <t>備　　考　</t>
    <rPh sb="0" eb="1">
      <t>ソナエ</t>
    </rPh>
    <rPh sb="3" eb="4">
      <t>コウ</t>
    </rPh>
    <phoneticPr fontId="2"/>
  </si>
  <si>
    <t>osaka_cli</t>
  </si>
  <si>
    <t>hyogo_cli</t>
  </si>
  <si>
    <t>kyoto_cli</t>
  </si>
  <si>
    <t>shiga_cli</t>
  </si>
  <si>
    <t>nara_cli</t>
  </si>
  <si>
    <t>waka_cli</t>
  </si>
  <si>
    <t>kansai_cli</t>
    <phoneticPr fontId="56"/>
  </si>
  <si>
    <t>合計</t>
    <rPh sb="0" eb="2">
      <t>ゴウケイ</t>
    </rPh>
    <phoneticPr fontId="52"/>
  </si>
  <si>
    <t>シェア（％）</t>
    <phoneticPr fontId="2"/>
  </si>
  <si>
    <t>谷</t>
  </si>
  <si>
    <t>山</t>
  </si>
  <si>
    <t>福井県</t>
    <rPh sb="0" eb="3">
      <t>フクイケン</t>
    </rPh>
    <phoneticPr fontId="2"/>
  </si>
  <si>
    <t>CLI景気基準日付</t>
    <rPh sb="3" eb="5">
      <t>ケイキ</t>
    </rPh>
    <rPh sb="5" eb="7">
      <t>キジュン</t>
    </rPh>
    <rPh sb="7" eb="9">
      <t>ヒヅケ</t>
    </rPh>
    <phoneticPr fontId="2"/>
  </si>
  <si>
    <t>項目</t>
  </si>
  <si>
    <t>（名目）</t>
  </si>
  <si>
    <t>（実質）</t>
  </si>
  <si>
    <t>実数(億円)</t>
    <rPh sb="3" eb="4">
      <t>オク</t>
    </rPh>
    <phoneticPr fontId="8"/>
  </si>
  <si>
    <t>-</t>
  </si>
  <si>
    <t>労働時間指数</t>
  </si>
  <si>
    <t>（所定外）</t>
  </si>
  <si>
    <t>常用雇用指数</t>
  </si>
  <si>
    <t>新規求人倍率</t>
  </si>
  <si>
    <t>有効求人倍率</t>
  </si>
  <si>
    <t>完全失業率</t>
  </si>
  <si>
    <t>実数（％）</t>
  </si>
  <si>
    <t>実数（兆円）</t>
  </si>
  <si>
    <t>増加率（％）</t>
  </si>
  <si>
    <t>企業物価指数</t>
    <rPh sb="0" eb="2">
      <t>キギョウ</t>
    </rPh>
    <rPh sb="2" eb="4">
      <t>ブッカ</t>
    </rPh>
    <rPh sb="4" eb="6">
      <t>シスウ</t>
    </rPh>
    <phoneticPr fontId="8"/>
  </si>
  <si>
    <t>－</t>
  </si>
  <si>
    <t>CI一致試算値景気基準日付</t>
    <rPh sb="2" eb="4">
      <t>イッチ</t>
    </rPh>
    <rPh sb="4" eb="7">
      <t>シサンチ</t>
    </rPh>
    <rPh sb="7" eb="9">
      <t>ケイキ</t>
    </rPh>
    <rPh sb="9" eb="11">
      <t>キジュン</t>
    </rPh>
    <rPh sb="11" eb="13">
      <t>ヒヅケ</t>
    </rPh>
    <phoneticPr fontId="2"/>
  </si>
  <si>
    <t>名目</t>
    <rPh sb="0" eb="2">
      <t>メイモク</t>
    </rPh>
    <phoneticPr fontId="8"/>
  </si>
  <si>
    <t>兵庫県</t>
    <rPh sb="0" eb="3">
      <t>ヒョウゴケン</t>
    </rPh>
    <phoneticPr fontId="8"/>
  </si>
  <si>
    <t>9～10</t>
    <phoneticPr fontId="2"/>
  </si>
  <si>
    <t>8～9</t>
    <phoneticPr fontId="2"/>
  </si>
  <si>
    <t>先行</t>
    <rPh sb="0" eb="2">
      <t>センコウ</t>
    </rPh>
    <phoneticPr fontId="2"/>
  </si>
  <si>
    <t>ﾄﾚﾝﾄﾞ</t>
    <phoneticPr fontId="2"/>
  </si>
  <si>
    <t>1～2</t>
    <phoneticPr fontId="2"/>
  </si>
  <si>
    <t>2～3</t>
    <phoneticPr fontId="2"/>
  </si>
  <si>
    <t>3～4</t>
    <phoneticPr fontId="2"/>
  </si>
  <si>
    <t>4～5</t>
    <phoneticPr fontId="2"/>
  </si>
  <si>
    <t>5～6</t>
    <phoneticPr fontId="2"/>
  </si>
  <si>
    <t>6～7</t>
    <phoneticPr fontId="2"/>
  </si>
  <si>
    <t>7～8</t>
    <phoneticPr fontId="2"/>
  </si>
  <si>
    <t>10～11</t>
    <phoneticPr fontId="2"/>
  </si>
  <si>
    <t>11～12</t>
    <phoneticPr fontId="2"/>
  </si>
  <si>
    <t>関西地域</t>
    <rPh sb="0" eb="2">
      <t>カンサイ</t>
    </rPh>
    <rPh sb="2" eb="4">
      <t>チイキ</t>
    </rPh>
    <phoneticPr fontId="2"/>
  </si>
  <si>
    <t>項目</t>
    <rPh sb="0" eb="2">
      <t>コウモク</t>
    </rPh>
    <phoneticPr fontId="2"/>
  </si>
  <si>
    <t>平成30年</t>
    <phoneticPr fontId="6"/>
  </si>
  <si>
    <t>奈良県</t>
    <rPh sb="0" eb="2">
      <t>ナラ</t>
    </rPh>
    <rPh sb="2" eb="3">
      <t>ケン</t>
    </rPh>
    <phoneticPr fontId="2"/>
  </si>
  <si>
    <t>GDP</t>
    <phoneticPr fontId="2"/>
  </si>
  <si>
    <t>名目</t>
    <rPh sb="0" eb="2">
      <t>メイモク</t>
    </rPh>
    <phoneticPr fontId="2"/>
  </si>
  <si>
    <t>実質(連鎖）</t>
    <rPh sb="0" eb="2">
      <t>ジッシツ</t>
    </rPh>
    <rPh sb="3" eb="5">
      <t>レンサ</t>
    </rPh>
    <phoneticPr fontId="2"/>
  </si>
  <si>
    <t>全国</t>
    <rPh sb="0" eb="2">
      <t>ゼンコク</t>
    </rPh>
    <phoneticPr fontId="2"/>
  </si>
  <si>
    <t>百万円</t>
    <rPh sb="0" eb="1">
      <t>ヒャク</t>
    </rPh>
    <rPh sb="1" eb="3">
      <t>マンエン</t>
    </rPh>
    <phoneticPr fontId="2"/>
  </si>
  <si>
    <t>10億円</t>
    <rPh sb="2" eb="4">
      <t>オクエン</t>
    </rPh>
    <phoneticPr fontId="2"/>
  </si>
  <si>
    <t>GDP時系列データ</t>
    <rPh sb="3" eb="6">
      <t>ジケイレツ</t>
    </rPh>
    <phoneticPr fontId="2"/>
  </si>
  <si>
    <t>平成13年</t>
    <rPh sb="0" eb="2">
      <t>ヘイセイ</t>
    </rPh>
    <rPh sb="4" eb="5">
      <t>ネン</t>
    </rPh>
    <phoneticPr fontId="6"/>
  </si>
  <si>
    <t>平成14年</t>
    <rPh sb="0" eb="2">
      <t>ヘイセイ</t>
    </rPh>
    <rPh sb="4" eb="5">
      <t>ネン</t>
    </rPh>
    <phoneticPr fontId="6"/>
  </si>
  <si>
    <t>平成15年</t>
    <rPh sb="0" eb="2">
      <t>ヘイセイ</t>
    </rPh>
    <rPh sb="4" eb="5">
      <t>ネン</t>
    </rPh>
    <phoneticPr fontId="6"/>
  </si>
  <si>
    <t>平成16年</t>
    <rPh sb="0" eb="2">
      <t>ヘイセイ</t>
    </rPh>
    <rPh sb="4" eb="5">
      <t>ネン</t>
    </rPh>
    <phoneticPr fontId="6"/>
  </si>
  <si>
    <t>平成17年</t>
    <rPh sb="0" eb="2">
      <t>ヘイセイ</t>
    </rPh>
    <rPh sb="4" eb="5">
      <t>ネン</t>
    </rPh>
    <phoneticPr fontId="6"/>
  </si>
  <si>
    <t>平成18年</t>
    <rPh sb="0" eb="2">
      <t>ヘイセイ</t>
    </rPh>
    <rPh sb="4" eb="5">
      <t>ネン</t>
    </rPh>
    <phoneticPr fontId="6"/>
  </si>
  <si>
    <t>平成19年</t>
    <rPh sb="0" eb="2">
      <t>ヘイセイ</t>
    </rPh>
    <rPh sb="4" eb="5">
      <t>ネン</t>
    </rPh>
    <phoneticPr fontId="6"/>
  </si>
  <si>
    <t>平成20年</t>
    <rPh sb="0" eb="2">
      <t>ヘイセイ</t>
    </rPh>
    <rPh sb="4" eb="5">
      <t>ネン</t>
    </rPh>
    <phoneticPr fontId="6"/>
  </si>
  <si>
    <t>平成21年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</si>
  <si>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</si>
  <si>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平成23年</t>
    <rPh sb="0" eb="2">
      <t>ヘイセイ</t>
    </rPh>
    <rPh sb="4" eb="5">
      <t>ネン</t>
    </rPh>
    <phoneticPr fontId="6"/>
  </si>
  <si>
    <t>平成24年</t>
    <rPh sb="0" eb="2">
      <t>ヘイセイ</t>
    </rPh>
    <rPh sb="4" eb="5">
      <t>ネン</t>
    </rPh>
    <phoneticPr fontId="6"/>
  </si>
  <si>
    <t>平成25年</t>
    <rPh sb="0" eb="2">
      <t>ヘイセイ</t>
    </rPh>
    <rPh sb="4" eb="5">
      <t>ネン</t>
    </rPh>
    <phoneticPr fontId="6"/>
  </si>
  <si>
    <t>平成26年</t>
    <rPh sb="0" eb="2">
      <t>ヘイセイ</t>
    </rPh>
    <rPh sb="4" eb="5">
      <t>ネン</t>
    </rPh>
    <phoneticPr fontId="6"/>
  </si>
  <si>
    <t>平成28年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</si>
  <si>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</si>
  <si>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平成29年</t>
    <rPh sb="0" eb="2">
      <t>ヘイセイ</t>
    </rPh>
    <rPh sb="4" eb="5">
      <t>ネン</t>
    </rPh>
    <phoneticPr fontId="6"/>
  </si>
  <si>
    <t>1～3月</t>
    <rPh sb="3" eb="4">
      <t>ツキ</t>
    </rPh>
    <phoneticPr fontId="6"/>
  </si>
  <si>
    <t>4～6月</t>
    <rPh sb="3" eb="4">
      <t>ツキ</t>
    </rPh>
    <phoneticPr fontId="6"/>
  </si>
  <si>
    <t>7～9月</t>
    <rPh sb="3" eb="4">
      <t>ツキ</t>
    </rPh>
    <phoneticPr fontId="6"/>
  </si>
  <si>
    <t>10～12月</t>
    <rPh sb="5" eb="6">
      <t>ツキ</t>
    </rPh>
    <phoneticPr fontId="6"/>
  </si>
  <si>
    <t>(2001)</t>
    <phoneticPr fontId="2"/>
  </si>
  <si>
    <t>(2002)</t>
    <phoneticPr fontId="2"/>
  </si>
  <si>
    <t>(2003)</t>
    <phoneticPr fontId="2"/>
  </si>
  <si>
    <t>(2004)</t>
    <phoneticPr fontId="2"/>
  </si>
  <si>
    <t>(2005)</t>
    <phoneticPr fontId="2"/>
  </si>
  <si>
    <t>(2006)</t>
    <phoneticPr fontId="2"/>
  </si>
  <si>
    <t>(2007)</t>
    <phoneticPr fontId="2"/>
  </si>
  <si>
    <t>(2008)</t>
    <phoneticPr fontId="2"/>
  </si>
  <si>
    <t>(2009)</t>
    <phoneticPr fontId="2"/>
  </si>
  <si>
    <t>(2010)</t>
    <phoneticPr fontId="2"/>
  </si>
  <si>
    <t>(2011)</t>
    <phoneticPr fontId="2"/>
  </si>
  <si>
    <t>(2012)</t>
    <phoneticPr fontId="2"/>
  </si>
  <si>
    <t>(2013)</t>
    <phoneticPr fontId="2"/>
  </si>
  <si>
    <t>(2014)</t>
    <phoneticPr fontId="2"/>
  </si>
  <si>
    <t>(2015)</t>
    <phoneticPr fontId="2"/>
  </si>
  <si>
    <t>(2016)</t>
    <phoneticPr fontId="2"/>
  </si>
  <si>
    <t>(2017)</t>
    <phoneticPr fontId="2"/>
  </si>
  <si>
    <t>平成2年</t>
    <phoneticPr fontId="2"/>
  </si>
  <si>
    <t>平成3年</t>
    <phoneticPr fontId="2"/>
  </si>
  <si>
    <t>平成4年</t>
    <phoneticPr fontId="2"/>
  </si>
  <si>
    <t>平成5年</t>
    <phoneticPr fontId="2"/>
  </si>
  <si>
    <t>平成6年</t>
    <phoneticPr fontId="2"/>
  </si>
  <si>
    <t>平成7年</t>
    <phoneticPr fontId="2"/>
  </si>
  <si>
    <t>平成8年</t>
    <phoneticPr fontId="2"/>
  </si>
  <si>
    <t>平成9年</t>
    <phoneticPr fontId="2"/>
  </si>
  <si>
    <t>平成10年</t>
    <phoneticPr fontId="2"/>
  </si>
  <si>
    <t>平成11年</t>
    <phoneticPr fontId="2"/>
  </si>
  <si>
    <t>平成12年</t>
    <phoneticPr fontId="2"/>
  </si>
  <si>
    <t>季節調整</t>
    <rPh sb="0" eb="2">
      <t>キセツ</t>
    </rPh>
    <rPh sb="2" eb="4">
      <t>チョウセイ</t>
    </rPh>
    <phoneticPr fontId="2"/>
  </si>
  <si>
    <t>　</t>
    <phoneticPr fontId="2"/>
  </si>
  <si>
    <t>APIR推計</t>
    <rPh sb="4" eb="6">
      <t>スイケイ</t>
    </rPh>
    <phoneticPr fontId="2"/>
  </si>
  <si>
    <t>関西CLI</t>
    <rPh sb="0" eb="2">
      <t>カンサイ</t>
    </rPh>
    <phoneticPr fontId="2"/>
  </si>
  <si>
    <t>APIR推計</t>
    <rPh sb="4" eb="6">
      <t>スイケイ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</si>
  <si>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</si>
  <si>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</si>
  <si>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</si>
  <si>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百貨店売場面積当たり販売額（前）</t>
  </si>
  <si>
    <t xml:space="preserve">鉱工業生産指数   </t>
  </si>
  <si>
    <t>鉱工業生産指数</t>
  </si>
  <si>
    <t>有効求人倍率（新規学卒、パート除く）</t>
  </si>
  <si>
    <t>大阪税関管内輸入通関額</t>
  </si>
  <si>
    <t>大口電力消費量</t>
  </si>
  <si>
    <t>新車登録台数</t>
  </si>
  <si>
    <t>製造工業生産指数</t>
  </si>
  <si>
    <t>着工建築物床面積</t>
  </si>
  <si>
    <t>百貨店・スーパー販売額</t>
  </si>
  <si>
    <t>鉱工業出荷指数（総合）</t>
  </si>
  <si>
    <t>生産財出荷指数</t>
  </si>
  <si>
    <t>機械工業生産指数</t>
  </si>
  <si>
    <t>新設住宅着工戸数</t>
  </si>
  <si>
    <t>電力需要量（大口）</t>
  </si>
  <si>
    <t>関西電力大口電力使用量（合計）</t>
  </si>
  <si>
    <t>和歌山県内公共工事請負金額の推移</t>
  </si>
  <si>
    <t>業況判断ＤＩ(非製造業）（最近）</t>
  </si>
  <si>
    <t>大型小売店販売額(全店舗+既存店)/2</t>
  </si>
  <si>
    <t>所定外労働時間指数（30人、製造業）</t>
  </si>
  <si>
    <t>着工建築物床面積（鉱工業）</t>
  </si>
  <si>
    <t>企業収益率</t>
  </si>
  <si>
    <t>高速道路利用台数（大型＋特大）</t>
  </si>
  <si>
    <t>関西</t>
    <rPh sb="0" eb="2">
      <t>カンサイ</t>
    </rPh>
    <phoneticPr fontId="2"/>
  </si>
  <si>
    <t>12～1</t>
    <phoneticPr fontId="2"/>
  </si>
  <si>
    <t xml:space="preserve"> </t>
    <phoneticPr fontId="2"/>
  </si>
  <si>
    <t xml:space="preserve"> </t>
    <phoneticPr fontId="2"/>
  </si>
  <si>
    <t>2018年</t>
    <rPh sb="4" eb="5">
      <t>ネン</t>
    </rPh>
    <phoneticPr fontId="8"/>
  </si>
  <si>
    <t xml:space="preserve"> </t>
    <phoneticPr fontId="2"/>
  </si>
  <si>
    <t xml:space="preserve"> </t>
    <phoneticPr fontId="2"/>
  </si>
  <si>
    <t>基調判断</t>
    <rPh sb="0" eb="1">
      <t>モト</t>
    </rPh>
    <rPh sb="1" eb="2">
      <t>チョウ</t>
    </rPh>
    <rPh sb="2" eb="4">
      <t>ハンダン</t>
    </rPh>
    <phoneticPr fontId="2"/>
  </si>
  <si>
    <t>下方への局面変化</t>
  </si>
  <si>
    <t>(注）&lt;CLI&gt;採用個別指標：鉱工業製品在庫率指数（L2)、新規求人数（常用)(L4)、企業倒産件数（L6)</t>
    <rPh sb="1" eb="2">
      <t>チュウ</t>
    </rPh>
    <rPh sb="8" eb="10">
      <t>サイヨウ</t>
    </rPh>
    <rPh sb="10" eb="12">
      <t>コベツ</t>
    </rPh>
    <rPh sb="12" eb="14">
      <t>シヒョウ</t>
    </rPh>
    <rPh sb="15" eb="18">
      <t>コウコウギョウ</t>
    </rPh>
    <rPh sb="18" eb="20">
      <t>セイヒン</t>
    </rPh>
    <rPh sb="20" eb="23">
      <t>ザイコリツ</t>
    </rPh>
    <rPh sb="23" eb="25">
      <t>シスウ</t>
    </rPh>
    <rPh sb="30" eb="32">
      <t>シンキ</t>
    </rPh>
    <rPh sb="32" eb="34">
      <t>キュウジン</t>
    </rPh>
    <rPh sb="34" eb="35">
      <t>スウ</t>
    </rPh>
    <rPh sb="36" eb="38">
      <t>ジョウヨウ</t>
    </rPh>
    <rPh sb="44" eb="46">
      <t>キギョウ</t>
    </rPh>
    <rPh sb="46" eb="48">
      <t>トウサン</t>
    </rPh>
    <rPh sb="48" eb="50">
      <t>ケンスウ</t>
    </rPh>
    <phoneticPr fontId="2"/>
  </si>
  <si>
    <t>大阪CLI</t>
    <rPh sb="0" eb="2">
      <t>オオサカ</t>
    </rPh>
    <phoneticPr fontId="2"/>
  </si>
  <si>
    <t>大阪CI</t>
    <rPh sb="0" eb="2">
      <t>オオサカ</t>
    </rPh>
    <phoneticPr fontId="2"/>
  </si>
  <si>
    <t>京都CLI</t>
    <rPh sb="0" eb="2">
      <t>キョウト</t>
    </rPh>
    <phoneticPr fontId="2"/>
  </si>
  <si>
    <t>京都CI</t>
    <rPh sb="0" eb="2">
      <t>キョウト</t>
    </rPh>
    <phoneticPr fontId="2"/>
  </si>
  <si>
    <t>滋賀CLI</t>
    <rPh sb="0" eb="2">
      <t>シガ</t>
    </rPh>
    <phoneticPr fontId="2"/>
  </si>
  <si>
    <t>滋賀CI</t>
    <rPh sb="0" eb="2">
      <t>シガ</t>
    </rPh>
    <phoneticPr fontId="2"/>
  </si>
  <si>
    <t>奈良CLI</t>
    <rPh sb="0" eb="2">
      <t>ナラ</t>
    </rPh>
    <phoneticPr fontId="2"/>
  </si>
  <si>
    <t>奈良CI</t>
    <rPh sb="0" eb="2">
      <t>ナラ</t>
    </rPh>
    <phoneticPr fontId="2"/>
  </si>
  <si>
    <t>和歌山CLI</t>
    <rPh sb="0" eb="3">
      <t>ワカヤマ</t>
    </rPh>
    <phoneticPr fontId="2"/>
  </si>
  <si>
    <t>和歌山CI</t>
    <rPh sb="0" eb="3">
      <t>ワカヤマ</t>
    </rPh>
    <phoneticPr fontId="2"/>
  </si>
  <si>
    <t>福井CLI</t>
    <rPh sb="0" eb="2">
      <t>フクイ</t>
    </rPh>
    <phoneticPr fontId="2"/>
  </si>
  <si>
    <t>福井CI</t>
    <rPh sb="0" eb="2">
      <t>フクイ</t>
    </rPh>
    <phoneticPr fontId="2"/>
  </si>
  <si>
    <t>CLI</t>
  </si>
  <si>
    <t>CI一致指数試算値</t>
    <rPh sb="2" eb="4">
      <t>イッチ</t>
    </rPh>
    <rPh sb="4" eb="6">
      <t>シスウ</t>
    </rPh>
    <rPh sb="6" eb="9">
      <t>シサンチ</t>
    </rPh>
    <phoneticPr fontId="2"/>
  </si>
  <si>
    <t>CLIの先行月数</t>
    <rPh sb="4" eb="6">
      <t>センコウ</t>
    </rPh>
    <rPh sb="6" eb="8">
      <t>ツキスウ</t>
    </rPh>
    <phoneticPr fontId="2"/>
  </si>
  <si>
    <t>平成30年</t>
    <phoneticPr fontId="6"/>
  </si>
  <si>
    <t>18_1</t>
    <phoneticPr fontId="38"/>
  </si>
  <si>
    <t>fukui_cli</t>
  </si>
  <si>
    <t>2015年度</t>
    <rPh sb="4" eb="5">
      <t>ネン</t>
    </rPh>
    <rPh sb="5" eb="6">
      <t>ド</t>
    </rPh>
    <phoneticPr fontId="2"/>
  </si>
  <si>
    <t>2016年度</t>
    <rPh sb="4" eb="5">
      <t>ネン</t>
    </rPh>
    <rPh sb="5" eb="6">
      <t>ド</t>
    </rPh>
    <phoneticPr fontId="2"/>
  </si>
  <si>
    <t>2017年度</t>
    <rPh sb="4" eb="5">
      <t>ネン</t>
    </rPh>
    <rPh sb="5" eb="6">
      <t>ド</t>
    </rPh>
    <phoneticPr fontId="2"/>
  </si>
  <si>
    <t>年計</t>
    <rPh sb="0" eb="1">
      <t>ネン</t>
    </rPh>
    <rPh sb="1" eb="2">
      <t>ケイ</t>
    </rPh>
    <phoneticPr fontId="2"/>
  </si>
  <si>
    <t xml:space="preserve"> </t>
    <phoneticPr fontId="2"/>
  </si>
  <si>
    <t>年度計</t>
    <rPh sb="0" eb="2">
      <t>ネンド</t>
    </rPh>
    <rPh sb="2" eb="3">
      <t>ケイ</t>
    </rPh>
    <phoneticPr fontId="2"/>
  </si>
  <si>
    <t>平成元年</t>
    <rPh sb="2" eb="3">
      <t>ガン</t>
    </rPh>
    <phoneticPr fontId="2"/>
  </si>
  <si>
    <t>一致指数個別指標</t>
    <rPh sb="0" eb="2">
      <t>イッチ</t>
    </rPh>
    <rPh sb="2" eb="4">
      <t>シスウ</t>
    </rPh>
    <rPh sb="4" eb="6">
      <t>コベツ</t>
    </rPh>
    <rPh sb="6" eb="8">
      <t>シヒョウ</t>
    </rPh>
    <phoneticPr fontId="2"/>
  </si>
  <si>
    <t xml:space="preserve"> </t>
    <phoneticPr fontId="2"/>
  </si>
  <si>
    <t>平成30年</t>
    <rPh sb="0" eb="2">
      <t>ヘイセイ</t>
    </rPh>
    <rPh sb="4" eb="5">
      <t>ネン</t>
    </rPh>
    <phoneticPr fontId="6"/>
  </si>
  <si>
    <t>(2018)</t>
    <phoneticPr fontId="2"/>
  </si>
  <si>
    <t xml:space="preserve"> </t>
    <phoneticPr fontId="2"/>
  </si>
  <si>
    <t>経済事象</t>
    <rPh sb="0" eb="2">
      <t>ケイザイ</t>
    </rPh>
    <rPh sb="2" eb="4">
      <t>ジショウ</t>
    </rPh>
    <phoneticPr fontId="2"/>
  </si>
  <si>
    <t>いざなぎ景気</t>
    <rPh sb="4" eb="6">
      <t>ケイキ</t>
    </rPh>
    <phoneticPr fontId="2"/>
  </si>
  <si>
    <t>列島改造ブーム</t>
    <rPh sb="0" eb="2">
      <t>レットウ</t>
    </rPh>
    <rPh sb="2" eb="4">
      <t>カイゾウ</t>
    </rPh>
    <phoneticPr fontId="2"/>
  </si>
  <si>
    <t>安定成長景気</t>
    <rPh sb="0" eb="2">
      <t>アンテイ</t>
    </rPh>
    <rPh sb="2" eb="4">
      <t>セイチョウ</t>
    </rPh>
    <rPh sb="4" eb="6">
      <t>ケイキ</t>
    </rPh>
    <phoneticPr fontId="2"/>
  </si>
  <si>
    <t>公共投資景気</t>
    <rPh sb="0" eb="2">
      <t>コウキョウ</t>
    </rPh>
    <rPh sb="2" eb="4">
      <t>トウシ</t>
    </rPh>
    <rPh sb="4" eb="6">
      <t>ケイキ</t>
    </rPh>
    <phoneticPr fontId="2"/>
  </si>
  <si>
    <t>ハイテク景気</t>
    <rPh sb="4" eb="6">
      <t>ケイキ</t>
    </rPh>
    <phoneticPr fontId="2"/>
  </si>
  <si>
    <t>さざなみ景気</t>
    <rPh sb="4" eb="6">
      <t>ケイキ</t>
    </rPh>
    <phoneticPr fontId="2"/>
  </si>
  <si>
    <t>ITバブル</t>
    <phoneticPr fontId="2"/>
  </si>
  <si>
    <t>平成景気</t>
    <rPh sb="0" eb="2">
      <t>ヘイセイ</t>
    </rPh>
    <rPh sb="2" eb="4">
      <t>ケイキ</t>
    </rPh>
    <phoneticPr fontId="2"/>
  </si>
  <si>
    <t>いざなみ景気</t>
    <rPh sb="4" eb="6">
      <t>ケイキ</t>
    </rPh>
    <phoneticPr fontId="2"/>
  </si>
  <si>
    <t>リーマンショック</t>
    <phoneticPr fontId="2"/>
  </si>
  <si>
    <t>金融不安</t>
    <rPh sb="0" eb="2">
      <t>キンユウ</t>
    </rPh>
    <rPh sb="2" eb="4">
      <t>フアン</t>
    </rPh>
    <phoneticPr fontId="2"/>
  </si>
  <si>
    <t>バブル崩壊</t>
    <rPh sb="3" eb="5">
      <t>ホウカイ</t>
    </rPh>
    <phoneticPr fontId="2"/>
  </si>
  <si>
    <t>円高不況</t>
    <rPh sb="0" eb="2">
      <t>エンダカ</t>
    </rPh>
    <rPh sb="2" eb="4">
      <t>フキョウ</t>
    </rPh>
    <phoneticPr fontId="2"/>
  </si>
  <si>
    <t>2019年</t>
    <rPh sb="4" eb="5">
      <t>ネン</t>
    </rPh>
    <phoneticPr fontId="8"/>
  </si>
  <si>
    <t>　</t>
    <phoneticPr fontId="2"/>
  </si>
  <si>
    <t>関西府県CLI（アジア太平洋研究所推計）</t>
    <rPh sb="0" eb="2">
      <t>カンサイ</t>
    </rPh>
    <rPh sb="2" eb="4">
      <t>フケン</t>
    </rPh>
    <rPh sb="11" eb="14">
      <t>タイヘイヨウ</t>
    </rPh>
    <rPh sb="14" eb="17">
      <t>ケンキュウショ</t>
    </rPh>
    <rPh sb="17" eb="19">
      <t>スイケイ</t>
    </rPh>
    <phoneticPr fontId="2"/>
  </si>
  <si>
    <t>寄与率</t>
    <rPh sb="0" eb="3">
      <t>キヨリツ</t>
    </rPh>
    <phoneticPr fontId="2"/>
  </si>
  <si>
    <t>寄与度</t>
    <rPh sb="0" eb="3">
      <t>キヨド</t>
    </rPh>
    <phoneticPr fontId="2"/>
  </si>
  <si>
    <t>関西地域</t>
    <rPh sb="0" eb="2">
      <t>カンサイ</t>
    </rPh>
    <rPh sb="2" eb="4">
      <t>チイキ</t>
    </rPh>
    <phoneticPr fontId="52"/>
  </si>
  <si>
    <t>2018年</t>
    <rPh sb="4" eb="5">
      <t>ネン</t>
    </rPh>
    <phoneticPr fontId="2"/>
  </si>
  <si>
    <t xml:space="preserve"> </t>
    <phoneticPr fontId="2"/>
  </si>
  <si>
    <t>有効求人充足率（逆）</t>
  </si>
  <si>
    <t>就職率</t>
  </si>
  <si>
    <t>稼働率指数</t>
  </si>
  <si>
    <t>日経商品指数（前）</t>
  </si>
  <si>
    <t>実質百貨店・スーパー販売額</t>
  </si>
  <si>
    <t>建築着工床面積（鉱業など11業種）</t>
  </si>
  <si>
    <t>19_1</t>
    <phoneticPr fontId="38"/>
  </si>
  <si>
    <t>平成31年</t>
    <phoneticPr fontId="6"/>
  </si>
  <si>
    <t>2018年度</t>
    <rPh sb="4" eb="5">
      <t>ネン</t>
    </rPh>
    <rPh sb="5" eb="6">
      <t>ド</t>
    </rPh>
    <phoneticPr fontId="2"/>
  </si>
  <si>
    <t>19_1</t>
    <phoneticPr fontId="38"/>
  </si>
  <si>
    <t>4～5</t>
  </si>
  <si>
    <t>大阪府</t>
    <rPh sb="0" eb="2">
      <t>オオサカ</t>
    </rPh>
    <rPh sb="2" eb="3">
      <t>フ</t>
    </rPh>
    <phoneticPr fontId="2"/>
  </si>
  <si>
    <t>兵庫県　</t>
    <rPh sb="0" eb="3">
      <t>ヒョウゴケン</t>
    </rPh>
    <phoneticPr fontId="2"/>
  </si>
  <si>
    <t>和歌山県</t>
    <rPh sb="0" eb="3">
      <t>ワカヤマ</t>
    </rPh>
    <rPh sb="3" eb="4">
      <t>ケン</t>
    </rPh>
    <phoneticPr fontId="2"/>
  </si>
  <si>
    <t>福井県</t>
    <rPh sb="0" eb="2">
      <t>フクイ</t>
    </rPh>
    <rPh sb="2" eb="3">
      <t>ケン</t>
    </rPh>
    <phoneticPr fontId="2"/>
  </si>
  <si>
    <t>2015年=100</t>
    <rPh sb="4" eb="5">
      <t>ネン</t>
    </rPh>
    <phoneticPr fontId="2"/>
  </si>
  <si>
    <t>p</t>
  </si>
  <si>
    <t>kansai_cli</t>
  </si>
  <si>
    <t>5～6</t>
  </si>
  <si>
    <t>H27=100</t>
    <phoneticPr fontId="2"/>
  </si>
  <si>
    <t>2020年</t>
    <rPh sb="4" eb="5">
      <t>ネン</t>
    </rPh>
    <phoneticPr fontId="8"/>
  </si>
  <si>
    <t>2015年=100に改定</t>
    <rPh sb="4" eb="5">
      <t>ネン</t>
    </rPh>
    <rPh sb="10" eb="12">
      <t>カイテイ</t>
    </rPh>
    <phoneticPr fontId="2"/>
  </si>
  <si>
    <t>前年同月差</t>
    <rPh sb="0" eb="2">
      <t>ゼンネン</t>
    </rPh>
    <rPh sb="2" eb="4">
      <t>ドウゲツ</t>
    </rPh>
    <rPh sb="4" eb="5">
      <t>サ</t>
    </rPh>
    <phoneticPr fontId="8"/>
  </si>
  <si>
    <t>平成31年</t>
    <rPh sb="0" eb="2">
      <t>ヘイセイ</t>
    </rPh>
    <rPh sb="4" eb="5">
      <t>ネン</t>
    </rPh>
    <phoneticPr fontId="6"/>
  </si>
  <si>
    <t>(2019)</t>
    <phoneticPr fontId="2"/>
  </si>
  <si>
    <t xml:space="preserve"> </t>
    <phoneticPr fontId="2"/>
  </si>
  <si>
    <t>※2013年1月からトレンド推計</t>
    <rPh sb="5" eb="6">
      <t>ネン</t>
    </rPh>
    <rPh sb="7" eb="8">
      <t>ガツ</t>
    </rPh>
    <rPh sb="14" eb="16">
      <t>スイケイ</t>
    </rPh>
    <phoneticPr fontId="2"/>
  </si>
  <si>
    <t>6～7</t>
  </si>
  <si>
    <t>7～8</t>
  </si>
  <si>
    <t>8～9</t>
  </si>
  <si>
    <t xml:space="preserve">参考統計表　　兵庫CLI推計結果(2015年=100) </t>
    <rPh sb="7" eb="9">
      <t>ヒョウゴ</t>
    </rPh>
    <rPh sb="12" eb="14">
      <t>スイケイ</t>
    </rPh>
    <rPh sb="14" eb="16">
      <t>ケッカ</t>
    </rPh>
    <rPh sb="21" eb="22">
      <t>ネン</t>
    </rPh>
    <phoneticPr fontId="2"/>
  </si>
  <si>
    <t>弱い景気拡張局面（足踏み）</t>
    <rPh sb="0" eb="1">
      <t>ヨワ</t>
    </rPh>
    <rPh sb="2" eb="4">
      <t>ケイキ</t>
    </rPh>
    <rPh sb="4" eb="6">
      <t>カクチョウ</t>
    </rPh>
    <rPh sb="6" eb="8">
      <t>キョクメン</t>
    </rPh>
    <rPh sb="9" eb="11">
      <t>アシブ</t>
    </rPh>
    <phoneticPr fontId="2"/>
  </si>
  <si>
    <t>弱い景気後退局面（下げ止まり）</t>
    <rPh sb="0" eb="1">
      <t>ヨワ</t>
    </rPh>
    <rPh sb="2" eb="4">
      <t>ケイキ</t>
    </rPh>
    <rPh sb="4" eb="6">
      <t>コウタイ</t>
    </rPh>
    <rPh sb="6" eb="8">
      <t>キョクメン</t>
    </rPh>
    <rPh sb="9" eb="10">
      <t>サ</t>
    </rPh>
    <rPh sb="11" eb="12">
      <t>ド</t>
    </rPh>
    <phoneticPr fontId="2"/>
  </si>
  <si>
    <t>2019年</t>
    <rPh sb="4" eb="5">
      <t>ネン</t>
    </rPh>
    <phoneticPr fontId="2"/>
  </si>
  <si>
    <t>T-P図</t>
    <rPh sb="3" eb="4">
      <t>ズ</t>
    </rPh>
    <phoneticPr fontId="2"/>
  </si>
  <si>
    <t>指数(H27=100)</t>
    <phoneticPr fontId="8"/>
  </si>
  <si>
    <t>-</t>
    <phoneticPr fontId="8"/>
  </si>
  <si>
    <t>　</t>
    <phoneticPr fontId="2"/>
  </si>
  <si>
    <t>3～4</t>
  </si>
  <si>
    <t xml:space="preserve"> </t>
    <phoneticPr fontId="2"/>
  </si>
  <si>
    <t xml:space="preserve"> </t>
    <phoneticPr fontId="2"/>
  </si>
  <si>
    <t>令和2年</t>
    <rPh sb="0" eb="2">
      <t>レイワ</t>
    </rPh>
    <phoneticPr fontId="6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</si>
  <si>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</si>
  <si>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6"/>
  </si>
  <si>
    <t>令和元年</t>
    <rPh sb="0" eb="2">
      <t>レイワ</t>
    </rPh>
    <rPh sb="2" eb="4">
      <t>ガンネン</t>
    </rPh>
    <phoneticPr fontId="6"/>
  </si>
  <si>
    <t>2020年</t>
    <rPh sb="4" eb="5">
      <t>ネン</t>
    </rPh>
    <phoneticPr fontId="2"/>
  </si>
  <si>
    <t>2019年度</t>
    <rPh sb="4" eb="6">
      <t>ネンド</t>
    </rPh>
    <phoneticPr fontId="2"/>
  </si>
  <si>
    <t>9～10</t>
  </si>
  <si>
    <t>10～11</t>
  </si>
  <si>
    <t>11～12</t>
  </si>
  <si>
    <t>12～1</t>
  </si>
  <si>
    <t>1～2</t>
  </si>
  <si>
    <t>2～3</t>
  </si>
  <si>
    <t>20_1</t>
    <phoneticPr fontId="38"/>
  </si>
  <si>
    <t>足踏み</t>
    <rPh sb="0" eb="2">
      <t>アシブ</t>
    </rPh>
    <phoneticPr fontId="2"/>
  </si>
  <si>
    <t>(2020)</t>
    <phoneticPr fontId="2"/>
  </si>
  <si>
    <t xml:space="preserve"> </t>
    <phoneticPr fontId="2"/>
  </si>
  <si>
    <t>2012年11月</t>
    <rPh sb="4" eb="5">
      <t>ネン</t>
    </rPh>
    <rPh sb="7" eb="8">
      <t>ガツ</t>
    </rPh>
    <phoneticPr fontId="2"/>
  </si>
  <si>
    <t>2013年2月</t>
    <rPh sb="4" eb="5">
      <t>ネン</t>
    </rPh>
    <rPh sb="6" eb="7">
      <t>ガツ</t>
    </rPh>
    <phoneticPr fontId="2"/>
  </si>
  <si>
    <t>71ヶ月</t>
    <rPh sb="3" eb="4">
      <t>ゲツ</t>
    </rPh>
    <phoneticPr fontId="2"/>
  </si>
  <si>
    <t xml:space="preserve"> </t>
    <phoneticPr fontId="2"/>
  </si>
  <si>
    <t>※翌月10日頃OECD公表</t>
    <rPh sb="1" eb="3">
      <t>ヨクゲツ</t>
    </rPh>
    <rPh sb="5" eb="6">
      <t>ニチ</t>
    </rPh>
    <rPh sb="6" eb="7">
      <t>コロ</t>
    </rPh>
    <rPh sb="11" eb="13">
      <t>コウヒョウ</t>
    </rPh>
    <phoneticPr fontId="2"/>
  </si>
  <si>
    <t>H27年基準</t>
    <rPh sb="3" eb="4">
      <t>ネン</t>
    </rPh>
    <rPh sb="4" eb="6">
      <t>キジュン</t>
    </rPh>
    <phoneticPr fontId="2"/>
  </si>
  <si>
    <t xml:space="preserve"> </t>
    <phoneticPr fontId="2"/>
  </si>
  <si>
    <t xml:space="preserve"> </t>
    <phoneticPr fontId="2"/>
  </si>
  <si>
    <t>21_1</t>
    <phoneticPr fontId="38"/>
  </si>
  <si>
    <t xml:space="preserve"> </t>
    <phoneticPr fontId="2"/>
  </si>
  <si>
    <t xml:space="preserve">   兵庫CLIと兵庫CI一致指数の推移</t>
  </si>
  <si>
    <t>令和3年</t>
    <rPh sb="0" eb="2">
      <t>レイワ</t>
    </rPh>
    <phoneticPr fontId="6"/>
  </si>
  <si>
    <t>令和3年</t>
    <rPh sb="0" eb="2">
      <t>レイワ</t>
    </rPh>
    <rPh sb="3" eb="4">
      <t>ネン</t>
    </rPh>
    <phoneticPr fontId="6"/>
  </si>
  <si>
    <t>2021年</t>
    <rPh sb="4" eb="5">
      <t>ネン</t>
    </rPh>
    <phoneticPr fontId="8"/>
  </si>
  <si>
    <t xml:space="preserve"> </t>
    <phoneticPr fontId="2"/>
  </si>
  <si>
    <t>(2021)</t>
    <phoneticPr fontId="2"/>
  </si>
  <si>
    <t xml:space="preserve"> </t>
    <phoneticPr fontId="2"/>
  </si>
  <si>
    <t>2020年度</t>
    <rPh sb="4" eb="6">
      <t>ネンド</t>
    </rPh>
    <phoneticPr fontId="2"/>
  </si>
  <si>
    <t xml:space="preserve"> </t>
    <phoneticPr fontId="2"/>
  </si>
  <si>
    <t>T</t>
    <phoneticPr fontId="56"/>
  </si>
  <si>
    <t>山</t>
    <phoneticPr fontId="56"/>
  </si>
  <si>
    <t>谷</t>
    <phoneticPr fontId="56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</si>
  <si>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</si>
  <si>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</si>
  <si>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</si>
  <si>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</si>
  <si>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</si>
  <si>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</si>
  <si>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</si>
  <si>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各要素の増減一覧（逆サイクル調整済み）</t>
  </si>
  <si>
    <t>大阪府新規求人数</t>
  </si>
  <si>
    <t>兵庫県新規求人数</t>
  </si>
  <si>
    <t>京都府新規求人数</t>
  </si>
  <si>
    <t>滋賀県新規求人数</t>
  </si>
  <si>
    <t>奈良県新規求人数</t>
  </si>
  <si>
    <t>和歌山県新規求人数</t>
  </si>
  <si>
    <t>福井県新規求人数</t>
  </si>
  <si>
    <t>98.7</t>
  </si>
  <si>
    <t>99.0</t>
  </si>
  <si>
    <t>99.3</t>
  </si>
  <si>
    <t>100.6</t>
  </si>
  <si>
    <t>100.0</t>
  </si>
  <si>
    <t xml:space="preserve"> </t>
    <phoneticPr fontId="2"/>
  </si>
  <si>
    <t>大阪府
在庫率</t>
    <phoneticPr fontId="52"/>
  </si>
  <si>
    <t>兵庫県
在庫率</t>
    <phoneticPr fontId="52"/>
  </si>
  <si>
    <t>京都府
在庫率</t>
    <phoneticPr fontId="52"/>
  </si>
  <si>
    <t>滋賀県
在庫率</t>
    <phoneticPr fontId="52"/>
  </si>
  <si>
    <t>福井県
在庫率</t>
    <phoneticPr fontId="52"/>
  </si>
  <si>
    <t xml:space="preserve"> </t>
    <phoneticPr fontId="2"/>
  </si>
  <si>
    <t>全国ＣＩ（平成27年=100）</t>
    <rPh sb="0" eb="2">
      <t>ゼンコク</t>
    </rPh>
    <rPh sb="5" eb="7">
      <t>ヘイセイ</t>
    </rPh>
    <rPh sb="9" eb="10">
      <t>ネン</t>
    </rPh>
    <phoneticPr fontId="8"/>
  </si>
  <si>
    <t>22_1</t>
    <phoneticPr fontId="38"/>
  </si>
  <si>
    <t>2021年</t>
    <rPh sb="4" eb="5">
      <t>ネン</t>
    </rPh>
    <phoneticPr fontId="2"/>
  </si>
  <si>
    <t xml:space="preserve"> </t>
    <phoneticPr fontId="2"/>
  </si>
  <si>
    <t>2022年</t>
    <rPh sb="4" eb="5">
      <t>ネン</t>
    </rPh>
    <phoneticPr fontId="8"/>
  </si>
  <si>
    <t>19ヶ月</t>
    <phoneticPr fontId="2"/>
  </si>
  <si>
    <t>90ヶ月</t>
    <phoneticPr fontId="2"/>
  </si>
  <si>
    <t>コロナ禍</t>
    <rPh sb="3" eb="4">
      <t>カ</t>
    </rPh>
    <phoneticPr fontId="2"/>
  </si>
  <si>
    <t>兵庫県景気動向指数</t>
    <rPh sb="0" eb="3">
      <t>ヒョウゴケン</t>
    </rPh>
    <rPh sb="3" eb="5">
      <t>ケイキ</t>
    </rPh>
    <rPh sb="5" eb="7">
      <t>ドウコウ</t>
    </rPh>
    <rPh sb="7" eb="9">
      <t>シスウ</t>
    </rPh>
    <phoneticPr fontId="8"/>
  </si>
  <si>
    <t>全国景気動向指数</t>
    <rPh sb="0" eb="2">
      <t>ゼンコク</t>
    </rPh>
    <rPh sb="2" eb="4">
      <t>ケイキ</t>
    </rPh>
    <rPh sb="4" eb="6">
      <t>ドウコウ</t>
    </rPh>
    <rPh sb="6" eb="8">
      <t>シスウ</t>
    </rPh>
    <phoneticPr fontId="8"/>
  </si>
  <si>
    <t>一致指数</t>
    <rPh sb="0" eb="2">
      <t>イッチ</t>
    </rPh>
    <rPh sb="2" eb="4">
      <t>シスウ</t>
    </rPh>
    <phoneticPr fontId="8"/>
  </si>
  <si>
    <t>先行指数</t>
    <rPh sb="0" eb="2">
      <t>センコウ</t>
    </rPh>
    <rPh sb="2" eb="4">
      <t>シスウ</t>
    </rPh>
    <phoneticPr fontId="8"/>
  </si>
  <si>
    <t>遅行指数</t>
    <rPh sb="0" eb="2">
      <t>チコウ</t>
    </rPh>
    <rPh sb="2" eb="4">
      <t>シスウ</t>
    </rPh>
    <phoneticPr fontId="8"/>
  </si>
  <si>
    <t>景気基準日付</t>
    <rPh sb="0" eb="2">
      <t>ケイキ</t>
    </rPh>
    <rPh sb="2" eb="4">
      <t>キジュン</t>
    </rPh>
    <rPh sb="4" eb="6">
      <t>ヒヅケ</t>
    </rPh>
    <phoneticPr fontId="8"/>
  </si>
  <si>
    <t>基調判断</t>
    <rPh sb="0" eb="2">
      <t>キチョウ</t>
    </rPh>
    <rPh sb="2" eb="4">
      <t>ハンダン</t>
    </rPh>
    <phoneticPr fontId="8"/>
  </si>
  <si>
    <t>景気の山</t>
    <rPh sb="0" eb="2">
      <t>ケイキ</t>
    </rPh>
    <rPh sb="3" eb="4">
      <t>ヤマ</t>
    </rPh>
    <phoneticPr fontId="8"/>
  </si>
  <si>
    <t>景気の谷</t>
    <rPh sb="0" eb="2">
      <t>ケイキ</t>
    </rPh>
    <rPh sb="3" eb="4">
      <t>タニ</t>
    </rPh>
    <phoneticPr fontId="8"/>
  </si>
  <si>
    <t>一部に弱含みの動き</t>
    <rPh sb="0" eb="2">
      <t>イチブ</t>
    </rPh>
    <rPh sb="3" eb="5">
      <t>ヨワブク</t>
    </rPh>
    <rPh sb="7" eb="8">
      <t>ウゴ</t>
    </rPh>
    <phoneticPr fontId="8"/>
  </si>
  <si>
    <t>局面変化</t>
    <rPh sb="0" eb="2">
      <t>キョクメン</t>
    </rPh>
    <rPh sb="2" eb="4">
      <t>ヘンカ</t>
    </rPh>
    <phoneticPr fontId="8"/>
  </si>
  <si>
    <t>一進一退</t>
    <rPh sb="0" eb="4">
      <t>イッシンイッタイ</t>
    </rPh>
    <phoneticPr fontId="8"/>
  </si>
  <si>
    <t>悪化</t>
    <rPh sb="0" eb="2">
      <t>アッカ</t>
    </rPh>
    <phoneticPr fontId="8"/>
  </si>
  <si>
    <t>弱含み</t>
    <rPh sb="0" eb="2">
      <t>ヨワブク</t>
    </rPh>
    <phoneticPr fontId="8"/>
  </si>
  <si>
    <t>悪化（下げ止まりの動き）</t>
    <rPh sb="0" eb="2">
      <t>アッカ</t>
    </rPh>
    <rPh sb="3" eb="4">
      <t>サ</t>
    </rPh>
    <rPh sb="5" eb="6">
      <t>ド</t>
    </rPh>
    <rPh sb="9" eb="10">
      <t>ウゴ</t>
    </rPh>
    <phoneticPr fontId="8"/>
  </si>
  <si>
    <t>下げ止まり</t>
    <rPh sb="0" eb="1">
      <t>サ</t>
    </rPh>
    <rPh sb="2" eb="3">
      <t>ト</t>
    </rPh>
    <phoneticPr fontId="8"/>
  </si>
  <si>
    <t>下げ止まりの動き</t>
    <rPh sb="0" eb="1">
      <t>サ</t>
    </rPh>
    <rPh sb="2" eb="3">
      <t>ド</t>
    </rPh>
    <rPh sb="6" eb="7">
      <t>ウゴ</t>
    </rPh>
    <phoneticPr fontId="8"/>
  </si>
  <si>
    <t>下げ止まり</t>
    <rPh sb="0" eb="1">
      <t>サ</t>
    </rPh>
    <rPh sb="2" eb="3">
      <t>ド</t>
    </rPh>
    <phoneticPr fontId="8"/>
  </si>
  <si>
    <t>上方への局面変化</t>
    <rPh sb="0" eb="2">
      <t>ジョウホウ</t>
    </rPh>
    <rPh sb="4" eb="6">
      <t>キョクメン</t>
    </rPh>
    <rPh sb="6" eb="8">
      <t>ヘンカ</t>
    </rPh>
    <phoneticPr fontId="8"/>
  </si>
  <si>
    <t>改善</t>
    <rPh sb="0" eb="2">
      <t>カイゼン</t>
    </rPh>
    <phoneticPr fontId="8"/>
  </si>
  <si>
    <t>足踏み</t>
    <rPh sb="0" eb="2">
      <t>アシブ</t>
    </rPh>
    <phoneticPr fontId="8"/>
  </si>
  <si>
    <t>足踏み</t>
    <rPh sb="0" eb="1">
      <t>アシ</t>
    </rPh>
    <rPh sb="1" eb="2">
      <t>ブ</t>
    </rPh>
    <phoneticPr fontId="8"/>
  </si>
  <si>
    <t>足踏み</t>
    <rPh sb="0" eb="2">
      <t>アシブ</t>
    </rPh>
    <phoneticPr fontId="11"/>
  </si>
  <si>
    <t>改善</t>
    <rPh sb="0" eb="2">
      <t>カイゼン</t>
    </rPh>
    <phoneticPr fontId="11"/>
  </si>
  <si>
    <t>下方への局面変化</t>
    <rPh sb="0" eb="2">
      <t>カホウ</t>
    </rPh>
    <rPh sb="4" eb="6">
      <t>キョクメン</t>
    </rPh>
    <rPh sb="6" eb="8">
      <t>ヘンカ</t>
    </rPh>
    <phoneticPr fontId="11"/>
  </si>
  <si>
    <t>下方への局面変化</t>
    <rPh sb="0" eb="2">
      <t>カホウ</t>
    </rPh>
    <rPh sb="4" eb="6">
      <t>キョクメン</t>
    </rPh>
    <rPh sb="6" eb="8">
      <t>ヘンカ</t>
    </rPh>
    <phoneticPr fontId="8"/>
  </si>
  <si>
    <t>悪化</t>
    <rPh sb="0" eb="2">
      <t>アッカ</t>
    </rPh>
    <phoneticPr fontId="11"/>
  </si>
  <si>
    <t>下げ止まり</t>
    <rPh sb="0" eb="1">
      <t>サ</t>
    </rPh>
    <rPh sb="2" eb="3">
      <t>ド</t>
    </rPh>
    <phoneticPr fontId="11"/>
  </si>
  <si>
    <t>上方への局面変化</t>
    <rPh sb="0" eb="2">
      <t>ジョウホウ</t>
    </rPh>
    <rPh sb="4" eb="6">
      <t>キョクメン</t>
    </rPh>
    <rPh sb="6" eb="8">
      <t>ヘンカ</t>
    </rPh>
    <phoneticPr fontId="11"/>
  </si>
  <si>
    <t>足踏み</t>
    <rPh sb="0" eb="1">
      <t>アシ</t>
    </rPh>
    <rPh sb="1" eb="2">
      <t>ブ</t>
    </rPh>
    <phoneticPr fontId="11"/>
  </si>
  <si>
    <t>悪化</t>
    <rPh sb="0" eb="2">
      <t>アッカ</t>
    </rPh>
    <phoneticPr fontId="57"/>
  </si>
  <si>
    <t>横ばい局面
(上方への局面変化)</t>
    <rPh sb="0" eb="1">
      <t>ヨコ</t>
    </rPh>
    <rPh sb="3" eb="5">
      <t>キョクメン</t>
    </rPh>
    <rPh sb="7" eb="8">
      <t>ウエ</t>
    </rPh>
    <rPh sb="11" eb="13">
      <t>キョクメン</t>
    </rPh>
    <rPh sb="13" eb="15">
      <t>ヘンカ</t>
    </rPh>
    <phoneticPr fontId="57"/>
  </si>
  <si>
    <t>横ばい局面
(下方への局面変化)</t>
    <rPh sb="0" eb="1">
      <t>ヨコ</t>
    </rPh>
    <rPh sb="3" eb="5">
      <t>キョクメン</t>
    </rPh>
    <rPh sb="7" eb="9">
      <t>カホウ</t>
    </rPh>
    <rPh sb="11" eb="13">
      <t>キョクメン</t>
    </rPh>
    <rPh sb="13" eb="15">
      <t>ヘンカ</t>
    </rPh>
    <phoneticPr fontId="57"/>
  </si>
  <si>
    <t>足踏み</t>
    <rPh sb="0" eb="2">
      <t>アシブ</t>
    </rPh>
    <phoneticPr fontId="57"/>
  </si>
  <si>
    <t>令和元年</t>
    <rPh sb="0" eb="2">
      <t>レイワ</t>
    </rPh>
    <rPh sb="2" eb="4">
      <t>ガンネン</t>
    </rPh>
    <phoneticPr fontId="8"/>
  </si>
  <si>
    <t>上方への局面変化</t>
    <rPh sb="0" eb="1">
      <t>ウエ</t>
    </rPh>
    <rPh sb="4" eb="6">
      <t>キョクメン</t>
    </rPh>
    <rPh sb="6" eb="8">
      <t>ヘンカ</t>
    </rPh>
    <phoneticPr fontId="8"/>
  </si>
  <si>
    <t>横ばい局面(下方への局面変化)</t>
    <rPh sb="0" eb="1">
      <t>ヨコ</t>
    </rPh>
    <rPh sb="3" eb="5">
      <t>キョクメン</t>
    </rPh>
    <rPh sb="5" eb="6">
      <t>シタ</t>
    </rPh>
    <rPh sb="9" eb="11">
      <t>キョクメン</t>
    </rPh>
    <rPh sb="11" eb="13">
      <t>ヘンカ</t>
    </rPh>
    <phoneticPr fontId="57"/>
  </si>
  <si>
    <t>令和4年</t>
    <rPh sb="0" eb="2">
      <t>レイワ</t>
    </rPh>
    <phoneticPr fontId="6"/>
  </si>
  <si>
    <t>令和4年</t>
    <rPh sb="0" eb="2">
      <t>レイワ</t>
    </rPh>
    <rPh sb="3" eb="4">
      <t>ネン</t>
    </rPh>
    <phoneticPr fontId="6"/>
  </si>
  <si>
    <t>(2022)</t>
    <phoneticPr fontId="2"/>
  </si>
  <si>
    <t>実質(H27連鎖）</t>
    <rPh sb="0" eb="2">
      <t>ジッシツ</t>
    </rPh>
    <rPh sb="6" eb="8">
      <t>レンサ</t>
    </rPh>
    <phoneticPr fontId="2"/>
  </si>
  <si>
    <t>94.8</t>
  </si>
  <si>
    <t>95.3</t>
  </si>
  <si>
    <t>97.2</t>
  </si>
  <si>
    <t>97.4</t>
  </si>
  <si>
    <t>96.9</t>
  </si>
  <si>
    <t>97.6</t>
  </si>
  <si>
    <t>98.0</t>
  </si>
  <si>
    <t>97.8</t>
  </si>
  <si>
    <t>　　　　　　　　　　兵庫県企画部統計課政策統計班</t>
    <rPh sb="10" eb="13">
      <t>ヒョウゴケン</t>
    </rPh>
    <rPh sb="13" eb="15">
      <t>キカク</t>
    </rPh>
    <rPh sb="15" eb="16">
      <t>ブ</t>
    </rPh>
    <rPh sb="16" eb="18">
      <t>トウケイ</t>
    </rPh>
    <rPh sb="18" eb="19">
      <t>カ</t>
    </rPh>
    <rPh sb="19" eb="21">
      <t>セイサク</t>
    </rPh>
    <rPh sb="21" eb="23">
      <t>トウケイ</t>
    </rPh>
    <rPh sb="23" eb="24">
      <t>ハン</t>
    </rPh>
    <phoneticPr fontId="2"/>
  </si>
  <si>
    <t>2022年3月個別指標入替</t>
    <rPh sb="4" eb="5">
      <t>ネン</t>
    </rPh>
    <rPh sb="6" eb="7">
      <t>ガツ</t>
    </rPh>
    <rPh sb="7" eb="9">
      <t>コベツ</t>
    </rPh>
    <rPh sb="9" eb="11">
      <t>シヒョウ</t>
    </rPh>
    <rPh sb="11" eb="12">
      <t>イ</t>
    </rPh>
    <rPh sb="12" eb="13">
      <t>カ</t>
    </rPh>
    <phoneticPr fontId="2"/>
  </si>
  <si>
    <t xml:space="preserve">着工建築物 </t>
    <rPh sb="0" eb="2">
      <t>チャッコウ</t>
    </rPh>
    <rPh sb="4" eb="5">
      <t>ブツ</t>
    </rPh>
    <phoneticPr fontId="1"/>
  </si>
  <si>
    <t>労働投入量</t>
    <rPh sb="0" eb="1">
      <t>ロウドウ</t>
    </rPh>
    <rPh sb="1" eb="3">
      <t>トウニュウ</t>
    </rPh>
    <rPh sb="3" eb="4">
      <t>リョウ</t>
    </rPh>
    <phoneticPr fontId="1"/>
  </si>
  <si>
    <t>百貨店・スーパー</t>
    <rPh sb="0" eb="2">
      <t>ヒャッカテン</t>
    </rPh>
    <phoneticPr fontId="1"/>
  </si>
  <si>
    <t>輸出通関</t>
    <rPh sb="1" eb="2">
      <t>デ</t>
    </rPh>
    <phoneticPr fontId="1"/>
  </si>
  <si>
    <t>床面積</t>
    <rPh sb="0" eb="3">
      <t>ユカメンセキ</t>
    </rPh>
    <phoneticPr fontId="1"/>
  </si>
  <si>
    <t>指数</t>
    <rPh sb="0" eb="2">
      <t>シスウ</t>
    </rPh>
    <phoneticPr fontId="1"/>
  </si>
  <si>
    <t>H27=100</t>
  </si>
  <si>
    <t>（全建築物）</t>
    <rPh sb="1" eb="2">
      <t>ゼン</t>
    </rPh>
    <rPh sb="2" eb="4">
      <t>ケンチク</t>
    </rPh>
    <rPh sb="4" eb="5">
      <t>ブツ</t>
    </rPh>
    <phoneticPr fontId="1"/>
  </si>
  <si>
    <t>（全産業）</t>
    <rPh sb="1" eb="4">
      <t>ゼンサンギョウ</t>
    </rPh>
    <phoneticPr fontId="1"/>
  </si>
  <si>
    <t>（前年同月比）</t>
    <rPh sb="1" eb="3">
      <t>ゼンネン</t>
    </rPh>
    <rPh sb="3" eb="5">
      <t>ドウツキ</t>
    </rPh>
    <rPh sb="5" eb="6">
      <t>ヒ</t>
    </rPh>
    <phoneticPr fontId="1"/>
  </si>
  <si>
    <t>10_2</t>
    <phoneticPr fontId="2"/>
  </si>
  <si>
    <t>13_2</t>
    <phoneticPr fontId="2"/>
  </si>
  <si>
    <t>10_3</t>
    <phoneticPr fontId="2"/>
  </si>
  <si>
    <t>10_4</t>
    <phoneticPr fontId="2"/>
  </si>
  <si>
    <t>10_5</t>
    <phoneticPr fontId="2"/>
  </si>
  <si>
    <t>10_6</t>
    <phoneticPr fontId="2"/>
  </si>
  <si>
    <t>10_7</t>
    <phoneticPr fontId="2"/>
  </si>
  <si>
    <t>関西地域CLI</t>
    <rPh sb="0" eb="2">
      <t>カンサイ</t>
    </rPh>
    <rPh sb="2" eb="4">
      <t>チイキ</t>
    </rPh>
    <phoneticPr fontId="2"/>
  </si>
  <si>
    <t>関西CLI景気基準日付</t>
    <rPh sb="0" eb="2">
      <t>カンサイ</t>
    </rPh>
    <rPh sb="5" eb="7">
      <t>ケイキ</t>
    </rPh>
    <rPh sb="7" eb="9">
      <t>キジュン</t>
    </rPh>
    <rPh sb="9" eb="11">
      <t>ヒヅケ</t>
    </rPh>
    <phoneticPr fontId="2"/>
  </si>
  <si>
    <t>9_2</t>
    <phoneticPr fontId="2"/>
  </si>
  <si>
    <t>関西府県景気基準日付</t>
    <rPh sb="0" eb="2">
      <t>カンサイ</t>
    </rPh>
    <rPh sb="2" eb="4">
      <t>フケン</t>
    </rPh>
    <rPh sb="4" eb="6">
      <t>ケイキ</t>
    </rPh>
    <rPh sb="6" eb="8">
      <t>キジュン</t>
    </rPh>
    <rPh sb="8" eb="10">
      <t>ヒヅケ</t>
    </rPh>
    <phoneticPr fontId="2"/>
  </si>
  <si>
    <t>兵庫CLI概況</t>
    <rPh sb="0" eb="2">
      <t>ヒョウゴ</t>
    </rPh>
    <rPh sb="5" eb="7">
      <t>ガイキョウ</t>
    </rPh>
    <phoneticPr fontId="2"/>
  </si>
  <si>
    <t>2_2</t>
    <phoneticPr fontId="2"/>
  </si>
  <si>
    <t>兵庫CLI参考統計表</t>
    <rPh sb="0" eb="2">
      <t>ヒョウゴ</t>
    </rPh>
    <rPh sb="5" eb="7">
      <t>サンコウ</t>
    </rPh>
    <rPh sb="7" eb="10">
      <t>トウケイヒョウ</t>
    </rPh>
    <phoneticPr fontId="2"/>
  </si>
  <si>
    <t>兵庫CLIグラフ</t>
    <rPh sb="0" eb="2">
      <t>ヒョウゴ</t>
    </rPh>
    <phoneticPr fontId="2"/>
  </si>
  <si>
    <t>兵庫CI</t>
    <rPh sb="0" eb="2">
      <t>ヒョウゴ</t>
    </rPh>
    <phoneticPr fontId="2"/>
  </si>
  <si>
    <t>兵庫CI先行個別指標</t>
    <rPh sb="0" eb="2">
      <t>ヒョウゴ</t>
    </rPh>
    <rPh sb="4" eb="6">
      <t>センコウ</t>
    </rPh>
    <rPh sb="6" eb="8">
      <t>コベツ</t>
    </rPh>
    <rPh sb="8" eb="10">
      <t>シヒョウ</t>
    </rPh>
    <phoneticPr fontId="2"/>
  </si>
  <si>
    <t>兵庫CI一致個別指標</t>
    <rPh sb="0" eb="2">
      <t>ヒョウゴ</t>
    </rPh>
    <rPh sb="4" eb="6">
      <t>イッチ</t>
    </rPh>
    <rPh sb="6" eb="8">
      <t>コベツ</t>
    </rPh>
    <rPh sb="8" eb="10">
      <t>シヒョウ</t>
    </rPh>
    <phoneticPr fontId="2"/>
  </si>
  <si>
    <t>兵庫CI遅行個別指標</t>
    <rPh sb="0" eb="2">
      <t>ヒョウゴ</t>
    </rPh>
    <rPh sb="4" eb="6">
      <t>チコウ</t>
    </rPh>
    <rPh sb="6" eb="8">
      <t>コベツ</t>
    </rPh>
    <rPh sb="8" eb="10">
      <t>シヒョウ</t>
    </rPh>
    <phoneticPr fontId="2"/>
  </si>
  <si>
    <t>関西府県個別指標heatmap</t>
    <rPh sb="0" eb="2">
      <t>カンサイ</t>
    </rPh>
    <rPh sb="2" eb="4">
      <t>フケン</t>
    </rPh>
    <rPh sb="4" eb="6">
      <t>コベツ</t>
    </rPh>
    <rPh sb="6" eb="8">
      <t>シヒョウ</t>
    </rPh>
    <phoneticPr fontId="2"/>
  </si>
  <si>
    <t>国兵庫県経済指標2</t>
    <rPh sb="0" eb="1">
      <t>クニ</t>
    </rPh>
    <rPh sb="1" eb="4">
      <t>ヒョウゴケン</t>
    </rPh>
    <rPh sb="4" eb="6">
      <t>ケイザイ</t>
    </rPh>
    <rPh sb="6" eb="8">
      <t>シヒョウ</t>
    </rPh>
    <phoneticPr fontId="2"/>
  </si>
  <si>
    <t>国兵庫県GDP関連指標</t>
    <rPh sb="0" eb="1">
      <t>クニ</t>
    </rPh>
    <rPh sb="1" eb="3">
      <t>ヒョウゴ</t>
    </rPh>
    <rPh sb="3" eb="4">
      <t>ケン</t>
    </rPh>
    <rPh sb="7" eb="9">
      <t>カンレン</t>
    </rPh>
    <rPh sb="9" eb="11">
      <t>シヒョウ</t>
    </rPh>
    <phoneticPr fontId="2"/>
  </si>
  <si>
    <t>出　　所　　　　</t>
    <rPh sb="0" eb="1">
      <t>デ</t>
    </rPh>
    <rPh sb="3" eb="4">
      <t>ショ</t>
    </rPh>
    <phoneticPr fontId="2"/>
  </si>
  <si>
    <t>期　　間</t>
    <rPh sb="0" eb="1">
      <t>キ</t>
    </rPh>
    <rPh sb="3" eb="4">
      <t>アイダ</t>
    </rPh>
    <phoneticPr fontId="2"/>
  </si>
  <si>
    <t>アジア太平洋研究所</t>
    <rPh sb="3" eb="6">
      <t>タイヘイヨウ</t>
    </rPh>
    <rPh sb="6" eb="9">
      <t>ケンキュウショ</t>
    </rPh>
    <phoneticPr fontId="2"/>
  </si>
  <si>
    <t>兵庫県統計課</t>
    <rPh sb="0" eb="2">
      <t>ヒョウゴ</t>
    </rPh>
    <rPh sb="2" eb="3">
      <t>ケン</t>
    </rPh>
    <rPh sb="3" eb="6">
      <t>トウケイカ</t>
    </rPh>
    <phoneticPr fontId="2"/>
  </si>
  <si>
    <t>関西学院大学</t>
    <rPh sb="0" eb="2">
      <t>カンサイ</t>
    </rPh>
    <rPh sb="2" eb="4">
      <t>ガクイン</t>
    </rPh>
    <rPh sb="4" eb="6">
      <t>ダイガク</t>
    </rPh>
    <phoneticPr fontId="2"/>
  </si>
  <si>
    <t>内閣府</t>
    <rPh sb="0" eb="3">
      <t>ナイカクフ</t>
    </rPh>
    <phoneticPr fontId="2"/>
  </si>
  <si>
    <t>関西府県資料</t>
    <rPh sb="0" eb="2">
      <t>カンサイ</t>
    </rPh>
    <rPh sb="2" eb="4">
      <t>フケン</t>
    </rPh>
    <rPh sb="4" eb="6">
      <t>シリョウ</t>
    </rPh>
    <phoneticPr fontId="2"/>
  </si>
  <si>
    <t>関西CI個別指標寄与度</t>
    <rPh sb="0" eb="2">
      <t>カンサイ</t>
    </rPh>
    <rPh sb="4" eb="6">
      <t>コベツ</t>
    </rPh>
    <rPh sb="6" eb="8">
      <t>シヒョウ</t>
    </rPh>
    <rPh sb="8" eb="11">
      <t>キヨド</t>
    </rPh>
    <phoneticPr fontId="2"/>
  </si>
  <si>
    <t>景気関連データの概要(目次）</t>
    <rPh sb="0" eb="2">
      <t>ケイキ</t>
    </rPh>
    <rPh sb="11" eb="13">
      <t>モクジ</t>
    </rPh>
    <phoneticPr fontId="2"/>
  </si>
  <si>
    <t>1994年</t>
    <rPh sb="4" eb="5">
      <t>ネン</t>
    </rPh>
    <phoneticPr fontId="2"/>
  </si>
  <si>
    <t>暦年または暦年平均値</t>
    <rPh sb="0" eb="2">
      <t>レキネン</t>
    </rPh>
    <rPh sb="5" eb="6">
      <t>レキ</t>
    </rPh>
    <rPh sb="6" eb="7">
      <t>ネン</t>
    </rPh>
    <rPh sb="7" eb="9">
      <t>ヘイキン</t>
    </rPh>
    <rPh sb="9" eb="10">
      <t>アタイ</t>
    </rPh>
    <phoneticPr fontId="8"/>
  </si>
  <si>
    <t>区分</t>
  </si>
  <si>
    <t>平成元</t>
    <rPh sb="0" eb="2">
      <t>ヘイセイ</t>
    </rPh>
    <rPh sb="2" eb="3">
      <t>ガン</t>
    </rPh>
    <phoneticPr fontId="8"/>
  </si>
  <si>
    <t>兵　　庫　　県</t>
    <rPh sb="0" eb="1">
      <t>ヘイ</t>
    </rPh>
    <rPh sb="3" eb="4">
      <t>コ</t>
    </rPh>
    <rPh sb="6" eb="7">
      <t>ケン</t>
    </rPh>
    <phoneticPr fontId="8"/>
  </si>
  <si>
    <t>備　　考</t>
    <phoneticPr fontId="8"/>
  </si>
  <si>
    <t>年</t>
  </si>
  <si>
    <t>00</t>
    <phoneticPr fontId="8"/>
  </si>
  <si>
    <t>01</t>
    <phoneticPr fontId="8"/>
  </si>
  <si>
    <t>02</t>
    <phoneticPr fontId="8"/>
  </si>
  <si>
    <t>03</t>
    <phoneticPr fontId="8"/>
  </si>
  <si>
    <t>04</t>
    <phoneticPr fontId="8"/>
  </si>
  <si>
    <t>05</t>
    <phoneticPr fontId="8"/>
  </si>
  <si>
    <t>06</t>
    <phoneticPr fontId="8"/>
  </si>
  <si>
    <t>07</t>
    <phoneticPr fontId="8"/>
  </si>
  <si>
    <t>08</t>
    <phoneticPr fontId="8"/>
  </si>
  <si>
    <t>09</t>
    <phoneticPr fontId="8"/>
  </si>
  <si>
    <t>10</t>
    <phoneticPr fontId="8"/>
  </si>
  <si>
    <t>11</t>
    <phoneticPr fontId="8"/>
  </si>
  <si>
    <t>12</t>
    <phoneticPr fontId="8"/>
  </si>
  <si>
    <t>13</t>
    <phoneticPr fontId="8"/>
  </si>
  <si>
    <t>14</t>
    <phoneticPr fontId="8"/>
  </si>
  <si>
    <t>ＧＤＰ</t>
    <phoneticPr fontId="8"/>
  </si>
  <si>
    <t>県内総生産</t>
    <rPh sb="0" eb="1">
      <t>ケン</t>
    </rPh>
    <rPh sb="1" eb="2">
      <t>ナイ</t>
    </rPh>
    <rPh sb="2" eb="5">
      <t>ソウセイサン</t>
    </rPh>
    <phoneticPr fontId="8"/>
  </si>
  <si>
    <t>名目実数・兆円</t>
    <rPh sb="0" eb="2">
      <t>メイモク</t>
    </rPh>
    <rPh sb="2" eb="4">
      <t>ジッスウ</t>
    </rPh>
    <rPh sb="5" eb="7">
      <t>チョウエン</t>
    </rPh>
    <phoneticPr fontId="8"/>
  </si>
  <si>
    <t>県統計課「県民経済計算確報」</t>
    <rPh sb="0" eb="1">
      <t>ケン</t>
    </rPh>
    <rPh sb="1" eb="3">
      <t>トウケイ</t>
    </rPh>
    <rPh sb="3" eb="4">
      <t>カ</t>
    </rPh>
    <rPh sb="5" eb="6">
      <t>ケン</t>
    </rPh>
    <phoneticPr fontId="8"/>
  </si>
  <si>
    <t>増加率（％）</t>
    <phoneticPr fontId="8"/>
  </si>
  <si>
    <t>県統計課「四半期別県内GDP速報」　</t>
    <rPh sb="0" eb="1">
      <t>ケン</t>
    </rPh>
    <rPh sb="1" eb="3">
      <t>トウケイ</t>
    </rPh>
    <rPh sb="3" eb="4">
      <t>カ</t>
    </rPh>
    <rPh sb="5" eb="8">
      <t>シハンキ</t>
    </rPh>
    <rPh sb="8" eb="9">
      <t>ベツ</t>
    </rPh>
    <rPh sb="9" eb="11">
      <t>ケンナイ</t>
    </rPh>
    <rPh sb="14" eb="16">
      <t>ソクホウ</t>
    </rPh>
    <phoneticPr fontId="8"/>
  </si>
  <si>
    <t>実質実数・兆円</t>
    <rPh sb="0" eb="2">
      <t>ジッシツ</t>
    </rPh>
    <rPh sb="2" eb="4">
      <t>ジッスウ</t>
    </rPh>
    <rPh sb="5" eb="7">
      <t>チョウエン</t>
    </rPh>
    <phoneticPr fontId="8"/>
  </si>
  <si>
    <t>※2001年以前は本資料用の簡易計算</t>
    <rPh sb="5" eb="6">
      <t>ネン</t>
    </rPh>
    <rPh sb="6" eb="8">
      <t>イゼン</t>
    </rPh>
    <phoneticPr fontId="8"/>
  </si>
  <si>
    <t>（2015年連鎖価格）</t>
    <rPh sb="6" eb="8">
      <t>レンサ</t>
    </rPh>
    <rPh sb="8" eb="10">
      <t>カカク</t>
    </rPh>
    <phoneticPr fontId="8"/>
  </si>
  <si>
    <t>県統計課「県鉱工業指数」</t>
    <rPh sb="0" eb="2">
      <t>トウケイ</t>
    </rPh>
    <rPh sb="2" eb="3">
      <t>カ</t>
    </rPh>
    <rPh sb="4" eb="5">
      <t>ケン</t>
    </rPh>
    <rPh sb="5" eb="8">
      <t>コウコウギョウ</t>
    </rPh>
    <rPh sb="8" eb="10">
      <t>シスウ</t>
    </rPh>
    <phoneticPr fontId="8"/>
  </si>
  <si>
    <t>生</t>
  </si>
  <si>
    <t>※2012年以前は接続指数</t>
    <rPh sb="4" eb="5">
      <t>ネン</t>
    </rPh>
    <rPh sb="5" eb="7">
      <t>イゼン</t>
    </rPh>
    <rPh sb="8" eb="10">
      <t>セツゾク</t>
    </rPh>
    <rPh sb="10" eb="12">
      <t>シスウ</t>
    </rPh>
    <phoneticPr fontId="8"/>
  </si>
  <si>
    <t>鉱工業在庫指数</t>
  </si>
  <si>
    <t>産</t>
  </si>
  <si>
    <t>製造品出荷額等</t>
  </si>
  <si>
    <t>物</t>
  </si>
  <si>
    <t>消費者物価指数</t>
  </si>
  <si>
    <t>指数(R2=100)</t>
    <phoneticPr fontId="8"/>
  </si>
  <si>
    <t>88.0</t>
  </si>
  <si>
    <t>90.9</t>
  </si>
  <si>
    <t>93.7</t>
  </si>
  <si>
    <t>95.4</t>
  </si>
  <si>
    <t>96.5</t>
  </si>
  <si>
    <t>101.5</t>
  </si>
  <si>
    <t>100.7</t>
  </si>
  <si>
    <t>95.2</t>
  </si>
  <si>
    <t>95.0</t>
  </si>
  <si>
    <t>94.9</t>
  </si>
  <si>
    <t>95.9</t>
  </si>
  <si>
    <t>94.5</t>
  </si>
  <si>
    <t>94.3</t>
  </si>
  <si>
    <t>94.2</t>
  </si>
  <si>
    <t>94.4</t>
  </si>
  <si>
    <t>96.7</t>
  </si>
  <si>
    <t>総務省「消費者物価指数」</t>
    <rPh sb="0" eb="2">
      <t>ソウムショウ</t>
    </rPh>
    <rPh sb="3" eb="6">
      <t>ショウヒシャ</t>
    </rPh>
    <rPh sb="6" eb="8">
      <t>ブッカ</t>
    </rPh>
    <rPh sb="8" eb="10">
      <t>シスウ</t>
    </rPh>
    <phoneticPr fontId="8"/>
  </si>
  <si>
    <t>（神戸市・総合）</t>
    <rPh sb="1" eb="4">
      <t>コウベシ</t>
    </rPh>
    <phoneticPr fontId="8"/>
  </si>
  <si>
    <t>※接続指数含む</t>
    <rPh sb="1" eb="3">
      <t>セツゾク</t>
    </rPh>
    <rPh sb="2" eb="4">
      <t>シスウ</t>
    </rPh>
    <rPh sb="4" eb="5">
      <t>フク</t>
    </rPh>
    <phoneticPr fontId="8"/>
  </si>
  <si>
    <t>価</t>
  </si>
  <si>
    <t>日本銀行「企業物価統計」</t>
    <rPh sb="5" eb="7">
      <t>キギョウ</t>
    </rPh>
    <rPh sb="7" eb="9">
      <t>ブッカ</t>
    </rPh>
    <rPh sb="9" eb="11">
      <t>トウケイ</t>
    </rPh>
    <phoneticPr fontId="8"/>
  </si>
  <si>
    <t>（国内・全国値）</t>
    <rPh sb="1" eb="3">
      <t>コクナイ</t>
    </rPh>
    <rPh sb="4" eb="6">
      <t>ゼンコク</t>
    </rPh>
    <rPh sb="6" eb="7">
      <t>アタイ</t>
    </rPh>
    <phoneticPr fontId="8"/>
  </si>
  <si>
    <t>賃　金　指　数</t>
    <phoneticPr fontId="8"/>
  </si>
  <si>
    <t>県統計課「毎月勤労統計調査」</t>
    <rPh sb="0" eb="2">
      <t>トウケイ</t>
    </rPh>
    <rPh sb="2" eb="3">
      <t>カ</t>
    </rPh>
    <rPh sb="4" eb="6">
      <t>マイツキ</t>
    </rPh>
    <rPh sb="6" eb="8">
      <t>キンロウ</t>
    </rPh>
    <rPh sb="8" eb="10">
      <t>トウケイ</t>
    </rPh>
    <rPh sb="10" eb="12">
      <t>チョウサ</t>
    </rPh>
    <phoneticPr fontId="8"/>
  </si>
  <si>
    <t>（名目）</t>
    <phoneticPr fontId="8"/>
  </si>
  <si>
    <t>雇</t>
  </si>
  <si>
    <t>※従業員規模30人以上</t>
    <rPh sb="0" eb="3">
      <t>ジュウギョウイン</t>
    </rPh>
    <phoneticPr fontId="8"/>
  </si>
  <si>
    <t>※2010年以前は本資料用の簡易計算</t>
    <rPh sb="4" eb="5">
      <t>ネン</t>
    </rPh>
    <rPh sb="5" eb="7">
      <t>イゼン</t>
    </rPh>
    <rPh sb="8" eb="9">
      <t>ホン</t>
    </rPh>
    <rPh sb="9" eb="12">
      <t>シリョウヨウ</t>
    </rPh>
    <rPh sb="13" eb="15">
      <t>カンイ</t>
    </rPh>
    <rPh sb="15" eb="18">
      <t>ケイサンチ</t>
    </rPh>
    <phoneticPr fontId="8"/>
  </si>
  <si>
    <t>用</t>
  </si>
  <si>
    <t>・</t>
  </si>
  <si>
    <t>賃</t>
    <rPh sb="0" eb="1">
      <t>チン</t>
    </rPh>
    <phoneticPr fontId="8"/>
  </si>
  <si>
    <t>暦年値</t>
  </si>
  <si>
    <t>厚生労働省「職業安定業務統計」</t>
    <rPh sb="0" eb="2">
      <t>コウセイ</t>
    </rPh>
    <rPh sb="2" eb="5">
      <t>ロウドウショウ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</si>
  <si>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金</t>
    <rPh sb="0" eb="1">
      <t>キン</t>
    </rPh>
    <phoneticPr fontId="8"/>
  </si>
  <si>
    <t>兵庫労働局調べ</t>
    <rPh sb="0" eb="2">
      <t>ヒョウゴ</t>
    </rPh>
    <rPh sb="2" eb="5">
      <t>ロウドウキョク</t>
    </rPh>
    <rPh sb="5" eb="6">
      <t>シラ</t>
    </rPh>
    <phoneticPr fontId="8"/>
  </si>
  <si>
    <t>総務省「労働力調査」（試算値）</t>
    <rPh sb="2" eb="3">
      <t>ショウ</t>
    </rPh>
    <rPh sb="4" eb="7">
      <t>ロウドウリョク</t>
    </rPh>
    <rPh sb="7" eb="9">
      <t>チョウサ</t>
    </rPh>
    <phoneticPr fontId="8"/>
  </si>
  <si>
    <t>公務員給与改定実施率(国）</t>
    <rPh sb="0" eb="3">
      <t>コウムイン</t>
    </rPh>
    <rPh sb="3" eb="5">
      <t>キュウヨ</t>
    </rPh>
    <rPh sb="5" eb="7">
      <t>カイテイ</t>
    </rPh>
    <rPh sb="7" eb="9">
      <t>ジッシ</t>
    </rPh>
    <rPh sb="9" eb="10">
      <t>リツ</t>
    </rPh>
    <rPh sb="11" eb="12">
      <t>クニ</t>
    </rPh>
    <phoneticPr fontId="8"/>
  </si>
  <si>
    <t>（％）</t>
    <phoneticPr fontId="8"/>
  </si>
  <si>
    <t>人事院調べ</t>
    <rPh sb="0" eb="3">
      <t>ジンジイン</t>
    </rPh>
    <rPh sb="3" eb="4">
      <t>シラ</t>
    </rPh>
    <phoneticPr fontId="8"/>
  </si>
  <si>
    <t>春季賃上率・県内民間企業</t>
    <rPh sb="0" eb="2">
      <t>シュンキ</t>
    </rPh>
    <rPh sb="2" eb="4">
      <t>チンア</t>
    </rPh>
    <rPh sb="4" eb="5">
      <t>リツ</t>
    </rPh>
    <rPh sb="6" eb="8">
      <t>ケンナイ</t>
    </rPh>
    <rPh sb="8" eb="10">
      <t>ミンカン</t>
    </rPh>
    <rPh sb="10" eb="12">
      <t>キギョウ</t>
    </rPh>
    <phoneticPr fontId="8"/>
  </si>
  <si>
    <t>県労政福祉課</t>
    <rPh sb="1" eb="3">
      <t>ロウセイ</t>
    </rPh>
    <rPh sb="3" eb="5">
      <t>フクシ</t>
    </rPh>
    <rPh sb="5" eb="6">
      <t>カ</t>
    </rPh>
    <phoneticPr fontId="8"/>
  </si>
  <si>
    <t>夏季賞与伸率</t>
    <rPh sb="0" eb="1">
      <t>ナツ</t>
    </rPh>
    <rPh sb="1" eb="2">
      <t>キ</t>
    </rPh>
    <rPh sb="2" eb="4">
      <t>ショウヨ</t>
    </rPh>
    <rPh sb="4" eb="5">
      <t>ノ</t>
    </rPh>
    <rPh sb="5" eb="6">
      <t>リツ</t>
    </rPh>
    <phoneticPr fontId="8"/>
  </si>
  <si>
    <t>毎月勤労統計</t>
    <rPh sb="0" eb="2">
      <t>マイツキ</t>
    </rPh>
    <rPh sb="2" eb="4">
      <t>キンロウ</t>
    </rPh>
    <rPh sb="4" eb="6">
      <t>トウケイ</t>
    </rPh>
    <phoneticPr fontId="8"/>
  </si>
  <si>
    <t>冬季賞与伸率</t>
    <rPh sb="0" eb="2">
      <t>トウキ</t>
    </rPh>
    <rPh sb="2" eb="4">
      <t>ショウヨ</t>
    </rPh>
    <rPh sb="4" eb="5">
      <t>シン</t>
    </rPh>
    <rPh sb="5" eb="6">
      <t>リツ</t>
    </rPh>
    <phoneticPr fontId="8"/>
  </si>
  <si>
    <t>企</t>
  </si>
  <si>
    <t>企業倒産件数</t>
  </si>
  <si>
    <t>実数（件）</t>
    <phoneticPr fontId="8"/>
  </si>
  <si>
    <t>㈱東京商工リサーチ調べ</t>
    <rPh sb="9" eb="10">
      <t>シラ</t>
    </rPh>
    <phoneticPr fontId="8"/>
  </si>
  <si>
    <t>業</t>
  </si>
  <si>
    <t>※負債総額1,000万円以上</t>
    <rPh sb="1" eb="3">
      <t>フサイ</t>
    </rPh>
    <rPh sb="3" eb="5">
      <t>ソウガク</t>
    </rPh>
    <rPh sb="10" eb="11">
      <t>マン</t>
    </rPh>
    <rPh sb="11" eb="12">
      <t>エン</t>
    </rPh>
    <rPh sb="12" eb="14">
      <t>イジョウ</t>
    </rPh>
    <phoneticPr fontId="8"/>
  </si>
  <si>
    <t>実数（千円）</t>
    <rPh sb="3" eb="4">
      <t>セン</t>
    </rPh>
    <phoneticPr fontId="8"/>
  </si>
  <si>
    <t>総務省「家計調査」（神戸市値）</t>
    <rPh sb="2" eb="3">
      <t>ショウ</t>
    </rPh>
    <rPh sb="6" eb="8">
      <t>チョウサ</t>
    </rPh>
    <phoneticPr fontId="8"/>
  </si>
  <si>
    <t>※二人以上世帯(1999年以前は農林漁家世帯を除く）</t>
    <rPh sb="0" eb="1">
      <t>フタリ</t>
    </rPh>
    <rPh sb="1" eb="3">
      <t>イジョウ</t>
    </rPh>
    <rPh sb="3" eb="5">
      <t>セタイ</t>
    </rPh>
    <rPh sb="6" eb="7">
      <t>ネン</t>
    </rPh>
    <rPh sb="11" eb="14">
      <t>ネンイゼン</t>
    </rPh>
    <rPh sb="15" eb="17">
      <t>ノウリン</t>
    </rPh>
    <rPh sb="17" eb="19">
      <t>ギョカ</t>
    </rPh>
    <rPh sb="19" eb="21">
      <t>セタイ</t>
    </rPh>
    <rPh sb="22" eb="23">
      <t>ノゾ</t>
    </rPh>
    <phoneticPr fontId="8"/>
  </si>
  <si>
    <t>地域別消費総合指数</t>
    <rPh sb="0" eb="2">
      <t>チイキ</t>
    </rPh>
    <rPh sb="2" eb="3">
      <t>ベツ</t>
    </rPh>
    <rPh sb="3" eb="5">
      <t>ショウヒ</t>
    </rPh>
    <rPh sb="5" eb="7">
      <t>ソウゴウ</t>
    </rPh>
    <rPh sb="7" eb="9">
      <t>シスウ</t>
    </rPh>
    <phoneticPr fontId="2"/>
  </si>
  <si>
    <t>指数(H24=100)</t>
    <phoneticPr fontId="8"/>
  </si>
  <si>
    <t>内閣府「地域別支出総合指数」（RDEI)</t>
    <rPh sb="0" eb="2">
      <t>ナイカクフ</t>
    </rPh>
    <rPh sb="4" eb="6">
      <t>チイキ</t>
    </rPh>
    <rPh sb="6" eb="7">
      <t>ベツ</t>
    </rPh>
    <rPh sb="7" eb="9">
      <t>シシュツ</t>
    </rPh>
    <rPh sb="9" eb="11">
      <t>ソウゴウ</t>
    </rPh>
    <rPh sb="11" eb="13">
      <t>シスウ</t>
    </rPh>
    <phoneticPr fontId="2"/>
  </si>
  <si>
    <t>内閣府HP</t>
    <rPh sb="0" eb="3">
      <t>ナイカクフ</t>
    </rPh>
    <phoneticPr fontId="2"/>
  </si>
  <si>
    <t>最</t>
    <rPh sb="0" eb="1">
      <t>サイ</t>
    </rPh>
    <phoneticPr fontId="2"/>
  </si>
  <si>
    <t>https://www5.cao.go.jp/keizai3/chiiki/rdei/menu.html</t>
  </si>
  <si>
    <t>実数（万戸）</t>
  </si>
  <si>
    <t>国土交通省「建築着工統計調査」</t>
    <rPh sb="0" eb="2">
      <t>コクド</t>
    </rPh>
    <rPh sb="2" eb="4">
      <t>コウツウ</t>
    </rPh>
    <rPh sb="6" eb="8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</si>
  <si>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終</t>
  </si>
  <si>
    <t>実数(百万㎡)</t>
  </si>
  <si>
    <t>需</t>
  </si>
  <si>
    <t>新規新車</t>
    <rPh sb="2" eb="4">
      <t>シンシャ</t>
    </rPh>
    <phoneticPr fontId="8"/>
  </si>
  <si>
    <t>実数（万台）</t>
  </si>
  <si>
    <t>（一社）日本自動車販売協会</t>
    <rPh sb="0" eb="2">
      <t>イッシャ</t>
    </rPh>
    <rPh sb="3" eb="5">
      <t>ニホン</t>
    </rPh>
    <phoneticPr fontId="8"/>
  </si>
  <si>
    <t>要</t>
  </si>
  <si>
    <t>連合会調べ</t>
  </si>
  <si>
    <t>経済産業省「商業動態統計調査」</t>
    <rPh sb="0" eb="2">
      <t>ケイザイ</t>
    </rPh>
    <rPh sb="2" eb="4">
      <t>サンギョウ</t>
    </rPh>
    <rPh sb="4" eb="5">
      <t>ツウサンショウ</t>
    </rPh>
    <rPh sb="6" eb="8">
      <t>ショウギョウ</t>
    </rPh>
    <rPh sb="8" eb="10">
      <t>ドウタイ</t>
    </rPh>
    <rPh sb="10" eb="12">
      <t>トウケイ</t>
    </rPh>
    <rPh sb="12" eb="14">
      <t>チョウサ</t>
    </rPh>
    <phoneticPr fontId="8"/>
  </si>
  <si>
    <t>貿</t>
  </si>
  <si>
    <t>輸  出  額</t>
  </si>
  <si>
    <t>財務省「貿易統計」</t>
    <rPh sb="0" eb="3">
      <t>ザイムショウ</t>
    </rPh>
    <rPh sb="4" eb="6">
      <t>ボウエキ</t>
    </rPh>
    <rPh sb="6" eb="8">
      <t>トウケイ</t>
    </rPh>
    <phoneticPr fontId="8"/>
  </si>
  <si>
    <t>易</t>
  </si>
  <si>
    <t>輸  入  額</t>
  </si>
  <si>
    <t>その他</t>
    <rPh sb="2" eb="3">
      <t>タ</t>
    </rPh>
    <phoneticPr fontId="8"/>
  </si>
  <si>
    <t>対米ドル円レート</t>
    <rPh sb="0" eb="1">
      <t>タイ</t>
    </rPh>
    <rPh sb="1" eb="2">
      <t>ベイ</t>
    </rPh>
    <rPh sb="4" eb="5">
      <t>エン</t>
    </rPh>
    <phoneticPr fontId="8"/>
  </si>
  <si>
    <t>そ</t>
    <phoneticPr fontId="8"/>
  </si>
  <si>
    <t>公定歩合</t>
    <rPh sb="0" eb="2">
      <t>コウテイ</t>
    </rPh>
    <rPh sb="2" eb="4">
      <t>ブアイ</t>
    </rPh>
    <phoneticPr fontId="8"/>
  </si>
  <si>
    <t>⑦5.50</t>
    <phoneticPr fontId="8"/>
  </si>
  <si>
    <t>④3.75</t>
    <phoneticPr fontId="8"/>
  </si>
  <si>
    <t>②2.50</t>
    <phoneticPr fontId="8"/>
  </si>
  <si>
    <t>④1.00</t>
    <phoneticPr fontId="8"/>
  </si>
  <si>
    <t>②0.35</t>
    <phoneticPr fontId="8"/>
  </si>
  <si>
    <t>日本銀行ホームページ</t>
    <rPh sb="0" eb="2">
      <t>ニホン</t>
    </rPh>
    <rPh sb="2" eb="4">
      <t>ギンコウ</t>
    </rPh>
    <phoneticPr fontId="8"/>
  </si>
  <si>
    <t>の</t>
    <phoneticPr fontId="8"/>
  </si>
  <si>
    <t>○改定月</t>
    <rPh sb="1" eb="3">
      <t>カイテイ</t>
    </rPh>
    <rPh sb="3" eb="4">
      <t>ツキ</t>
    </rPh>
    <phoneticPr fontId="8"/>
  </si>
  <si>
    <t>③5.25</t>
    <phoneticPr fontId="8"/>
  </si>
  <si>
    <t>⑪5.00</t>
    <phoneticPr fontId="8"/>
  </si>
  <si>
    <t>⑦3.25</t>
    <phoneticPr fontId="8"/>
  </si>
  <si>
    <t>⑨1.75</t>
    <phoneticPr fontId="8"/>
  </si>
  <si>
    <t>⑨0.50</t>
    <phoneticPr fontId="8"/>
  </si>
  <si>
    <t>③0.25</t>
    <phoneticPr fontId="8"/>
  </si>
  <si>
    <t>｢金融経済統計資料｣</t>
    <rPh sb="1" eb="3">
      <t>キンユウ</t>
    </rPh>
    <rPh sb="3" eb="5">
      <t>ケイザイ</t>
    </rPh>
    <rPh sb="5" eb="7">
      <t>トウケイ</t>
    </rPh>
    <rPh sb="7" eb="9">
      <t>シリョウ</t>
    </rPh>
    <phoneticPr fontId="8"/>
  </si>
  <si>
    <t>他</t>
    <rPh sb="0" eb="1">
      <t>タ</t>
    </rPh>
    <phoneticPr fontId="8"/>
  </si>
  <si>
    <t>⑧6.00</t>
    <phoneticPr fontId="8"/>
  </si>
  <si>
    <t>⑫4.50</t>
    <phoneticPr fontId="8"/>
  </si>
  <si>
    <t>⑨0.10</t>
    <phoneticPr fontId="8"/>
  </si>
  <si>
    <t>人</t>
    <rPh sb="0" eb="1">
      <t>ジン</t>
    </rPh>
    <phoneticPr fontId="8"/>
  </si>
  <si>
    <t>総人口</t>
    <rPh sb="0" eb="1">
      <t>ソウ</t>
    </rPh>
    <rPh sb="1" eb="3">
      <t>ジンコウ</t>
    </rPh>
    <phoneticPr fontId="8"/>
  </si>
  <si>
    <t>実数（千人）</t>
    <rPh sb="3" eb="4">
      <t>セン</t>
    </rPh>
    <rPh sb="4" eb="5">
      <t>ニン</t>
    </rPh>
    <phoneticPr fontId="8"/>
  </si>
  <si>
    <t>総務省「国勢調査」、県統計課「人口推計」</t>
    <rPh sb="0" eb="3">
      <t>ソウムショウ</t>
    </rPh>
    <rPh sb="4" eb="6">
      <t>コクセイ</t>
    </rPh>
    <rPh sb="6" eb="8">
      <t>チョウサ</t>
    </rPh>
    <rPh sb="10" eb="11">
      <t>ケン</t>
    </rPh>
    <rPh sb="11" eb="13">
      <t>トウケイ</t>
    </rPh>
    <rPh sb="13" eb="14">
      <t>カ</t>
    </rPh>
    <rPh sb="15" eb="17">
      <t>ジンコウ</t>
    </rPh>
    <rPh sb="17" eb="19">
      <t>スイケイ</t>
    </rPh>
    <phoneticPr fontId="8"/>
  </si>
  <si>
    <t>口</t>
    <rPh sb="0" eb="1">
      <t>クチ</t>
    </rPh>
    <phoneticPr fontId="8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</si>
  <si>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8"/>
  </si>
  <si>
    <t>就</t>
    <rPh sb="0" eb="1">
      <t>シュウ</t>
    </rPh>
    <phoneticPr fontId="8"/>
  </si>
  <si>
    <t>就業者数</t>
    <rPh sb="0" eb="3">
      <t>シュウギョウシャ</t>
    </rPh>
    <rPh sb="3" eb="4">
      <t>スウ</t>
    </rPh>
    <phoneticPr fontId="8"/>
  </si>
  <si>
    <t>実数（千人）</t>
    <rPh sb="3" eb="5">
      <t>センニン</t>
    </rPh>
    <phoneticPr fontId="8"/>
  </si>
  <si>
    <t xml:space="preserve">県統計課「県民経済計算推計値」 </t>
    <rPh sb="0" eb="1">
      <t>ケン</t>
    </rPh>
    <rPh sb="1" eb="3">
      <t>トウケイ</t>
    </rPh>
    <rPh sb="3" eb="4">
      <t>カ</t>
    </rPh>
    <rPh sb="5" eb="7">
      <t>ケンミン</t>
    </rPh>
    <rPh sb="7" eb="9">
      <t>ケイザイ</t>
    </rPh>
    <rPh sb="9" eb="11">
      <t>ケイサン</t>
    </rPh>
    <rPh sb="11" eb="13">
      <t>スイケイ</t>
    </rPh>
    <rPh sb="13" eb="14">
      <t>アタイ</t>
    </rPh>
    <phoneticPr fontId="8"/>
  </si>
  <si>
    <t>業</t>
    <rPh sb="0" eb="1">
      <t>ギョウ</t>
    </rPh>
    <phoneticPr fontId="8"/>
  </si>
  <si>
    <t>（就業地ベース）</t>
    <rPh sb="1" eb="3">
      <t>シュウギョウ</t>
    </rPh>
    <rPh sb="3" eb="4">
      <t>チ</t>
    </rPh>
    <phoneticPr fontId="8"/>
  </si>
  <si>
    <t>総務省「労働力調査」</t>
    <rPh sb="2" eb="3">
      <t>ショウ</t>
    </rPh>
    <rPh sb="4" eb="7">
      <t>ロウドウリョク</t>
    </rPh>
    <rPh sb="7" eb="9">
      <t>チョウサ</t>
    </rPh>
    <phoneticPr fontId="8"/>
  </si>
  <si>
    <t>（居住地ベース）</t>
    <rPh sb="1" eb="4">
      <t>キョジュウチ</t>
    </rPh>
    <phoneticPr fontId="8"/>
  </si>
  <si>
    <t>都道府県モデル推計値</t>
    <rPh sb="0" eb="4">
      <t>トドウフケン</t>
    </rPh>
    <rPh sb="7" eb="9">
      <t>スイケイ</t>
    </rPh>
    <rPh sb="9" eb="10">
      <t>アタイ</t>
    </rPh>
    <phoneticPr fontId="8"/>
  </si>
  <si>
    <t>全国主要関連指標の推移（暦年）</t>
    <rPh sb="0" eb="2">
      <t>ゼンコク</t>
    </rPh>
    <rPh sb="2" eb="4">
      <t>シュヨウ</t>
    </rPh>
    <rPh sb="12" eb="14">
      <t>レキネン</t>
    </rPh>
    <phoneticPr fontId="8"/>
  </si>
  <si>
    <t>全　　　　国</t>
    <rPh sb="0" eb="1">
      <t>ゼン</t>
    </rPh>
    <rPh sb="5" eb="6">
      <t>クニ</t>
    </rPh>
    <phoneticPr fontId="8"/>
  </si>
  <si>
    <t>国内総生産</t>
    <rPh sb="0" eb="1">
      <t>クニ</t>
    </rPh>
    <rPh sb="1" eb="2">
      <t>ナイ</t>
    </rPh>
    <rPh sb="2" eb="5">
      <t>ソウセイサン</t>
    </rPh>
    <phoneticPr fontId="8"/>
  </si>
  <si>
    <t>内閣府「国民経済計算」</t>
    <rPh sb="0" eb="3">
      <t>ナイカクフ</t>
    </rPh>
    <phoneticPr fontId="8"/>
  </si>
  <si>
    <t>内閣府　「四半期別GDP速報」</t>
    <rPh sb="0" eb="2">
      <t>ナイカク</t>
    </rPh>
    <rPh sb="2" eb="3">
      <t>フ</t>
    </rPh>
    <rPh sb="5" eb="8">
      <t>シハンキ</t>
    </rPh>
    <rPh sb="8" eb="9">
      <t>ベツ</t>
    </rPh>
    <rPh sb="12" eb="14">
      <t>ソクホウ</t>
    </rPh>
    <phoneticPr fontId="8"/>
  </si>
  <si>
    <t>※1993年以前は簡易遡及</t>
    <rPh sb="5" eb="7">
      <t>イゼン</t>
    </rPh>
    <rPh sb="9" eb="11">
      <t>カンイ</t>
    </rPh>
    <rPh sb="11" eb="13">
      <t>ソキュウ</t>
    </rPh>
    <phoneticPr fontId="8"/>
  </si>
  <si>
    <t>（2015年連鎖価格）</t>
    <rPh sb="5" eb="6">
      <t>ネン</t>
    </rPh>
    <rPh sb="6" eb="8">
      <t>レンサ</t>
    </rPh>
    <rPh sb="8" eb="10">
      <t>カカク</t>
    </rPh>
    <phoneticPr fontId="8"/>
  </si>
  <si>
    <t>経済産業省「鉱工業指数」</t>
    <rPh sb="0" eb="2">
      <t>ケイザイ</t>
    </rPh>
    <rPh sb="2" eb="4">
      <t>サンギョウ</t>
    </rPh>
    <rPh sb="6" eb="9">
      <t>コウコウギョウ</t>
    </rPh>
    <rPh sb="9" eb="11">
      <t>シスウ</t>
    </rPh>
    <phoneticPr fontId="8"/>
  </si>
  <si>
    <t>(期末）</t>
    <rPh sb="1" eb="3">
      <t>キマツ</t>
    </rPh>
    <phoneticPr fontId="8"/>
  </si>
  <si>
    <t>総務省「消費者物価指数」</t>
    <rPh sb="2" eb="3">
      <t>ショウ</t>
    </rPh>
    <rPh sb="4" eb="6">
      <t>ショウヒ</t>
    </rPh>
    <rPh sb="6" eb="7">
      <t>シャ</t>
    </rPh>
    <rPh sb="7" eb="9">
      <t>ブッカ</t>
    </rPh>
    <rPh sb="9" eb="11">
      <t>シスウ</t>
    </rPh>
    <phoneticPr fontId="8"/>
  </si>
  <si>
    <t>（総　　合）</t>
    <phoneticPr fontId="8"/>
  </si>
  <si>
    <t>厚生労働省「毎月勤労統計調査」</t>
    <rPh sb="0" eb="2">
      <t>コウセイ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8"/>
  </si>
  <si>
    <t>※従業員規模30人以上</t>
    <rPh sb="1" eb="4">
      <t>ジュウギョウイン</t>
    </rPh>
    <phoneticPr fontId="8"/>
  </si>
  <si>
    <t>※2011年以前は本資料用の簡易計算</t>
    <rPh sb="4" eb="5">
      <t>ネン</t>
    </rPh>
    <rPh sb="5" eb="7">
      <t>イゼン</t>
    </rPh>
    <rPh sb="9" eb="10">
      <t>ホン</t>
    </rPh>
    <rPh sb="10" eb="12">
      <t>シリョウ</t>
    </rPh>
    <rPh sb="12" eb="13">
      <t>ヨウ</t>
    </rPh>
    <rPh sb="14" eb="16">
      <t>カンイ</t>
    </rPh>
    <rPh sb="16" eb="18">
      <t>ケイサン</t>
    </rPh>
    <phoneticPr fontId="8"/>
  </si>
  <si>
    <t>厚生労働省「職業安定業務統計」</t>
    <rPh sb="0" eb="2">
      <t>コウセイ</t>
    </rPh>
    <rPh sb="2" eb="4">
      <t>ロウドウ</t>
    </rPh>
    <rPh sb="4" eb="5">
      <t>ショウ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</si>
  <si>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消費総合指数</t>
    <rPh sb="0" eb="2">
      <t>ショウヒ</t>
    </rPh>
    <rPh sb="2" eb="4">
      <t>ソウゴウ</t>
    </rPh>
    <rPh sb="4" eb="6">
      <t>シスウ</t>
    </rPh>
    <phoneticPr fontId="2"/>
  </si>
  <si>
    <t>国土交通省「建築着工統計調査」</t>
    <rPh sb="0" eb="1">
      <t>コクド</t>
    </rPh>
    <rPh sb="1" eb="4">
      <t>コウツウショウ</t>
    </rPh>
    <rPh sb="5" eb="7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</si>
  <si>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最</t>
  </si>
  <si>
    <t>実数(百万㎡)</t>
    <rPh sb="3" eb="4">
      <t>ヒャク</t>
    </rPh>
    <phoneticPr fontId="8"/>
  </si>
  <si>
    <t>実数（千台）</t>
    <rPh sb="3" eb="4">
      <t>セン</t>
    </rPh>
    <phoneticPr fontId="8"/>
  </si>
  <si>
    <t>実数(10億円)</t>
    <rPh sb="3" eb="6">
      <t>１０オク</t>
    </rPh>
    <phoneticPr fontId="8"/>
  </si>
  <si>
    <t>県内総生産</t>
    <rPh sb="0" eb="2">
      <t>ケンナイ</t>
    </rPh>
    <rPh sb="1" eb="2">
      <t>ナイ</t>
    </rPh>
    <rPh sb="2" eb="5">
      <t>ソウセイサン</t>
    </rPh>
    <phoneticPr fontId="8"/>
  </si>
  <si>
    <t>H27基準</t>
    <rPh sb="3" eb="5">
      <t>キジュン</t>
    </rPh>
    <phoneticPr fontId="2"/>
  </si>
  <si>
    <t>兵庫QE</t>
    <rPh sb="0" eb="2">
      <t>ヒョウゴ</t>
    </rPh>
    <phoneticPr fontId="2"/>
  </si>
  <si>
    <t>H23基準</t>
    <rPh sb="3" eb="5">
      <t>キジュン</t>
    </rPh>
    <phoneticPr fontId="8"/>
  </si>
  <si>
    <t>H17基準参考値</t>
    <rPh sb="3" eb="5">
      <t>キジュン</t>
    </rPh>
    <rPh sb="5" eb="8">
      <t>サンコウチ</t>
    </rPh>
    <phoneticPr fontId="8"/>
  </si>
  <si>
    <t>実質</t>
    <rPh sb="0" eb="2">
      <t>ジッシツ</t>
    </rPh>
    <phoneticPr fontId="2"/>
  </si>
  <si>
    <t>実質</t>
    <rPh sb="0" eb="2">
      <t>ジッシツ</t>
    </rPh>
    <phoneticPr fontId="8"/>
  </si>
  <si>
    <t>就業者数（居住地）</t>
    <rPh sb="0" eb="3">
      <t>シュウギョウシャ</t>
    </rPh>
    <rPh sb="3" eb="4">
      <t>スウ</t>
    </rPh>
    <rPh sb="5" eb="8">
      <t>キョジュウチ</t>
    </rPh>
    <phoneticPr fontId="8"/>
  </si>
  <si>
    <t>賃金指数(名目)</t>
    <rPh sb="5" eb="7">
      <t>メイモク</t>
    </rPh>
    <phoneticPr fontId="8"/>
  </si>
  <si>
    <t>H27基準</t>
    <rPh sb="3" eb="5">
      <t>キジュン</t>
    </rPh>
    <phoneticPr fontId="8"/>
  </si>
  <si>
    <t>H17</t>
    <phoneticPr fontId="8"/>
  </si>
  <si>
    <t>H12</t>
    <phoneticPr fontId="8"/>
  </si>
  <si>
    <t>賃金指数(実質)</t>
    <rPh sb="5" eb="7">
      <t>ジッシツ</t>
    </rPh>
    <phoneticPr fontId="8"/>
  </si>
  <si>
    <t>労働時間指数（所定外）</t>
    <phoneticPr fontId="8"/>
  </si>
  <si>
    <t>H17未使用</t>
    <rPh sb="3" eb="6">
      <t>ミシヨウ</t>
    </rPh>
    <phoneticPr fontId="8"/>
  </si>
  <si>
    <t>常用雇用指数</t>
    <phoneticPr fontId="8"/>
  </si>
  <si>
    <t>推計雇用者数</t>
    <rPh sb="0" eb="2">
      <t>スイケイ</t>
    </rPh>
    <rPh sb="2" eb="5">
      <t>コヨウシャ</t>
    </rPh>
    <rPh sb="5" eb="6">
      <t>スウ</t>
    </rPh>
    <phoneticPr fontId="8"/>
  </si>
  <si>
    <t>長期時系列(e-stat)</t>
    <rPh sb="0" eb="2">
      <t>チョウキ</t>
    </rPh>
    <rPh sb="2" eb="5">
      <t>ジケイレツ</t>
    </rPh>
    <phoneticPr fontId="2"/>
  </si>
  <si>
    <t>H22</t>
    <phoneticPr fontId="8"/>
  </si>
  <si>
    <t>国</t>
    <rPh sb="0" eb="1">
      <t>クニ</t>
    </rPh>
    <phoneticPr fontId="8"/>
  </si>
  <si>
    <t>国内総生産(名目）</t>
    <rPh sb="0" eb="2">
      <t>コクナイ</t>
    </rPh>
    <rPh sb="2" eb="5">
      <t>ソウセイサン</t>
    </rPh>
    <rPh sb="6" eb="8">
      <t>メイモク</t>
    </rPh>
    <phoneticPr fontId="2"/>
  </si>
  <si>
    <t>2015年基準</t>
    <rPh sb="4" eb="5">
      <t>ネン</t>
    </rPh>
    <rPh sb="5" eb="7">
      <t>キジュン</t>
    </rPh>
    <phoneticPr fontId="2"/>
  </si>
  <si>
    <t>国内総生産(実質）</t>
    <rPh sb="0" eb="2">
      <t>コクナイ</t>
    </rPh>
    <rPh sb="2" eb="3">
      <t>ソウ</t>
    </rPh>
    <rPh sb="3" eb="5">
      <t>セイサン</t>
    </rPh>
    <rPh sb="6" eb="8">
      <t>ジッシツ</t>
    </rPh>
    <phoneticPr fontId="2"/>
  </si>
  <si>
    <t>1989年</t>
    <rPh sb="4" eb="5">
      <t>ネン</t>
    </rPh>
    <phoneticPr fontId="2"/>
  </si>
  <si>
    <t>兵庫県経済関連指標の推移</t>
    <rPh sb="0" eb="3">
      <t>ヒョウゴケン</t>
    </rPh>
    <rPh sb="3" eb="5">
      <t>ケイザイ</t>
    </rPh>
    <rPh sb="5" eb="7">
      <t>カンレン</t>
    </rPh>
    <rPh sb="7" eb="9">
      <t>シヒョウ</t>
    </rPh>
    <rPh sb="10" eb="12">
      <t>スイイ</t>
    </rPh>
    <phoneticPr fontId="2"/>
  </si>
  <si>
    <t>億円</t>
    <rPh sb="0" eb="2">
      <t>オクエン</t>
    </rPh>
    <phoneticPr fontId="2"/>
  </si>
  <si>
    <t>受理地別</t>
    <rPh sb="0" eb="2">
      <t>ジュリ</t>
    </rPh>
    <rPh sb="2" eb="3">
      <t>チ</t>
    </rPh>
    <rPh sb="3" eb="4">
      <t>ベツ</t>
    </rPh>
    <phoneticPr fontId="2"/>
  </si>
  <si>
    <t>百万円</t>
    <rPh sb="0" eb="3">
      <t>ヒャクマンエン</t>
    </rPh>
    <phoneticPr fontId="2"/>
  </si>
  <si>
    <t>2012年=100</t>
    <rPh sb="4" eb="5">
      <t>ネン</t>
    </rPh>
    <phoneticPr fontId="2"/>
  </si>
  <si>
    <t>名目GDP</t>
    <rPh sb="0" eb="2">
      <t>メイモク</t>
    </rPh>
    <phoneticPr fontId="2"/>
  </si>
  <si>
    <t>実質GDP</t>
    <rPh sb="0" eb="2">
      <t>ジッシツ</t>
    </rPh>
    <phoneticPr fontId="2"/>
  </si>
  <si>
    <t>鉱工業指数</t>
    <rPh sb="0" eb="3">
      <t>コウコウギョウ</t>
    </rPh>
    <rPh sb="3" eb="5">
      <t>シスウ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</si>
  <si>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</si>
  <si>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</si>
  <si>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大型小売店販売額</t>
    <rPh sb="0" eb="2">
      <t>オオガタ</t>
    </rPh>
    <rPh sb="2" eb="5">
      <t>コウリテン</t>
    </rPh>
    <rPh sb="5" eb="7">
      <t>ハンバイ</t>
    </rPh>
    <rPh sb="7" eb="8">
      <t>ガク</t>
    </rPh>
    <phoneticPr fontId="2"/>
  </si>
  <si>
    <t>備考</t>
    <rPh sb="0" eb="2">
      <t>ビコウ</t>
    </rPh>
    <phoneticPr fontId="2"/>
  </si>
  <si>
    <t>一致指数</t>
    <rPh sb="0" eb="2">
      <t>イッチ</t>
    </rPh>
    <rPh sb="2" eb="4">
      <t>シスウ</t>
    </rPh>
    <phoneticPr fontId="2"/>
  </si>
  <si>
    <t>季節調整済</t>
    <rPh sb="0" eb="2">
      <t>キセツ</t>
    </rPh>
    <rPh sb="2" eb="4">
      <t>チョウセイ</t>
    </rPh>
    <rPh sb="4" eb="5">
      <t>スミ</t>
    </rPh>
    <phoneticPr fontId="2"/>
  </si>
  <si>
    <t>従業員30人以上</t>
    <rPh sb="0" eb="3">
      <t>ジュウギョウイン</t>
    </rPh>
    <rPh sb="5" eb="6">
      <t>ニン</t>
    </rPh>
    <rPh sb="6" eb="8">
      <t>イジョウ</t>
    </rPh>
    <phoneticPr fontId="2"/>
  </si>
  <si>
    <t>百貨店</t>
    <rPh sb="0" eb="3">
      <t>ヒャッカテン</t>
    </rPh>
    <phoneticPr fontId="2"/>
  </si>
  <si>
    <t>スーパー</t>
    <phoneticPr fontId="2"/>
  </si>
  <si>
    <t>緊急事態宣言</t>
    <rPh sb="0" eb="2">
      <t>キンキュウ</t>
    </rPh>
    <rPh sb="2" eb="4">
      <t>ジタイ</t>
    </rPh>
    <rPh sb="4" eb="6">
      <t>センゲン</t>
    </rPh>
    <phoneticPr fontId="2"/>
  </si>
  <si>
    <t>出所</t>
    <rPh sb="0" eb="2">
      <t>シュッショ</t>
    </rPh>
    <phoneticPr fontId="2"/>
  </si>
  <si>
    <t>厚生労働省</t>
    <rPh sb="0" eb="2">
      <t>コウセイ</t>
    </rPh>
    <rPh sb="2" eb="5">
      <t>ロウドウショウ</t>
    </rPh>
    <phoneticPr fontId="2"/>
  </si>
  <si>
    <t>経済産業省</t>
    <rPh sb="0" eb="2">
      <t>ケイザイ</t>
    </rPh>
    <rPh sb="2" eb="5">
      <t>サンギョウショウ</t>
    </rPh>
    <phoneticPr fontId="2"/>
  </si>
  <si>
    <t>内閣府</t>
    <rPh sb="0" eb="2">
      <t>ナイカク</t>
    </rPh>
    <rPh sb="2" eb="3">
      <t>フ</t>
    </rPh>
    <phoneticPr fontId="2"/>
  </si>
  <si>
    <t>統計課</t>
    <rPh sb="0" eb="2">
      <t>トウケイ</t>
    </rPh>
    <rPh sb="2" eb="3">
      <t>カ</t>
    </rPh>
    <phoneticPr fontId="2"/>
  </si>
  <si>
    <t>職業安定業務統計</t>
    <rPh sb="0" eb="2">
      <t>ショクギョウ</t>
    </rPh>
    <rPh sb="2" eb="4">
      <t>アンテイ</t>
    </rPh>
    <rPh sb="4" eb="6">
      <t>ギョウム</t>
    </rPh>
    <rPh sb="6" eb="8">
      <t>トウケイ</t>
    </rPh>
    <phoneticPr fontId="2"/>
  </si>
  <si>
    <t>商業動態統計</t>
    <rPh sb="0" eb="2">
      <t>ショウギョウ</t>
    </rPh>
    <rPh sb="2" eb="4">
      <t>ドウタイ</t>
    </rPh>
    <rPh sb="4" eb="6">
      <t>トウケイ</t>
    </rPh>
    <phoneticPr fontId="2"/>
  </si>
  <si>
    <t>経済財政分析担当</t>
    <rPh sb="0" eb="2">
      <t>ケイザイ</t>
    </rPh>
    <rPh sb="2" eb="4">
      <t>ザイセイ</t>
    </rPh>
    <rPh sb="4" eb="6">
      <t>ブンセキ</t>
    </rPh>
    <rPh sb="6" eb="8">
      <t>タントウ</t>
    </rPh>
    <phoneticPr fontId="2"/>
  </si>
  <si>
    <t>13_4</t>
    <phoneticPr fontId="2"/>
  </si>
  <si>
    <t>13_3</t>
    <phoneticPr fontId="2"/>
  </si>
  <si>
    <t>兵庫県関連指標(月次）</t>
    <rPh sb="0" eb="3">
      <t>ヒョウゴケン</t>
    </rPh>
    <rPh sb="3" eb="5">
      <t>カンレン</t>
    </rPh>
    <rPh sb="5" eb="7">
      <t>シヒョウ</t>
    </rPh>
    <rPh sb="8" eb="10">
      <t>ゲツジ</t>
    </rPh>
    <phoneticPr fontId="2"/>
  </si>
  <si>
    <t>2019年</t>
    <rPh sb="4" eb="5">
      <t>ネン</t>
    </rPh>
    <phoneticPr fontId="2"/>
  </si>
  <si>
    <t>項　　目</t>
    <rPh sb="0" eb="1">
      <t>コウ</t>
    </rPh>
    <rPh sb="3" eb="4">
      <t>メ</t>
    </rPh>
    <phoneticPr fontId="2"/>
  </si>
  <si>
    <t>国兵庫県経済指標1</t>
    <rPh sb="0" eb="1">
      <t>クニ</t>
    </rPh>
    <rPh sb="1" eb="4">
      <t>ヒョウゴケン</t>
    </rPh>
    <rPh sb="4" eb="6">
      <t>ケイザイ</t>
    </rPh>
    <rPh sb="6" eb="8">
      <t>シヒョウ</t>
    </rPh>
    <phoneticPr fontId="2"/>
  </si>
  <si>
    <t>暦年経済指標</t>
    <rPh sb="0" eb="2">
      <t>レキネン</t>
    </rPh>
    <rPh sb="2" eb="4">
      <t>ケイザイ</t>
    </rPh>
    <rPh sb="4" eb="6">
      <t>シヒョウ</t>
    </rPh>
    <phoneticPr fontId="2"/>
  </si>
  <si>
    <t>年度経済指標</t>
    <rPh sb="0" eb="2">
      <t>ネンド</t>
    </rPh>
    <rPh sb="2" eb="4">
      <t>ケイザイ</t>
    </rPh>
    <rPh sb="4" eb="6">
      <t>シヒョウ</t>
    </rPh>
    <phoneticPr fontId="2"/>
  </si>
  <si>
    <t>月次経済指標</t>
    <rPh sb="0" eb="2">
      <t>ゲツジ</t>
    </rPh>
    <rPh sb="2" eb="4">
      <t>ケイザイ</t>
    </rPh>
    <rPh sb="4" eb="6">
      <t>シヒョウ</t>
    </rPh>
    <phoneticPr fontId="2"/>
  </si>
  <si>
    <t>2_1</t>
    <phoneticPr fontId="2"/>
  </si>
  <si>
    <t>13_1</t>
    <phoneticPr fontId="2"/>
  </si>
  <si>
    <t>10_1</t>
    <phoneticPr fontId="2"/>
  </si>
  <si>
    <t>9_1</t>
    <phoneticPr fontId="2"/>
  </si>
  <si>
    <t>2021年度</t>
    <rPh sb="4" eb="6">
      <t>ネンド</t>
    </rPh>
    <phoneticPr fontId="2"/>
  </si>
  <si>
    <t>まん延防止措置</t>
    <rPh sb="3" eb="5">
      <t>ボウシ</t>
    </rPh>
    <rPh sb="5" eb="7">
      <t>ソチ</t>
    </rPh>
    <phoneticPr fontId="2"/>
  </si>
  <si>
    <t>4/5～4/24</t>
    <phoneticPr fontId="2"/>
  </si>
  <si>
    <t>8/2～8/19</t>
    <phoneticPr fontId="2"/>
  </si>
  <si>
    <t>R2基準</t>
    <rPh sb="2" eb="4">
      <t>キジュン</t>
    </rPh>
    <phoneticPr fontId="2"/>
  </si>
  <si>
    <t>30人以上</t>
    <rPh sb="2" eb="3">
      <t>ニン</t>
    </rPh>
    <rPh sb="3" eb="5">
      <t>イジョウ</t>
    </rPh>
    <phoneticPr fontId="2"/>
  </si>
  <si>
    <t>2020年=100</t>
    <rPh sb="4" eb="5">
      <t>ネン</t>
    </rPh>
    <phoneticPr fontId="2"/>
  </si>
  <si>
    <t>景気の谷</t>
    <rPh sb="0" eb="2">
      <t>ケイキ</t>
    </rPh>
    <rPh sb="3" eb="4">
      <t>タニ</t>
    </rPh>
    <phoneticPr fontId="2"/>
  </si>
  <si>
    <t>改善</t>
    <rPh sb="0" eb="2">
      <t>カイゼン</t>
    </rPh>
    <phoneticPr fontId="57"/>
  </si>
  <si>
    <t>2018年10月</t>
    <rPh sb="4" eb="5">
      <t>ネン</t>
    </rPh>
    <rPh sb="7" eb="8">
      <t>ガツ</t>
    </rPh>
    <phoneticPr fontId="2"/>
  </si>
  <si>
    <t>2020年5月</t>
    <rPh sb="4" eb="5">
      <t>ネン</t>
    </rPh>
    <rPh sb="6" eb="7">
      <t>ガツ</t>
    </rPh>
    <phoneticPr fontId="2"/>
  </si>
  <si>
    <t xml:space="preserve"> </t>
    <phoneticPr fontId="2"/>
  </si>
  <si>
    <t>2022年2月分から見直し</t>
    <rPh sb="4" eb="5">
      <t>ネン</t>
    </rPh>
    <rPh sb="6" eb="7">
      <t>ガツ</t>
    </rPh>
    <rPh sb="7" eb="8">
      <t>ブン</t>
    </rPh>
    <rPh sb="10" eb="12">
      <t>ミナオ</t>
    </rPh>
    <phoneticPr fontId="2"/>
  </si>
  <si>
    <t>労働投入量指数（全産業）</t>
    <rPh sb="0" eb="2">
      <t>ロウドウ</t>
    </rPh>
    <rPh sb="2" eb="5">
      <t>トウニュウリョウ</t>
    </rPh>
    <rPh sb="5" eb="7">
      <t>シスウ</t>
    </rPh>
    <rPh sb="8" eb="9">
      <t>ゼン</t>
    </rPh>
    <rPh sb="9" eb="11">
      <t>サンギョウ</t>
    </rPh>
    <phoneticPr fontId="2"/>
  </si>
  <si>
    <t>百貨店・スーパー販売額</t>
    <phoneticPr fontId="2"/>
  </si>
  <si>
    <t>輸出通関実績</t>
    <rPh sb="1" eb="2">
      <t>デ</t>
    </rPh>
    <phoneticPr fontId="2"/>
  </si>
  <si>
    <t>23_1</t>
    <phoneticPr fontId="38"/>
  </si>
  <si>
    <t>101.3</t>
  </si>
  <si>
    <t>就業者数（従業地）</t>
    <rPh sb="0" eb="3">
      <t>シュウギョウシャ</t>
    </rPh>
    <rPh sb="3" eb="4">
      <t>スウ</t>
    </rPh>
    <rPh sb="5" eb="7">
      <t>ジュウギョウ</t>
    </rPh>
    <rPh sb="7" eb="8">
      <t>チ</t>
    </rPh>
    <phoneticPr fontId="8"/>
  </si>
  <si>
    <t>兵庫県（百万円）</t>
    <rPh sb="0" eb="3">
      <t>ヒョウゴケン</t>
    </rPh>
    <rPh sb="4" eb="5">
      <t>ヒャク</t>
    </rPh>
    <rPh sb="5" eb="7">
      <t>マンエン</t>
    </rPh>
    <phoneticPr fontId="2"/>
  </si>
  <si>
    <t>年平均中心相場</t>
    <rPh sb="0" eb="3">
      <t>ネンヘイキン</t>
    </rPh>
    <rPh sb="3" eb="5">
      <t>チュウシン</t>
    </rPh>
    <rPh sb="5" eb="7">
      <t>ソウバ</t>
    </rPh>
    <phoneticPr fontId="2"/>
  </si>
  <si>
    <t>百貨店・ｽｰﾊﾟｰ販売額</t>
    <phoneticPr fontId="2"/>
  </si>
  <si>
    <t>百貨店・スーパー販売額</t>
    <rPh sb="0" eb="3">
      <t>ヒャッカテン</t>
    </rPh>
    <rPh sb="8" eb="11">
      <t>ハンバイガク</t>
    </rPh>
    <phoneticPr fontId="2"/>
  </si>
  <si>
    <t>全国(百万円）</t>
    <rPh sb="0" eb="2">
      <t>ゼンコク</t>
    </rPh>
    <rPh sb="3" eb="4">
      <t>ヒャク</t>
    </rPh>
    <rPh sb="4" eb="6">
      <t>マンエン</t>
    </rPh>
    <phoneticPr fontId="2"/>
  </si>
  <si>
    <t>令和5年</t>
    <rPh sb="0" eb="2">
      <t>レイワ</t>
    </rPh>
    <phoneticPr fontId="6"/>
  </si>
  <si>
    <t>2018年11月</t>
    <rPh sb="4" eb="5">
      <t>ネン</t>
    </rPh>
    <rPh sb="7" eb="8">
      <t>ガツ</t>
    </rPh>
    <phoneticPr fontId="2"/>
  </si>
  <si>
    <t>69ヶ月</t>
    <rPh sb="3" eb="4">
      <t>ゲツ</t>
    </rPh>
    <phoneticPr fontId="2"/>
  </si>
  <si>
    <t>景気の山</t>
    <rPh sb="0" eb="2">
      <t>ケイキ</t>
    </rPh>
    <rPh sb="3" eb="4">
      <t>ヤマ</t>
    </rPh>
    <phoneticPr fontId="2"/>
  </si>
  <si>
    <t>2023年</t>
    <rPh sb="4" eb="5">
      <t>ネン</t>
    </rPh>
    <phoneticPr fontId="8"/>
  </si>
  <si>
    <t>2023年</t>
    <rPh sb="4" eb="5">
      <t>ネン</t>
    </rPh>
    <phoneticPr fontId="2"/>
  </si>
  <si>
    <t>2022年</t>
    <rPh sb="4" eb="5">
      <t>ネン</t>
    </rPh>
    <phoneticPr fontId="2"/>
  </si>
  <si>
    <t>2022年度</t>
    <rPh sb="4" eb="6">
      <t>ネンド</t>
    </rPh>
    <phoneticPr fontId="2"/>
  </si>
  <si>
    <t>2022年度</t>
    <rPh sb="4" eb="5">
      <t>ネン</t>
    </rPh>
    <rPh sb="5" eb="6">
      <t>ド</t>
    </rPh>
    <phoneticPr fontId="2"/>
  </si>
  <si>
    <t>2022年度</t>
    <rPh sb="4" eb="6">
      <t>ネンド</t>
    </rPh>
    <phoneticPr fontId="2"/>
  </si>
  <si>
    <t>令和5年</t>
    <rPh sb="0" eb="2">
      <t>レイワ</t>
    </rPh>
    <rPh sb="3" eb="4">
      <t>ネン</t>
    </rPh>
    <phoneticPr fontId="6"/>
  </si>
  <si>
    <t>(2023)</t>
    <phoneticPr fontId="2"/>
  </si>
  <si>
    <t>全国ＣＩ（令和2年=100）</t>
    <rPh sb="0" eb="2">
      <t>ゼンコク</t>
    </rPh>
    <rPh sb="5" eb="7">
      <t>レイワ</t>
    </rPh>
    <rPh sb="8" eb="9">
      <t>ネン</t>
    </rPh>
    <phoneticPr fontId="8"/>
  </si>
  <si>
    <t>関西地域CLI等</t>
    <rPh sb="0" eb="2">
      <t>カンサイ</t>
    </rPh>
    <rPh sb="2" eb="4">
      <t>チイキ</t>
    </rPh>
    <rPh sb="7" eb="8">
      <t>トウ</t>
    </rPh>
    <phoneticPr fontId="2"/>
  </si>
  <si>
    <t>大阪CLI</t>
    <rPh sb="0" eb="2">
      <t>オオサカ</t>
    </rPh>
    <phoneticPr fontId="2"/>
  </si>
  <si>
    <t>京都CLI</t>
    <rPh sb="0" eb="2">
      <t>キョウト</t>
    </rPh>
    <phoneticPr fontId="2"/>
  </si>
  <si>
    <t>滋賀CLI</t>
    <rPh sb="0" eb="2">
      <t>シガ</t>
    </rPh>
    <phoneticPr fontId="2"/>
  </si>
  <si>
    <t>奈良CLI</t>
    <rPh sb="0" eb="2">
      <t>ナラ</t>
    </rPh>
    <phoneticPr fontId="2"/>
  </si>
  <si>
    <t>和歌山CLI</t>
    <rPh sb="0" eb="3">
      <t>ワカヤマ</t>
    </rPh>
    <phoneticPr fontId="2"/>
  </si>
  <si>
    <t>福井CLI</t>
    <rPh sb="0" eb="2">
      <t>フクイ</t>
    </rPh>
    <phoneticPr fontId="2"/>
  </si>
  <si>
    <t>(参考）APIR推計「関西地域CLI]</t>
    <rPh sb="1" eb="3">
      <t>サンコウ</t>
    </rPh>
    <rPh sb="8" eb="10">
      <t>スイケイ</t>
    </rPh>
    <rPh sb="11" eb="13">
      <t>カンサイ</t>
    </rPh>
    <rPh sb="13" eb="15">
      <t>チイキ</t>
    </rPh>
    <phoneticPr fontId="2"/>
  </si>
  <si>
    <t>10_2</t>
    <phoneticPr fontId="2"/>
  </si>
  <si>
    <t>10_3</t>
    <phoneticPr fontId="2"/>
  </si>
  <si>
    <t>10_4</t>
    <phoneticPr fontId="2"/>
  </si>
  <si>
    <t>10_5</t>
    <phoneticPr fontId="2"/>
  </si>
  <si>
    <t>10_6</t>
    <phoneticPr fontId="2"/>
  </si>
  <si>
    <t>10_7</t>
    <phoneticPr fontId="2"/>
  </si>
  <si>
    <t>APIR推計</t>
    <rPh sb="4" eb="6">
      <t>スイケイ</t>
    </rPh>
    <phoneticPr fontId="2"/>
  </si>
  <si>
    <t>2013年</t>
    <rPh sb="4" eb="5">
      <t>ネン</t>
    </rPh>
    <phoneticPr fontId="2"/>
  </si>
  <si>
    <t>経済産業省「工業統計調査」「経済センサス</t>
    <rPh sb="0" eb="2">
      <t>ケイザイ</t>
    </rPh>
    <rPh sb="6" eb="8">
      <t>コウギョウ</t>
    </rPh>
    <rPh sb="8" eb="10">
      <t>トウケイ</t>
    </rPh>
    <rPh sb="10" eb="12">
      <t>チョウサ</t>
    </rPh>
    <rPh sb="14" eb="16">
      <t>ケイザイ</t>
    </rPh>
    <phoneticPr fontId="8"/>
  </si>
  <si>
    <t>-活動調査」「経済構造実態調査」</t>
    <phoneticPr fontId="2"/>
  </si>
  <si>
    <t>104.7</t>
  </si>
  <si>
    <t>2人以上世帯</t>
    <rPh sb="1" eb="2">
      <t>ニン</t>
    </rPh>
    <rPh sb="2" eb="4">
      <t>イジョウ</t>
    </rPh>
    <rPh sb="4" eb="6">
      <t>セタイ</t>
    </rPh>
    <phoneticPr fontId="2"/>
  </si>
  <si>
    <t>神戸市消費支出</t>
    <rPh sb="0" eb="3">
      <t>コウベシ</t>
    </rPh>
    <rPh sb="3" eb="5">
      <t>ショウヒ</t>
    </rPh>
    <rPh sb="5" eb="7">
      <t>シシュツ</t>
    </rPh>
    <phoneticPr fontId="2"/>
  </si>
  <si>
    <t>月</t>
    <rPh sb="0" eb="1">
      <t>ツキ</t>
    </rPh>
    <phoneticPr fontId="2"/>
  </si>
  <si>
    <t>総務省「家計調査」</t>
    <rPh sb="0" eb="2">
      <t>ソウム</t>
    </rPh>
    <rPh sb="2" eb="3">
      <t>ショウ</t>
    </rPh>
    <rPh sb="4" eb="6">
      <t>カケイ</t>
    </rPh>
    <rPh sb="6" eb="8">
      <t>チョウサ</t>
    </rPh>
    <phoneticPr fontId="2"/>
  </si>
  <si>
    <t>24_1</t>
    <phoneticPr fontId="38"/>
  </si>
  <si>
    <t>2023年</t>
    <rPh sb="4" eb="5">
      <t>ネン</t>
    </rPh>
    <phoneticPr fontId="2"/>
  </si>
  <si>
    <t>緊急事態宣言(景気の谷）</t>
    <rPh sb="0" eb="2">
      <t>キンキュウ</t>
    </rPh>
    <rPh sb="2" eb="4">
      <t>ジタイ</t>
    </rPh>
    <rPh sb="4" eb="6">
      <t>センゲン</t>
    </rPh>
    <rPh sb="7" eb="9">
      <t>ケイキ</t>
    </rPh>
    <rPh sb="10" eb="11">
      <t>タニ</t>
    </rPh>
    <phoneticPr fontId="2"/>
  </si>
  <si>
    <t>lg4</t>
    <phoneticPr fontId="2"/>
  </si>
  <si>
    <t>兵庫県主要関連指標の推移（年度）</t>
    <rPh sb="0" eb="3">
      <t>ヒョウゴケン</t>
    </rPh>
    <rPh sb="3" eb="5">
      <t>シュヨウ</t>
    </rPh>
    <rPh sb="13" eb="15">
      <t>ネンド</t>
    </rPh>
    <phoneticPr fontId="8"/>
  </si>
  <si>
    <t>年度値または年度平均値</t>
    <rPh sb="0" eb="2">
      <t>ネンド</t>
    </rPh>
    <rPh sb="2" eb="3">
      <t>アタイ</t>
    </rPh>
    <rPh sb="6" eb="8">
      <t>ネンド</t>
    </rPh>
    <rPh sb="8" eb="10">
      <t>ヘイキン</t>
    </rPh>
    <rPh sb="10" eb="11">
      <t>アタイ</t>
    </rPh>
    <phoneticPr fontId="8"/>
  </si>
  <si>
    <t>備考２</t>
    <rPh sb="0" eb="2">
      <t>ビコウ</t>
    </rPh>
    <phoneticPr fontId="8"/>
  </si>
  <si>
    <t>年度</t>
    <rPh sb="1" eb="2">
      <t>ド</t>
    </rPh>
    <phoneticPr fontId="8"/>
  </si>
  <si>
    <t>平成1</t>
    <rPh sb="0" eb="2">
      <t>ヘイセイ</t>
    </rPh>
    <phoneticPr fontId="8"/>
  </si>
  <si>
    <t>平成2</t>
    <rPh sb="0" eb="2">
      <t>ヘイセイ</t>
    </rPh>
    <phoneticPr fontId="8"/>
  </si>
  <si>
    <t>平成3</t>
    <rPh sb="0" eb="2">
      <t>ヘイセイ</t>
    </rPh>
    <phoneticPr fontId="8"/>
  </si>
  <si>
    <t>平成4</t>
    <rPh sb="0" eb="2">
      <t>ヘイセイ</t>
    </rPh>
    <phoneticPr fontId="8"/>
  </si>
  <si>
    <t>平成5</t>
    <rPh sb="0" eb="2">
      <t>ヘイセイ</t>
    </rPh>
    <phoneticPr fontId="8"/>
  </si>
  <si>
    <t>平成6</t>
    <rPh sb="0" eb="2">
      <t>ヘイセイ</t>
    </rPh>
    <phoneticPr fontId="8"/>
  </si>
  <si>
    <t>平成7</t>
    <rPh sb="0" eb="2">
      <t>ヘイセイ</t>
    </rPh>
    <phoneticPr fontId="8"/>
  </si>
  <si>
    <t>平成8</t>
    <rPh sb="0" eb="2">
      <t>ヘイセイ</t>
    </rPh>
    <phoneticPr fontId="8"/>
  </si>
  <si>
    <t>平成9</t>
    <rPh sb="0" eb="2">
      <t>ヘイセイ</t>
    </rPh>
    <phoneticPr fontId="8"/>
  </si>
  <si>
    <t>平成10</t>
    <rPh sb="0" eb="2">
      <t>ヘイセイ</t>
    </rPh>
    <phoneticPr fontId="8"/>
  </si>
  <si>
    <t>平成11</t>
    <rPh sb="0" eb="1">
      <t>ヘイセイ</t>
    </rPh>
    <phoneticPr fontId="8"/>
  </si>
  <si>
    <t>平成12</t>
    <rPh sb="0" eb="1">
      <t>ヘイセイ</t>
    </rPh>
    <phoneticPr fontId="8"/>
  </si>
  <si>
    <t>平成13</t>
    <rPh sb="0" eb="2">
      <t>ヘイセイ</t>
    </rPh>
    <phoneticPr fontId="8"/>
  </si>
  <si>
    <t>平成14</t>
    <rPh sb="0" eb="2">
      <t>ヘイセイ</t>
    </rPh>
    <phoneticPr fontId="8"/>
  </si>
  <si>
    <t>平成15</t>
    <rPh sb="0" eb="2">
      <t>ヘイセイ</t>
    </rPh>
    <phoneticPr fontId="8"/>
  </si>
  <si>
    <t>平成16</t>
    <rPh sb="0" eb="2">
      <t>ヘイセイ</t>
    </rPh>
    <phoneticPr fontId="8"/>
  </si>
  <si>
    <t>平成17</t>
    <rPh sb="0" eb="2">
      <t>ヘイセイ</t>
    </rPh>
    <phoneticPr fontId="8"/>
  </si>
  <si>
    <t>平成18</t>
    <rPh sb="0" eb="2">
      <t>ヘイセイ</t>
    </rPh>
    <phoneticPr fontId="8"/>
  </si>
  <si>
    <t>平成19</t>
    <rPh sb="0" eb="2">
      <t>ヘイセイ</t>
    </rPh>
    <phoneticPr fontId="8"/>
  </si>
  <si>
    <t>平成20</t>
    <rPh sb="0" eb="2">
      <t>ヘイセイ</t>
    </rPh>
    <phoneticPr fontId="8"/>
  </si>
  <si>
    <t>平成21</t>
    <rPh sb="0" eb="2">
      <t>ヘイセイ</t>
    </rPh>
    <phoneticPr fontId="8"/>
  </si>
  <si>
    <t>平成22</t>
    <rPh sb="0" eb="2">
      <t>ヘイセイ</t>
    </rPh>
    <phoneticPr fontId="8"/>
  </si>
  <si>
    <t>平成23</t>
    <rPh sb="0" eb="2">
      <t>ヘイセイ</t>
    </rPh>
    <phoneticPr fontId="8"/>
  </si>
  <si>
    <t>平成24</t>
    <rPh sb="0" eb="2">
      <t>ヘイセイ</t>
    </rPh>
    <phoneticPr fontId="8"/>
  </si>
  <si>
    <t>平成25</t>
    <rPh sb="0" eb="2">
      <t>ヘイセイ</t>
    </rPh>
    <phoneticPr fontId="8"/>
  </si>
  <si>
    <t>平成26</t>
    <rPh sb="0" eb="2">
      <t>ヘイセイ</t>
    </rPh>
    <phoneticPr fontId="8"/>
  </si>
  <si>
    <t>平成27</t>
    <rPh sb="0" eb="2">
      <t>ヘイセイ</t>
    </rPh>
    <phoneticPr fontId="8"/>
  </si>
  <si>
    <t>平成28</t>
    <rPh sb="0" eb="2">
      <t>ヘイセイ</t>
    </rPh>
    <phoneticPr fontId="8"/>
  </si>
  <si>
    <t>平成29</t>
    <rPh sb="0" eb="2">
      <t>ヘイセイ</t>
    </rPh>
    <phoneticPr fontId="8"/>
  </si>
  <si>
    <t>平成30</t>
    <rPh sb="0" eb="2">
      <t>ヘイセイ</t>
    </rPh>
    <phoneticPr fontId="8"/>
  </si>
  <si>
    <t>令和1</t>
    <rPh sb="0" eb="2">
      <t>レイワ</t>
    </rPh>
    <phoneticPr fontId="8"/>
  </si>
  <si>
    <t>令和2</t>
    <rPh sb="0" eb="2">
      <t>レイワ</t>
    </rPh>
    <phoneticPr fontId="8"/>
  </si>
  <si>
    <t>令和3</t>
    <rPh sb="0" eb="2">
      <t>レイワ</t>
    </rPh>
    <phoneticPr fontId="8"/>
  </si>
  <si>
    <t>令和4</t>
    <rPh sb="0" eb="2">
      <t>レイワ</t>
    </rPh>
    <phoneticPr fontId="8"/>
  </si>
  <si>
    <t>Ｇ　Ｄ　Ｐ</t>
    <phoneticPr fontId="8"/>
  </si>
  <si>
    <t>県統計課「県民経済計算」</t>
    <rPh sb="0" eb="1">
      <t>ケン</t>
    </rPh>
    <rPh sb="1" eb="3">
      <t>トウケイ</t>
    </rPh>
    <rPh sb="3" eb="4">
      <t>カ</t>
    </rPh>
    <rPh sb="5" eb="6">
      <t>ケン</t>
    </rPh>
    <phoneticPr fontId="8"/>
  </si>
  <si>
    <t>－</t>
    <phoneticPr fontId="8"/>
  </si>
  <si>
    <t>※2005年以前は簡易遡及</t>
    <rPh sb="5" eb="6">
      <t>ネン</t>
    </rPh>
    <rPh sb="6" eb="8">
      <t>イゼン</t>
    </rPh>
    <rPh sb="9" eb="11">
      <t>カンイ</t>
    </rPh>
    <rPh sb="11" eb="13">
      <t>ソキュウ</t>
    </rPh>
    <phoneticPr fontId="8"/>
  </si>
  <si>
    <t>（平成27年連鎖価格）</t>
    <rPh sb="6" eb="8">
      <t>レンサ</t>
    </rPh>
    <rPh sb="8" eb="10">
      <t>カカク</t>
    </rPh>
    <phoneticPr fontId="8"/>
  </si>
  <si>
    <t>（平成17年固定基準年）</t>
    <rPh sb="1" eb="3">
      <t>ヘイセイ</t>
    </rPh>
    <rPh sb="5" eb="6">
      <t>ネン</t>
    </rPh>
    <rPh sb="6" eb="8">
      <t>コテイ</t>
    </rPh>
    <rPh sb="8" eb="10">
      <t>キジュン</t>
    </rPh>
    <rPh sb="10" eb="11">
      <t>ネン</t>
    </rPh>
    <phoneticPr fontId="8"/>
  </si>
  <si>
    <t>生　　　産</t>
    <rPh sb="0" eb="1">
      <t>ショウ</t>
    </rPh>
    <rPh sb="4" eb="5">
      <t>サン</t>
    </rPh>
    <phoneticPr fontId="8"/>
  </si>
  <si>
    <t>県統計課「県鉱工業指数」</t>
    <rPh sb="0" eb="1">
      <t>ケン</t>
    </rPh>
    <rPh sb="1" eb="3">
      <t>トウケイ</t>
    </rPh>
    <rPh sb="3" eb="4">
      <t>カ</t>
    </rPh>
    <rPh sb="5" eb="6">
      <t>ケン</t>
    </rPh>
    <rPh sb="6" eb="9">
      <t>コウコウギョウ</t>
    </rPh>
    <rPh sb="9" eb="11">
      <t>シスウ</t>
    </rPh>
    <phoneticPr fontId="8"/>
  </si>
  <si>
    <t>経済産業省HP</t>
    <rPh sb="0" eb="2">
      <t>ケイザイ</t>
    </rPh>
    <rPh sb="2" eb="4">
      <t>サンギョウ</t>
    </rPh>
    <rPh sb="4" eb="5">
      <t>ショウ</t>
    </rPh>
    <phoneticPr fontId="8"/>
  </si>
  <si>
    <t>原指数</t>
    <rPh sb="0" eb="1">
      <t>ゲン</t>
    </rPh>
    <rPh sb="1" eb="3">
      <t>シスウ</t>
    </rPh>
    <phoneticPr fontId="8"/>
  </si>
  <si>
    <t>※2012年以前は接続指数による換算値</t>
    <rPh sb="4" eb="5">
      <t>ネン</t>
    </rPh>
    <rPh sb="5" eb="7">
      <t>イゼン</t>
    </rPh>
    <rPh sb="8" eb="10">
      <t>セツゾク</t>
    </rPh>
    <rPh sb="10" eb="12">
      <t>シスウ</t>
    </rPh>
    <rPh sb="16" eb="18">
      <t>カンサン</t>
    </rPh>
    <rPh sb="17" eb="18">
      <t>チ</t>
    </rPh>
    <phoneticPr fontId="8"/>
  </si>
  <si>
    <t>期末在庫原指数</t>
    <rPh sb="0" eb="2">
      <t>キマツ</t>
    </rPh>
    <rPh sb="2" eb="4">
      <t>ザイコ</t>
    </rPh>
    <rPh sb="4" eb="5">
      <t>ゲン</t>
    </rPh>
    <rPh sb="5" eb="7">
      <t>シスウ</t>
    </rPh>
    <phoneticPr fontId="8"/>
  </si>
  <si>
    <t>(暦年）</t>
    <rPh sb="1" eb="3">
      <t>レキネン</t>
    </rPh>
    <phoneticPr fontId="8"/>
  </si>
  <si>
    <t>-活動調査」「経済構造実態調査」（暦年値）</t>
    <rPh sb="17" eb="19">
      <t>レキネン</t>
    </rPh>
    <rPh sb="19" eb="20">
      <t>アタイ</t>
    </rPh>
    <phoneticPr fontId="2"/>
  </si>
  <si>
    <t>速報は9月公表</t>
    <rPh sb="0" eb="2">
      <t>ソクホウ</t>
    </rPh>
    <rPh sb="4" eb="5">
      <t>ツキ</t>
    </rPh>
    <rPh sb="5" eb="7">
      <t>コウヒョウ</t>
    </rPh>
    <phoneticPr fontId="8"/>
  </si>
  <si>
    <t>物価</t>
    <rPh sb="1" eb="2">
      <t>アタイ</t>
    </rPh>
    <phoneticPr fontId="8"/>
  </si>
  <si>
    <t>88.8</t>
  </si>
  <si>
    <t>91.7</t>
  </si>
  <si>
    <t>95.7</t>
  </si>
  <si>
    <t>96.8</t>
  </si>
  <si>
    <t>97.1</t>
  </si>
  <si>
    <t>97.3</t>
  </si>
  <si>
    <t>99.2</t>
  </si>
  <si>
    <t>101.1</t>
  </si>
  <si>
    <t>100.2</t>
  </si>
  <si>
    <t>98.9</t>
  </si>
  <si>
    <t>96.6</t>
  </si>
  <si>
    <t>95.1</t>
  </si>
  <si>
    <t>94.6</t>
  </si>
  <si>
    <t>93.9</t>
  </si>
  <si>
    <t>97.7</t>
  </si>
  <si>
    <t>98.3</t>
  </si>
  <si>
    <t>99.6</t>
  </si>
  <si>
    <t>99.8</t>
  </si>
  <si>
    <t>99.5</t>
  </si>
  <si>
    <t>102.1</t>
  </si>
  <si>
    <t>総務省（神戸市値）「消費者物価指数年報」</t>
    <rPh sb="0" eb="3">
      <t>ソウムショウ</t>
    </rPh>
    <rPh sb="4" eb="7">
      <t>コウベシ</t>
    </rPh>
    <rPh sb="7" eb="8">
      <t>チ</t>
    </rPh>
    <phoneticPr fontId="8"/>
  </si>
  <si>
    <t>県、国とも県統計課HP</t>
    <rPh sb="0" eb="1">
      <t>ケン</t>
    </rPh>
    <rPh sb="2" eb="3">
      <t>クニ</t>
    </rPh>
    <rPh sb="5" eb="6">
      <t>ケン</t>
    </rPh>
    <rPh sb="6" eb="8">
      <t>トウケイ</t>
    </rPh>
    <rPh sb="8" eb="9">
      <t>カ</t>
    </rPh>
    <phoneticPr fontId="8"/>
  </si>
  <si>
    <t>※接続指数含む(全国値)</t>
    <rPh sb="1" eb="3">
      <t>セツゾク</t>
    </rPh>
    <rPh sb="2" eb="4">
      <t>シスウ</t>
    </rPh>
    <rPh sb="4" eb="5">
      <t>フク</t>
    </rPh>
    <rPh sb="8" eb="10">
      <t>ゼンコク</t>
    </rPh>
    <rPh sb="10" eb="11">
      <t>アタイ</t>
    </rPh>
    <phoneticPr fontId="8"/>
  </si>
  <si>
    <t>企業物価指数</t>
    <rPh sb="0" eb="2">
      <t>キギョウ</t>
    </rPh>
    <phoneticPr fontId="8"/>
  </si>
  <si>
    <t>日本銀行HP</t>
    <rPh sb="0" eb="2">
      <t>ニホン</t>
    </rPh>
    <rPh sb="2" eb="4">
      <t>ギンコウ</t>
    </rPh>
    <phoneticPr fontId="8"/>
  </si>
  <si>
    <t>（国内）</t>
    <rPh sb="1" eb="3">
      <t>コクナイ</t>
    </rPh>
    <phoneticPr fontId="8"/>
  </si>
  <si>
    <t>雇用・賃金</t>
    <rPh sb="0" eb="1">
      <t>ヤトイ</t>
    </rPh>
    <rPh sb="1" eb="2">
      <t>ヨウ</t>
    </rPh>
    <rPh sb="3" eb="4">
      <t>チン</t>
    </rPh>
    <rPh sb="4" eb="5">
      <t>キン</t>
    </rPh>
    <phoneticPr fontId="8"/>
  </si>
  <si>
    <t>賃金指数</t>
    <phoneticPr fontId="8"/>
  </si>
  <si>
    <t>県統計課「毎月勤労統計調査」</t>
    <rPh sb="5" eb="7">
      <t>マイツキ</t>
    </rPh>
    <rPh sb="7" eb="9">
      <t>キンロウ</t>
    </rPh>
    <rPh sb="9" eb="11">
      <t>トウケイ</t>
    </rPh>
    <rPh sb="11" eb="13">
      <t>チョウサ</t>
    </rPh>
    <phoneticPr fontId="8"/>
  </si>
  <si>
    <t>国：年度値</t>
    <rPh sb="0" eb="1">
      <t>クニ</t>
    </rPh>
    <rPh sb="2" eb="4">
      <t>ネンド</t>
    </rPh>
    <rPh sb="4" eb="5">
      <t>アタイ</t>
    </rPh>
    <phoneticPr fontId="8"/>
  </si>
  <si>
    <t>県：月次データ年度平均</t>
    <rPh sb="0" eb="1">
      <t>ケン</t>
    </rPh>
    <rPh sb="2" eb="3">
      <t>ツキ</t>
    </rPh>
    <rPh sb="3" eb="4">
      <t>ツギ</t>
    </rPh>
    <rPh sb="7" eb="9">
      <t>ネンド</t>
    </rPh>
    <rPh sb="9" eb="11">
      <t>ヘイキン</t>
    </rPh>
    <phoneticPr fontId="8"/>
  </si>
  <si>
    <t>※従業員規模30人以上事業所</t>
    <rPh sb="1" eb="4">
      <t>ジュウギョウイン</t>
    </rPh>
    <rPh sb="11" eb="14">
      <t>ジギョウショ</t>
    </rPh>
    <phoneticPr fontId="8"/>
  </si>
  <si>
    <t>※本資料用の簡易計算</t>
    <rPh sb="1" eb="2">
      <t>ホン</t>
    </rPh>
    <rPh sb="2" eb="5">
      <t>シリョウヨウ</t>
    </rPh>
    <rPh sb="6" eb="8">
      <t>カンイ</t>
    </rPh>
    <rPh sb="8" eb="10">
      <t>ケイサン</t>
    </rPh>
    <phoneticPr fontId="8"/>
  </si>
  <si>
    <t>年度平均</t>
    <rPh sb="0" eb="2">
      <t>ネンド</t>
    </rPh>
    <rPh sb="2" eb="4">
      <t>ヘイキン</t>
    </rPh>
    <phoneticPr fontId="8"/>
  </si>
  <si>
    <t>厚生労働省、兵庫労働局</t>
    <rPh sb="0" eb="2">
      <t>コウセイ</t>
    </rPh>
    <rPh sb="2" eb="5">
      <t>ロウドウショウ</t>
    </rPh>
    <phoneticPr fontId="8"/>
  </si>
  <si>
    <t>国：厚生労働省HP</t>
    <rPh sb="0" eb="1">
      <t>クニ</t>
    </rPh>
    <rPh sb="2" eb="4">
      <t>コウセイ</t>
    </rPh>
    <rPh sb="4" eb="7">
      <t>ロウドウショウ</t>
    </rPh>
    <phoneticPr fontId="8"/>
  </si>
  <si>
    <t>「職業安定業務統計」</t>
    <phoneticPr fontId="8"/>
  </si>
  <si>
    <t>県：兵庫の統計(HP)</t>
    <rPh sb="0" eb="1">
      <t>ケン</t>
    </rPh>
    <rPh sb="2" eb="4">
      <t>ヒョウゴ</t>
    </rPh>
    <rPh sb="5" eb="7">
      <t>トウケイ</t>
    </rPh>
    <phoneticPr fontId="8"/>
  </si>
  <si>
    <t>完全失業率（暦年）</t>
    <rPh sb="6" eb="8">
      <t>レキネン</t>
    </rPh>
    <phoneticPr fontId="8"/>
  </si>
  <si>
    <t>総務省「労働力調査」　(年平均）</t>
    <rPh sb="2" eb="3">
      <t>ショウ</t>
    </rPh>
    <rPh sb="4" eb="7">
      <t>ロウドウリョク</t>
    </rPh>
    <rPh sb="7" eb="9">
      <t>チョウサ</t>
    </rPh>
    <rPh sb="12" eb="13">
      <t>ネン</t>
    </rPh>
    <rPh sb="13" eb="15">
      <t>ヘイキン</t>
    </rPh>
    <phoneticPr fontId="8"/>
  </si>
  <si>
    <t>統計局HP</t>
    <rPh sb="0" eb="3">
      <t>トウケイキョク</t>
    </rPh>
    <phoneticPr fontId="8"/>
  </si>
  <si>
    <t>県：DIデータ、国：東京商工リサーチHP</t>
    <rPh sb="0" eb="1">
      <t>ケン</t>
    </rPh>
    <rPh sb="8" eb="9">
      <t>クニ</t>
    </rPh>
    <rPh sb="10" eb="12">
      <t>トウキョウ</t>
    </rPh>
    <rPh sb="12" eb="14">
      <t>ショウコウ</t>
    </rPh>
    <phoneticPr fontId="8"/>
  </si>
  <si>
    <t>最　　　終　　　需　　　要</t>
    <rPh sb="0" eb="1">
      <t>サイ</t>
    </rPh>
    <rPh sb="4" eb="5">
      <t>シュウ</t>
    </rPh>
    <rPh sb="8" eb="9">
      <t>モトメ</t>
    </rPh>
    <rPh sb="12" eb="13">
      <t>ヨウ</t>
    </rPh>
    <phoneticPr fontId="8"/>
  </si>
  <si>
    <t>実数（千円）</t>
  </si>
  <si>
    <t>総務省「家計調査」（神戸市値）</t>
    <rPh sb="2" eb="3">
      <t>ショウ</t>
    </rPh>
    <rPh sb="6" eb="8">
      <t>チョウサ</t>
    </rPh>
    <rPh sb="10" eb="13">
      <t>コウベシ</t>
    </rPh>
    <rPh sb="13" eb="14">
      <t>チ</t>
    </rPh>
    <phoneticPr fontId="8"/>
  </si>
  <si>
    <t>※二人以上世帯(1999年以前は農林漁家世帯を除く）</t>
    <rPh sb="1" eb="3">
      <t>フタリ</t>
    </rPh>
    <rPh sb="3" eb="5">
      <t>イジョウ</t>
    </rPh>
    <rPh sb="5" eb="7">
      <t>セタイ</t>
    </rPh>
    <phoneticPr fontId="8"/>
  </si>
  <si>
    <t>実質値＝名目値／消費者物価指数</t>
    <rPh sb="0" eb="2">
      <t>ジッシツ</t>
    </rPh>
    <rPh sb="2" eb="3">
      <t>アタイ</t>
    </rPh>
    <rPh sb="4" eb="6">
      <t>メイモク</t>
    </rPh>
    <rPh sb="6" eb="7">
      <t>チ</t>
    </rPh>
    <rPh sb="8" eb="11">
      <t>ショウヒシャ</t>
    </rPh>
    <rPh sb="11" eb="13">
      <t>ブッカ</t>
    </rPh>
    <rPh sb="13" eb="15">
      <t>シスウ</t>
    </rPh>
    <phoneticPr fontId="8"/>
  </si>
  <si>
    <t>新設住宅</t>
    <phoneticPr fontId="8"/>
  </si>
  <si>
    <t>実数（千戸）</t>
    <rPh sb="3" eb="4">
      <t>セン</t>
    </rPh>
    <phoneticPr fontId="8"/>
  </si>
  <si>
    <t>国土交通省「建築着工統計調査」</t>
    <rPh sb="0" eb="1">
      <t>コクド</t>
    </rPh>
    <rPh sb="1" eb="4">
      <t>コウツウショウ</t>
    </rPh>
    <rPh sb="5" eb="7">
      <t>ケンチク</t>
    </rPh>
    <rPh sb="7" eb="9">
      <t>チャッコウ</t>
    </rPh>
    <rPh sb="9" eb="11">
      <t>トウケイ</t>
    </rPh>
    <rPh sb="11" eb="13">
      <t>チョウサ</t>
    </rPh>
    <phoneticPr fontId="8"/>
  </si>
  <si>
    <t>国土交通省HP</t>
    <rPh sb="0" eb="2">
      <t>コクド</t>
    </rPh>
    <rPh sb="2" eb="5">
      <t>コウツウショウ</t>
    </rPh>
    <phoneticPr fontId="8"/>
  </si>
  <si>
    <t>着工戸数</t>
    <phoneticPr fontId="8"/>
  </si>
  <si>
    <t>着工建築物</t>
    <phoneticPr fontId="8"/>
  </si>
  <si>
    <t>国土交通省HP：建築着工統計</t>
    <rPh sb="0" eb="2">
      <t>コクド</t>
    </rPh>
    <rPh sb="2" eb="5">
      <t>コウツウショウ</t>
    </rPh>
    <rPh sb="8" eb="10">
      <t>ケンチク</t>
    </rPh>
    <rPh sb="10" eb="12">
      <t>チャッコウ</t>
    </rPh>
    <rPh sb="12" eb="14">
      <t>トウケイ</t>
    </rPh>
    <phoneticPr fontId="8"/>
  </si>
  <si>
    <t>床面積</t>
    <phoneticPr fontId="8"/>
  </si>
  <si>
    <t>https://www.e-stat.go.jp/stat-search/files?page=1&amp;toukei=00600120&amp;kikan=00600&amp;tstat=000001016965&amp;result_page=1&amp;second=1</t>
  </si>
  <si>
    <t>DIデータ</t>
    <phoneticPr fontId="8"/>
  </si>
  <si>
    <t>百貨店販売額</t>
  </si>
  <si>
    <t>経済産業省「商業動態統計調査」　</t>
    <rPh sb="0" eb="2">
      <t>ケイザイ</t>
    </rPh>
    <rPh sb="2" eb="4">
      <t>サンギョウ</t>
    </rPh>
    <rPh sb="4" eb="5">
      <t>ツウサンショウ</t>
    </rPh>
    <rPh sb="6" eb="8">
      <t>ショウギョウ</t>
    </rPh>
    <rPh sb="8" eb="10">
      <t>ドウタイ</t>
    </rPh>
    <rPh sb="10" eb="12">
      <t>トウケイ</t>
    </rPh>
    <rPh sb="12" eb="14">
      <t>チョウサ</t>
    </rPh>
    <phoneticPr fontId="8"/>
  </si>
  <si>
    <t>経済産業省HP、商業販売統計年報</t>
    <rPh sb="0" eb="2">
      <t>ケイザイ</t>
    </rPh>
    <rPh sb="2" eb="4">
      <t>サンギョウ</t>
    </rPh>
    <rPh sb="4" eb="5">
      <t>ショウ</t>
    </rPh>
    <rPh sb="8" eb="10">
      <t>ショウギョウ</t>
    </rPh>
    <rPh sb="10" eb="12">
      <t>ハンバイ</t>
    </rPh>
    <rPh sb="12" eb="14">
      <t>トウケイ</t>
    </rPh>
    <rPh sb="14" eb="16">
      <t>ネンポウ</t>
    </rPh>
    <phoneticPr fontId="8"/>
  </si>
  <si>
    <t>金　　融</t>
    <rPh sb="3" eb="4">
      <t>ユウ</t>
    </rPh>
    <phoneticPr fontId="8"/>
  </si>
  <si>
    <t>県内銀行</t>
    <rPh sb="0" eb="2">
      <t>ケンナイ</t>
    </rPh>
    <rPh sb="2" eb="4">
      <t>ギンコウ</t>
    </rPh>
    <phoneticPr fontId="8"/>
  </si>
  <si>
    <t>日本銀行「預金・貸出関連統計」</t>
    <rPh sb="5" eb="7">
      <t>ヨキン</t>
    </rPh>
    <rPh sb="8" eb="10">
      <t>カシダシ</t>
    </rPh>
    <rPh sb="10" eb="12">
      <t>カンレン</t>
    </rPh>
    <rPh sb="12" eb="14">
      <t>トウケイ</t>
    </rPh>
    <phoneticPr fontId="8"/>
  </si>
  <si>
    <t>日本銀行HP「都道府県別預金／貸出金」</t>
    <rPh sb="0" eb="2">
      <t>ニホン</t>
    </rPh>
    <rPh sb="2" eb="4">
      <t>ギンコウ</t>
    </rPh>
    <rPh sb="7" eb="11">
      <t>トドウフケン</t>
    </rPh>
    <rPh sb="11" eb="12">
      <t>ベツ</t>
    </rPh>
    <rPh sb="12" eb="14">
      <t>ヨキン</t>
    </rPh>
    <rPh sb="15" eb="17">
      <t>カシダシ</t>
    </rPh>
    <rPh sb="17" eb="18">
      <t>キン</t>
    </rPh>
    <phoneticPr fontId="8"/>
  </si>
  <si>
    <t>預金残高</t>
    <phoneticPr fontId="8"/>
  </si>
  <si>
    <t>都道府県別</t>
    <rPh sb="0" eb="3">
      <t>トドウフケン</t>
    </rPh>
    <rPh sb="3" eb="4">
      <t>ベツ</t>
    </rPh>
    <phoneticPr fontId="8"/>
  </si>
  <si>
    <t>※３月末値</t>
    <rPh sb="2" eb="4">
      <t>ガツマツ</t>
    </rPh>
    <rPh sb="4" eb="5">
      <t>チ</t>
    </rPh>
    <phoneticPr fontId="8"/>
  </si>
  <si>
    <t>貸出残高</t>
    <phoneticPr fontId="8"/>
  </si>
  <si>
    <t>貿　　易</t>
    <rPh sb="3" eb="4">
      <t>エキ</t>
    </rPh>
    <phoneticPr fontId="8"/>
  </si>
  <si>
    <t>輸出額</t>
    <phoneticPr fontId="8"/>
  </si>
  <si>
    <t>実数(億 円)</t>
    <rPh sb="3" eb="4">
      <t>オク</t>
    </rPh>
    <phoneticPr fontId="8"/>
  </si>
  <si>
    <t>財務省ＨＰ</t>
    <rPh sb="0" eb="3">
      <t>ザイムショウ</t>
    </rPh>
    <phoneticPr fontId="8"/>
  </si>
  <si>
    <t>輸入額</t>
    <phoneticPr fontId="8"/>
  </si>
  <si>
    <t>全国主要関連経済指標の推移(年度）</t>
    <rPh sb="0" eb="2">
      <t>ゼンコク</t>
    </rPh>
    <rPh sb="2" eb="4">
      <t>シュヨウ</t>
    </rPh>
    <rPh sb="6" eb="8">
      <t>ケイザイ</t>
    </rPh>
    <rPh sb="14" eb="16">
      <t>ネンド</t>
    </rPh>
    <phoneticPr fontId="8"/>
  </si>
  <si>
    <t>内閣府経済社会総合研究所HP</t>
    <rPh sb="0" eb="2">
      <t>ナイカク</t>
    </rPh>
    <rPh sb="2" eb="3">
      <t>フ</t>
    </rPh>
    <rPh sb="3" eb="5">
      <t>ケイザイ</t>
    </rPh>
    <rPh sb="5" eb="7">
      <t>シャカイ</t>
    </rPh>
    <rPh sb="7" eb="9">
      <t>ソウゴウ</t>
    </rPh>
    <rPh sb="9" eb="12">
      <t>ケンキュウショ</t>
    </rPh>
    <phoneticPr fontId="8"/>
  </si>
  <si>
    <t>内閣府「四半期別GDP速報」</t>
    <rPh sb="0" eb="2">
      <t>ナイカク</t>
    </rPh>
    <rPh sb="2" eb="3">
      <t>フ</t>
    </rPh>
    <rPh sb="4" eb="7">
      <t>シハンキ</t>
    </rPh>
    <rPh sb="7" eb="8">
      <t>ベツ</t>
    </rPh>
    <rPh sb="11" eb="13">
      <t>ソクホウ</t>
    </rPh>
    <phoneticPr fontId="8"/>
  </si>
  <si>
    <t>（平成27年連鎖価格）</t>
    <rPh sb="1" eb="3">
      <t>ヘイセイ</t>
    </rPh>
    <rPh sb="5" eb="6">
      <t>ネン</t>
    </rPh>
    <rPh sb="6" eb="8">
      <t>レンサ</t>
    </rPh>
    <rPh sb="8" eb="10">
      <t>カカク</t>
    </rPh>
    <phoneticPr fontId="8"/>
  </si>
  <si>
    <t>※1993年以前は簡易遡及</t>
    <rPh sb="5" eb="6">
      <t>ネン</t>
    </rPh>
    <rPh sb="6" eb="8">
      <t>イゼン</t>
    </rPh>
    <rPh sb="9" eb="11">
      <t>カンイ</t>
    </rPh>
    <rPh sb="11" eb="13">
      <t>ソキュウ</t>
    </rPh>
    <phoneticPr fontId="8"/>
  </si>
  <si>
    <t>経済産業省「鉱工業指数」</t>
    <rPh sb="0" eb="2">
      <t>ケイザイ</t>
    </rPh>
    <rPh sb="6" eb="9">
      <t>コウコウギョウ</t>
    </rPh>
    <rPh sb="9" eb="11">
      <t>シスウ</t>
    </rPh>
    <phoneticPr fontId="8"/>
  </si>
  <si>
    <t>物　　価</t>
    <rPh sb="3" eb="4">
      <t>アタイ</t>
    </rPh>
    <phoneticPr fontId="8"/>
  </si>
  <si>
    <t>総務省「消費者物価指数」</t>
    <rPh sb="0" eb="2">
      <t>ソウムショウ</t>
    </rPh>
    <rPh sb="1" eb="2">
      <t>ショウ</t>
    </rPh>
    <rPh sb="4" eb="7">
      <t>ショウヒシャ</t>
    </rPh>
    <rPh sb="7" eb="9">
      <t>ブッカ</t>
    </rPh>
    <rPh sb="9" eb="11">
      <t>シスウ</t>
    </rPh>
    <phoneticPr fontId="8"/>
  </si>
  <si>
    <t>総務省統計局HP</t>
    <rPh sb="0" eb="3">
      <t>ソウムショウ</t>
    </rPh>
    <rPh sb="3" eb="6">
      <t>トウケイキョク</t>
    </rPh>
    <phoneticPr fontId="8"/>
  </si>
  <si>
    <t>（総合）</t>
    <phoneticPr fontId="8"/>
  </si>
  <si>
    <t>※接続指数含む</t>
    <rPh sb="0" eb="2">
      <t>セツゾク</t>
    </rPh>
    <rPh sb="2" eb="4">
      <t>シスウ</t>
    </rPh>
    <rPh sb="4" eb="5">
      <t>フク</t>
    </rPh>
    <phoneticPr fontId="8"/>
  </si>
  <si>
    <t>厚生労働省「毎月勤労統計」</t>
    <rPh sb="0" eb="2">
      <t>コウセイ</t>
    </rPh>
    <rPh sb="6" eb="8">
      <t>マイツキ</t>
    </rPh>
    <rPh sb="8" eb="10">
      <t>キンロウ</t>
    </rPh>
    <rPh sb="10" eb="12">
      <t>トウケイ</t>
    </rPh>
    <phoneticPr fontId="8"/>
  </si>
  <si>
    <t>※2011年以前は本資料用の簡易計算値</t>
    <rPh sb="4" eb="5">
      <t>ネン</t>
    </rPh>
    <rPh sb="5" eb="7">
      <t>イゼン</t>
    </rPh>
    <rPh sb="9" eb="10">
      <t>ホン</t>
    </rPh>
    <rPh sb="10" eb="12">
      <t>シリョウ</t>
    </rPh>
    <rPh sb="12" eb="13">
      <t>ヨウ</t>
    </rPh>
    <rPh sb="14" eb="16">
      <t>カンイ</t>
    </rPh>
    <rPh sb="16" eb="18">
      <t>ケイサン</t>
    </rPh>
    <phoneticPr fontId="8"/>
  </si>
  <si>
    <t>厚生労働省「職業安定業務統計」</t>
    <rPh sb="0" eb="2">
      <t>コウセイ</t>
    </rPh>
    <rPh sb="6" eb="8">
      <t>ショクギョウ</t>
    </rPh>
    <rPh sb="8" eb="10">
      <t>アンテイ</t>
    </rPh>
    <rPh sb="10" eb="12">
      <t>ギョウム</t>
    </rPh>
    <rPh sb="12" eb="14">
      <t>トウケイ</t>
    </rPh>
    <phoneticPr fontId="8"/>
  </si>
  <si>
    <t>最　　終　　需　　要</t>
    <rPh sb="0" eb="1">
      <t>サイ</t>
    </rPh>
    <rPh sb="3" eb="4">
      <t>シュウ</t>
    </rPh>
    <rPh sb="6" eb="7">
      <t>モトメ</t>
    </rPh>
    <rPh sb="9" eb="10">
      <t>ヨウ</t>
    </rPh>
    <phoneticPr fontId="8"/>
  </si>
  <si>
    <t>総務省「家計調査」</t>
    <rPh sb="2" eb="3">
      <t>ショウ</t>
    </rPh>
    <rPh sb="6" eb="8">
      <t>チョウサ</t>
    </rPh>
    <phoneticPr fontId="8"/>
  </si>
  <si>
    <t>国土交通省「建築着工統計調査」</t>
    <rPh sb="0" eb="2">
      <t>コクド</t>
    </rPh>
    <rPh sb="2" eb="5">
      <t>コウツウショウ</t>
    </rPh>
    <rPh sb="6" eb="8">
      <t>ケンチク</t>
    </rPh>
    <rPh sb="8" eb="10">
      <t>チャッコウ</t>
    </rPh>
    <rPh sb="10" eb="12">
      <t>トウケイ</t>
    </rPh>
    <rPh sb="12" eb="14">
      <t>チョウサ</t>
    </rPh>
    <phoneticPr fontId="8"/>
  </si>
  <si>
    <t>国内銀行</t>
    <rPh sb="0" eb="2">
      <t>コクナイ</t>
    </rPh>
    <phoneticPr fontId="8"/>
  </si>
  <si>
    <t>年度末(3月末）残高</t>
    <rPh sb="0" eb="2">
      <t>ネンド</t>
    </rPh>
    <rPh sb="2" eb="3">
      <t>マツ</t>
    </rPh>
    <rPh sb="5" eb="6">
      <t>ガツ</t>
    </rPh>
    <rPh sb="6" eb="7">
      <t>マツ</t>
    </rPh>
    <rPh sb="8" eb="10">
      <t>ザンダカ</t>
    </rPh>
    <phoneticPr fontId="8"/>
  </si>
  <si>
    <t>月次データ年度集計</t>
    <rPh sb="0" eb="2">
      <t>ゲツジ</t>
    </rPh>
    <rPh sb="5" eb="7">
      <t>ネンド</t>
    </rPh>
    <rPh sb="7" eb="9">
      <t>シュウケイ</t>
    </rPh>
    <phoneticPr fontId="8"/>
  </si>
  <si>
    <t>兵庫県内総生産</t>
    <rPh sb="0" eb="3">
      <t>ヒョウゴケン</t>
    </rPh>
    <rPh sb="3" eb="4">
      <t>ナイ</t>
    </rPh>
    <rPh sb="4" eb="7">
      <t>ソウセイサン</t>
    </rPh>
    <phoneticPr fontId="8"/>
  </si>
  <si>
    <t>実質連鎖</t>
    <rPh sb="0" eb="2">
      <t>ジッシツ</t>
    </rPh>
    <rPh sb="2" eb="4">
      <t>レンサ</t>
    </rPh>
    <phoneticPr fontId="8"/>
  </si>
  <si>
    <t>実質H17固定</t>
    <rPh sb="0" eb="2">
      <t>ジッシツ</t>
    </rPh>
    <rPh sb="5" eb="7">
      <t>コテイ</t>
    </rPh>
    <phoneticPr fontId="8"/>
  </si>
  <si>
    <t>実質H12基準</t>
    <rPh sb="0" eb="2">
      <t>ジッシツ</t>
    </rPh>
    <rPh sb="5" eb="7">
      <t>キジュン</t>
    </rPh>
    <phoneticPr fontId="8"/>
  </si>
  <si>
    <t>県鉱工業生産指数</t>
    <rPh sb="0" eb="1">
      <t>ケン</t>
    </rPh>
    <rPh sb="1" eb="4">
      <t>コウコウギョウ</t>
    </rPh>
    <rPh sb="4" eb="6">
      <t>セイサン</t>
    </rPh>
    <rPh sb="6" eb="8">
      <t>シスウ</t>
    </rPh>
    <phoneticPr fontId="8"/>
  </si>
  <si>
    <t>2015年基準</t>
    <rPh sb="4" eb="5">
      <t>ネン</t>
    </rPh>
    <rPh sb="5" eb="7">
      <t>キジュン</t>
    </rPh>
    <phoneticPr fontId="8"/>
  </si>
  <si>
    <t>生産</t>
    <rPh sb="0" eb="2">
      <t>セイサン</t>
    </rPh>
    <phoneticPr fontId="8"/>
  </si>
  <si>
    <t>2010年基準</t>
    <rPh sb="4" eb="5">
      <t>ネン</t>
    </rPh>
    <rPh sb="5" eb="7">
      <t>キジュン</t>
    </rPh>
    <phoneticPr fontId="8"/>
  </si>
  <si>
    <t>2005年基準</t>
    <rPh sb="4" eb="5">
      <t>ネン</t>
    </rPh>
    <rPh sb="5" eb="7">
      <t>キジュン</t>
    </rPh>
    <phoneticPr fontId="8"/>
  </si>
  <si>
    <t>2000年基準（接続含む）</t>
    <rPh sb="4" eb="7">
      <t>ネンキジュン</t>
    </rPh>
    <rPh sb="8" eb="10">
      <t>セツゾク</t>
    </rPh>
    <rPh sb="10" eb="11">
      <t>フク</t>
    </rPh>
    <phoneticPr fontId="8"/>
  </si>
  <si>
    <t>県鉱工業在庫指数</t>
    <rPh sb="0" eb="1">
      <t>ケン</t>
    </rPh>
    <rPh sb="1" eb="4">
      <t>コウコウギョウ</t>
    </rPh>
    <rPh sb="4" eb="6">
      <t>ザイコ</t>
    </rPh>
    <rPh sb="6" eb="8">
      <t>シスウ</t>
    </rPh>
    <phoneticPr fontId="8"/>
  </si>
  <si>
    <t>在庫</t>
    <rPh sb="0" eb="2">
      <t>ザイコ</t>
    </rPh>
    <phoneticPr fontId="2"/>
  </si>
  <si>
    <t>H27=100</t>
    <phoneticPr fontId="8"/>
  </si>
  <si>
    <t>労働時間指数</t>
    <phoneticPr fontId="2"/>
  </si>
  <si>
    <t>国内総生産</t>
    <rPh sb="0" eb="2">
      <t>コクナイ</t>
    </rPh>
    <rPh sb="2" eb="5">
      <t>ソウセイサン</t>
    </rPh>
    <phoneticPr fontId="8"/>
  </si>
  <si>
    <t>H12基準</t>
    <rPh sb="3" eb="5">
      <t>キジュン</t>
    </rPh>
    <phoneticPr fontId="8"/>
  </si>
  <si>
    <t>令和6年</t>
    <rPh sb="0" eb="2">
      <t>レイワ</t>
    </rPh>
    <phoneticPr fontId="6"/>
  </si>
  <si>
    <t>兵庫県ＣＩ（令和2年=100）</t>
    <rPh sb="0" eb="3">
      <t>ヒョウゴケン</t>
    </rPh>
    <rPh sb="6" eb="8">
      <t>レイワ</t>
    </rPh>
    <rPh sb="9" eb="10">
      <t>ネン</t>
    </rPh>
    <phoneticPr fontId="8"/>
  </si>
  <si>
    <t>R2=100</t>
    <phoneticPr fontId="6"/>
  </si>
  <si>
    <t>R2=100</t>
    <phoneticPr fontId="2"/>
  </si>
  <si>
    <t>R2=100</t>
    <phoneticPr fontId="2"/>
  </si>
  <si>
    <t>2024年</t>
    <rPh sb="4" eb="5">
      <t>ネン</t>
    </rPh>
    <phoneticPr fontId="8"/>
  </si>
  <si>
    <t>関西段ボール生産高</t>
  </si>
  <si>
    <t>兵庫CLI推計結果(2020年=100)</t>
    <rPh sb="0" eb="2">
      <t>ヒョウゴ</t>
    </rPh>
    <rPh sb="5" eb="7">
      <t>スイケイ</t>
    </rPh>
    <rPh sb="7" eb="9">
      <t>ケッカ</t>
    </rPh>
    <rPh sb="14" eb="15">
      <t>ネン</t>
    </rPh>
    <phoneticPr fontId="2"/>
  </si>
  <si>
    <t>2020年＝100</t>
    <rPh sb="4" eb="5">
      <t>ネン</t>
    </rPh>
    <phoneticPr fontId="8"/>
  </si>
  <si>
    <t>2024年</t>
    <rPh sb="4" eb="5">
      <t>ネン</t>
    </rPh>
    <phoneticPr fontId="2"/>
  </si>
  <si>
    <t>令和6年</t>
    <rPh sb="0" eb="2">
      <t>レイワ</t>
    </rPh>
    <rPh sb="3" eb="4">
      <t>ネン</t>
    </rPh>
    <phoneticPr fontId="6"/>
  </si>
  <si>
    <t>(2024)</t>
    <phoneticPr fontId="2"/>
  </si>
  <si>
    <t>令和5</t>
    <rPh sb="0" eb="2">
      <t>レイワ</t>
    </rPh>
    <phoneticPr fontId="8"/>
  </si>
  <si>
    <t>105.4</t>
  </si>
  <si>
    <t>2020年基準</t>
    <rPh sb="4" eb="5">
      <t>ネン</t>
    </rPh>
    <rPh sb="5" eb="7">
      <t>キジュン</t>
    </rPh>
    <phoneticPr fontId="8"/>
  </si>
  <si>
    <t>横ばい局面(上方への局面変化)</t>
    <rPh sb="0" eb="1">
      <t>ヨコ</t>
    </rPh>
    <rPh sb="3" eb="5">
      <t>キョクメン</t>
    </rPh>
    <rPh sb="6" eb="7">
      <t>ウエ</t>
    </rPh>
    <rPh sb="10" eb="12">
      <t>キョクメン</t>
    </rPh>
    <rPh sb="12" eb="14">
      <t>ヘンカ</t>
    </rPh>
    <phoneticPr fontId="57"/>
  </si>
  <si>
    <t>「兵庫の統計」</t>
    <rPh sb="1" eb="3">
      <t>ヒョウゴ</t>
    </rPh>
    <rPh sb="4" eb="6">
      <t>トウケイ</t>
    </rPh>
    <phoneticPr fontId="2"/>
  </si>
  <si>
    <t>年度平均</t>
    <rPh sb="0" eb="2">
      <t>ネンド</t>
    </rPh>
    <rPh sb="2" eb="4">
      <t>ヘイキン</t>
    </rPh>
    <phoneticPr fontId="2"/>
  </si>
  <si>
    <t>　</t>
    <phoneticPr fontId="2"/>
  </si>
  <si>
    <t>　</t>
    <phoneticPr fontId="2"/>
  </si>
  <si>
    <t>福井県CLI・CIの推移(2020年=100）</t>
    <rPh sb="0" eb="2">
      <t>フクイ</t>
    </rPh>
    <rPh sb="2" eb="3">
      <t>ケン</t>
    </rPh>
    <rPh sb="10" eb="12">
      <t>スイイ</t>
    </rPh>
    <rPh sb="17" eb="18">
      <t>ネン</t>
    </rPh>
    <phoneticPr fontId="2"/>
  </si>
  <si>
    <t>和歌山県CLI・CIの推移(2020年=100）</t>
    <rPh sb="0" eb="3">
      <t>ワカヤマ</t>
    </rPh>
    <rPh sb="3" eb="4">
      <t>ケン</t>
    </rPh>
    <rPh sb="11" eb="13">
      <t>スイイ</t>
    </rPh>
    <rPh sb="18" eb="19">
      <t>ネン</t>
    </rPh>
    <phoneticPr fontId="2"/>
  </si>
  <si>
    <t>奈良県CLI・CIの推移(2020年=100）</t>
    <rPh sb="0" eb="2">
      <t>ナラ</t>
    </rPh>
    <rPh sb="2" eb="3">
      <t>ケン</t>
    </rPh>
    <rPh sb="10" eb="12">
      <t>スイイ</t>
    </rPh>
    <rPh sb="17" eb="18">
      <t>ネン</t>
    </rPh>
    <phoneticPr fontId="2"/>
  </si>
  <si>
    <t>滋賀県CLI・CIの推移(2020年=100）</t>
    <rPh sb="0" eb="2">
      <t>シガ</t>
    </rPh>
    <rPh sb="2" eb="3">
      <t>ケン</t>
    </rPh>
    <rPh sb="10" eb="12">
      <t>スイイ</t>
    </rPh>
    <rPh sb="17" eb="18">
      <t>ネン</t>
    </rPh>
    <phoneticPr fontId="2"/>
  </si>
  <si>
    <t>京都府CLI・CIの推移(2020年=100）</t>
    <rPh sb="0" eb="3">
      <t>キョウトフ</t>
    </rPh>
    <rPh sb="10" eb="12">
      <t>スイイ</t>
    </rPh>
    <rPh sb="17" eb="18">
      <t>ネン</t>
    </rPh>
    <phoneticPr fontId="2"/>
  </si>
  <si>
    <t>大阪府CLI・CIの推移(2020年=100）</t>
    <rPh sb="0" eb="3">
      <t>オオサカフ</t>
    </rPh>
    <rPh sb="10" eb="12">
      <t>スイイ</t>
    </rPh>
    <rPh sb="17" eb="18">
      <t>ネン</t>
    </rPh>
    <phoneticPr fontId="2"/>
  </si>
  <si>
    <t>兵庫県CLI・CIの推移(2020年=100）</t>
    <rPh sb="0" eb="2">
      <t>ヒョウゴ</t>
    </rPh>
    <rPh sb="2" eb="3">
      <t>ケン</t>
    </rPh>
    <rPh sb="10" eb="12">
      <t>スイイ</t>
    </rPh>
    <rPh sb="17" eb="18">
      <t>ネン</t>
    </rPh>
    <phoneticPr fontId="2"/>
  </si>
  <si>
    <t>関西府県CLI・CIの推移(2020年=100）</t>
    <rPh sb="0" eb="2">
      <t>カンサイ</t>
    </rPh>
    <rPh sb="2" eb="4">
      <t>フケン</t>
    </rPh>
    <rPh sb="11" eb="13">
      <t>スイイ</t>
    </rPh>
    <rPh sb="18" eb="19">
      <t>ネン</t>
    </rPh>
    <phoneticPr fontId="2"/>
  </si>
  <si>
    <t>下げ止まり</t>
    <rPh sb="0" eb="1">
      <t>サ</t>
    </rPh>
    <rPh sb="2" eb="3">
      <t>ド</t>
    </rPh>
    <phoneticPr fontId="2"/>
  </si>
  <si>
    <t xml:space="preserve"> </t>
    <phoneticPr fontId="2"/>
  </si>
  <si>
    <t>兵庫県主要関連指標の推移（暦年）</t>
    <rPh sb="0" eb="3">
      <t>ヒョウゴケン</t>
    </rPh>
    <rPh sb="3" eb="5">
      <t>シュヨウ</t>
    </rPh>
    <rPh sb="13" eb="15">
      <t>レキネン</t>
    </rPh>
    <phoneticPr fontId="8"/>
  </si>
  <si>
    <t>(出所）URL　https://www.oecd.org/en/data/datasets/oecd-composite-leading-indicators-clis.html</t>
    <rPh sb="1" eb="3">
      <t>シュッショ</t>
    </rPh>
    <phoneticPr fontId="2"/>
  </si>
  <si>
    <t>25_1</t>
    <phoneticPr fontId="38"/>
  </si>
  <si>
    <t>107.7</t>
  </si>
  <si>
    <t>2025年</t>
    <rPh sb="4" eb="5">
      <t>ネン</t>
    </rPh>
    <phoneticPr fontId="8"/>
  </si>
  <si>
    <t>令和7年</t>
    <rPh sb="0" eb="2">
      <t>レイワ</t>
    </rPh>
    <phoneticPr fontId="6"/>
  </si>
  <si>
    <t>2025年</t>
    <rPh sb="4" eb="5">
      <t>ネン</t>
    </rPh>
    <phoneticPr fontId="2"/>
  </si>
  <si>
    <t>令和7年</t>
    <rPh sb="0" eb="2">
      <t>レイワ</t>
    </rPh>
    <rPh sb="3" eb="4">
      <t>ネン</t>
    </rPh>
    <phoneticPr fontId="6"/>
  </si>
  <si>
    <t>(2025)</t>
    <phoneticPr fontId="2"/>
  </si>
  <si>
    <t>2024.10-12</t>
  </si>
  <si>
    <t>2次QE(25/3/11)</t>
  </si>
  <si>
    <t>2025_4-6</t>
    <phoneticPr fontId="2"/>
  </si>
  <si>
    <t>2025.4-6</t>
    <phoneticPr fontId="2"/>
  </si>
  <si>
    <t>2次QE(25/6/9)</t>
    <rPh sb="1" eb="2">
      <t>ツギ</t>
    </rPh>
    <phoneticPr fontId="2"/>
  </si>
  <si>
    <t>令和6</t>
    <rPh sb="0" eb="2">
      <t>レイワ</t>
    </rPh>
    <phoneticPr fontId="8"/>
  </si>
  <si>
    <t>108.8</t>
  </si>
  <si>
    <t>Composite0</t>
    <phoneticPr fontId="8"/>
  </si>
  <si>
    <t>←の増分</t>
    <rPh sb="2" eb="4">
      <t>ゾウブン</t>
    </rPh>
    <phoneticPr fontId="52"/>
  </si>
  <si>
    <t>基調</t>
    <rPh sb="0" eb="2">
      <t>キチョウ</t>
    </rPh>
    <phoneticPr fontId="2"/>
  </si>
  <si>
    <t>逆サイクル</t>
    <rPh sb="0" eb="1">
      <t>ギャク</t>
    </rPh>
    <phoneticPr fontId="2"/>
  </si>
  <si>
    <t>(連携協力)　　　兵庫県立大学 ソーシャルデータサイエンス研究所</t>
  </si>
  <si>
    <t>　　　　　　　　　　　担当　芦谷 恒憲　e-mail: xxhqx198@u-hyogo.ac.jp</t>
  </si>
  <si>
    <t>　　　　　　　　　　電話　(078)794-5142</t>
  </si>
  <si>
    <t>2020年基準</t>
    <rPh sb="4" eb="5">
      <t>ネン</t>
    </rPh>
    <rPh sb="5" eb="7">
      <t>キジュン</t>
    </rPh>
    <phoneticPr fontId="2"/>
  </si>
  <si>
    <t>兵庫CLI</t>
    <rPh sb="0" eb="2">
      <t>ヒョウゴ</t>
    </rPh>
    <phoneticPr fontId="52"/>
  </si>
  <si>
    <t>兵庫CLI基調判断の推移</t>
    <rPh sb="0" eb="2">
      <t>ヒョウゴ</t>
    </rPh>
    <rPh sb="5" eb="7">
      <t>キチョウ</t>
    </rPh>
    <rPh sb="7" eb="9">
      <t>ハンダン</t>
    </rPh>
    <rPh sb="10" eb="12">
      <t>スイイ</t>
    </rPh>
    <phoneticPr fontId="2"/>
  </si>
  <si>
    <t>兵庫県景気動向指数先行系列基調判断の推移(2025.10)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rPh sb="13" eb="15">
      <t>キチョウ</t>
    </rPh>
    <rPh sb="15" eb="17">
      <t>ハンダン</t>
    </rPh>
    <rPh sb="18" eb="20">
      <t>スイイ</t>
    </rPh>
    <phoneticPr fontId="2"/>
  </si>
  <si>
    <t>横ばい局面(下方への局面変化)</t>
    <rPh sb="0" eb="1">
      <t>ヨコ</t>
    </rPh>
    <rPh sb="3" eb="5">
      <t>キョクメン</t>
    </rPh>
    <rPh sb="6" eb="7">
      <t>シタ</t>
    </rPh>
    <rPh sb="10" eb="12">
      <t>キョクメン</t>
    </rPh>
    <rPh sb="12" eb="14">
      <t>ヘンカ</t>
    </rPh>
    <phoneticPr fontId="57"/>
  </si>
  <si>
    <t>26_1</t>
    <phoneticPr fontId="38"/>
  </si>
  <si>
    <t>令和8年</t>
    <rPh sb="0" eb="2">
      <t>レイワ</t>
    </rPh>
    <phoneticPr fontId="6"/>
  </si>
  <si>
    <t>2026年</t>
    <rPh sb="4" eb="5">
      <t>ネン</t>
    </rPh>
    <phoneticPr fontId="8"/>
  </si>
  <si>
    <t>osaka_cli</t>
    <phoneticPr fontId="52"/>
  </si>
  <si>
    <t>osaka_ci_c</t>
    <phoneticPr fontId="52"/>
  </si>
  <si>
    <t>hyogo_ci_c</t>
    <phoneticPr fontId="52"/>
  </si>
  <si>
    <t>kyoto_ci_c</t>
    <phoneticPr fontId="52"/>
  </si>
  <si>
    <t>shiga_ci_c</t>
    <phoneticPr fontId="52"/>
  </si>
  <si>
    <t>nara_ci_c</t>
    <phoneticPr fontId="52"/>
  </si>
  <si>
    <t>waka_ci_c</t>
    <phoneticPr fontId="52"/>
  </si>
  <si>
    <t>fukui_ci_c</t>
    <phoneticPr fontId="52"/>
  </si>
  <si>
    <t>kansai_ci_c</t>
    <phoneticPr fontId="56"/>
  </si>
  <si>
    <t>2026年</t>
    <rPh sb="4" eb="5">
      <t>ネン</t>
    </rPh>
    <phoneticPr fontId="2"/>
  </si>
  <si>
    <t>上方への局面変化</t>
    <rPh sb="0" eb="2">
      <t>ジョウホウ</t>
    </rPh>
    <rPh sb="4" eb="6">
      <t>キョクメン</t>
    </rPh>
    <rPh sb="6" eb="8">
      <t>ヘンカ</t>
    </rPh>
    <phoneticPr fontId="2"/>
  </si>
  <si>
    <t>令和8年</t>
    <rPh sb="0" eb="2">
      <t>レイワ</t>
    </rPh>
    <rPh sb="3" eb="4">
      <t>ネン</t>
    </rPh>
    <phoneticPr fontId="6"/>
  </si>
  <si>
    <t>(2026)</t>
    <phoneticPr fontId="2"/>
  </si>
  <si>
    <t xml:space="preserve">兵庫CLI は 改善傾向 </t>
    <rPh sb="0" eb="2">
      <t>ヒョウゴ</t>
    </rPh>
    <rPh sb="8" eb="10">
      <t>カイゼン</t>
    </rPh>
    <rPh sb="10" eb="12">
      <t>ケイコウ</t>
    </rPh>
    <phoneticPr fontId="8"/>
  </si>
  <si>
    <t>次回（2026年7月(速報)）公表予定日</t>
    <phoneticPr fontId="8"/>
  </si>
  <si>
    <t>2026年9月29日(火）</t>
    <rPh sb="4" eb="5">
      <t>ネン</t>
    </rPh>
    <rPh sb="6" eb="7">
      <t>ガツ</t>
    </rPh>
    <rPh sb="9" eb="10">
      <t>ニチ</t>
    </rPh>
    <rPh sb="11" eb="12">
      <t>ヒ</t>
    </rPh>
    <phoneticPr fontId="2"/>
  </si>
  <si>
    <t>― 2026年6月分(速報) ―</t>
    <phoneticPr fontId="2"/>
  </si>
  <si>
    <t>兵庫県景気動向指数先行系列(2026.6)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センコウ</t>
    </rPh>
    <rPh sb="11" eb="13">
      <t>ケイレツ</t>
    </rPh>
    <phoneticPr fontId="2"/>
  </si>
  <si>
    <t>兵庫県景気動向指数一致系列(2026.6)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イッチ</t>
    </rPh>
    <rPh sb="11" eb="13">
      <t>ケイレツ</t>
    </rPh>
    <phoneticPr fontId="2"/>
  </si>
  <si>
    <t>兵庫県景気動向指数遅行系列(2026.6)</t>
    <rPh sb="0" eb="3">
      <t>ヒョウゴケン</t>
    </rPh>
    <rPh sb="3" eb="5">
      <t>ケイキ</t>
    </rPh>
    <rPh sb="5" eb="7">
      <t>ドウコウ</t>
    </rPh>
    <rPh sb="7" eb="9">
      <t>シスウ</t>
    </rPh>
    <rPh sb="9" eb="11">
      <t>チコウ</t>
    </rPh>
    <rPh sb="11" eb="13">
      <t>ケイレツ</t>
    </rPh>
    <phoneticPr fontId="2"/>
  </si>
  <si>
    <r>
      <t>2026年6</t>
    </r>
    <r>
      <rPr>
        <sz val="14"/>
        <color theme="1"/>
        <rFont val="ＭＳ Ｐゴシック"/>
        <family val="3"/>
        <charset val="128"/>
        <scheme val="minor"/>
      </rPr>
      <t>月速報</t>
    </r>
    <rPh sb="4" eb="5">
      <t>ネン</t>
    </rPh>
    <rPh sb="6" eb="7">
      <t>ガツ</t>
    </rPh>
    <rPh sb="7" eb="9">
      <t>ソクホウ</t>
    </rPh>
    <phoneticPr fontId="2"/>
  </si>
  <si>
    <t xml:space="preserve">  2026年6月の兵庫CLI（景気先行指数）は 102.35 であり、前月差(+0.78ポイント、13か月連続プラス)、前年同月差(+3.24ポイント、6か月連続プラス)であった。兵庫県の先行トレンド(2026年9月～10月頃）は、改善を示している。</t>
    <rPh sb="53" eb="54">
      <t>ゲツ</t>
    </rPh>
    <rPh sb="54" eb="56">
      <t>レンゾク</t>
    </rPh>
    <rPh sb="79" eb="80">
      <t>ゲツ</t>
    </rPh>
    <rPh sb="80" eb="82">
      <t>レンゾク</t>
    </rPh>
    <rPh sb="117" eb="119">
      <t>カイゼン</t>
    </rPh>
    <rPh sb="120" eb="12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</si>
</sst>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76" formatCode="#,##0.0;[Red]\-#,##0.0"/>
    <numFmt numFmtId="177" formatCode="#,##0.000;[Red]\-#,##0.000"/>
    <numFmt numFmtId="178" formatCode="yyyy\-mm"/>
    <numFmt numFmtId="179" formatCode="##&quot;ヶ&quot;&quot;月&quot;"/>
    <numFmt numFmtId="180" formatCode="#,##0.00;&quot;▲ &quot;#,##0.00"/>
    <numFmt numFmtId="181" formatCode="#,##0.0;&quot;▲ &quot;#,##0.0"/>
    <numFmt numFmtId="182" formatCode="yyyy&quot;年&quot;m&quot;月&quot;;@"/>
    <numFmt numFmtId="183" formatCode="#,##0;&quot;▲ &quot;#,##0"/>
    <numFmt numFmtId="184" formatCode="0.00;&quot;▲ &quot;0.00"/>
    <numFmt numFmtId="185" formatCode="0.000%"/>
    <numFmt numFmtId="186" formatCode="0.0%"/>
    <numFmt numFmtId="187" formatCode="#,##0.000;&quot;▲ &quot;#,##0.000"/>
    <numFmt numFmtId="188" formatCode="#,##0.0;&quot;▲&quot;#,##0.0"/>
    <numFmt numFmtId="189" formatCode="0.0;&quot;▲ &quot;0.0"/>
    <numFmt numFmtId="190" formatCode="#,##0.0"/>
    <numFmt numFmtId="191" formatCode="0_);\(0\)"/>
    <numFmt numFmtId="192" formatCode="0.0"/>
    <numFmt numFmtId="193" formatCode="#,##0.00;&quot;▲&quot;#,##0.00"/>
    <numFmt numFmtId="194" formatCode="#,##0.00_ ;[Red]\-#,##0.00\ "/>
    <numFmt numFmtId="195" formatCode="#,##0.000_ ;[Red]\-#,##0.000\ "/>
    <numFmt numFmtId="196" formatCode="#,##0.00;[Red]#,##0.00"/>
    <numFmt numFmtId="197" formatCode="#,##0.0;[Red]#,##0.0"/>
    <numFmt numFmtId="198" formatCode="#,##0.0000;[Red]\-#,##0.0000"/>
    <numFmt numFmtId="199" formatCode="#,##0.0000_ ;[Red]\-#,##0.0000\ "/>
    <numFmt numFmtId="200" formatCode="0.000"/>
    <numFmt numFmtId="201" formatCode="0.0000"/>
    <numFmt numFmtId="202" formatCode="0.0000000000000000_ "/>
  </numFmts>
  <fonts count="79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rgb="FF22222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.5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</font>
    <font>
      <sz val="10.5"/>
      <color rgb="FF333333"/>
      <name val="Arial"/>
      <family val="2"/>
    </font>
    <font>
      <sz val="10.5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Century"/>
      <family val="1"/>
    </font>
    <font>
      <sz val="3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明朝"/>
      <family val="1"/>
      <charset val="128"/>
    </font>
    <font>
      <b/>
      <sz val="10"/>
      <color rgb="FF22222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u/>
      <sz val="11"/>
      <color indexed="12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i/>
      <sz val="8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0" fillId="0" borderId="0"/>
    <xf numFmtId="0" fontId="15" fillId="0" borderId="0"/>
    <xf numFmtId="0" fontId="2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/>
    <xf numFmtId="0" fontId="12" fillId="0" borderId="0"/>
    <xf numFmtId="0" fontId="59" fillId="0" borderId="0"/>
    <xf numFmtId="9" fontId="5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center"/>
    </xf>
  </cellStyleXfs>
  <cellXfs count="2978">
    <xf numFmtId="0" fontId="0" fillId="0" borderId="0" xfId="0">
      <alignment vertical="center"/>
    </xf>
    <xf numFmtId="176" fontId="9" fillId="2" borderId="0" xfId="1" applyNumberFormat="1" applyFont="1" applyFill="1" applyBorder="1" applyAlignment="1" applyProtection="1"/>
    <xf numFmtId="176" fontId="9" fillId="2" borderId="1" xfId="1" applyNumberFormat="1" applyFont="1" applyFill="1" applyBorder="1" applyAlignment="1" applyProtection="1"/>
    <xf numFmtId="176" fontId="9" fillId="2" borderId="0" xfId="1" applyNumberFormat="1" applyFont="1" applyFill="1" applyBorder="1" applyAlignment="1" applyProtection="1">
      <alignment vertical="center"/>
    </xf>
    <xf numFmtId="176" fontId="9" fillId="2" borderId="2" xfId="1" applyNumberFormat="1" applyFont="1" applyFill="1" applyBorder="1" applyAlignment="1" applyProtection="1"/>
    <xf numFmtId="176" fontId="9" fillId="4" borderId="0" xfId="1" applyNumberFormat="1" applyFont="1" applyFill="1" applyBorder="1" applyAlignment="1" applyProtection="1"/>
    <xf numFmtId="176" fontId="9" fillId="4" borderId="1" xfId="1" applyNumberFormat="1" applyFont="1" applyFill="1" applyBorder="1" applyAlignment="1" applyProtection="1"/>
    <xf numFmtId="176" fontId="9" fillId="4" borderId="2" xfId="1" applyNumberFormat="1" applyFont="1" applyFill="1" applyBorder="1" applyAlignment="1" applyProtection="1"/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6" fillId="2" borderId="0" xfId="0" applyFont="1" applyFill="1">
      <alignment vertical="center"/>
    </xf>
    <xf numFmtId="0" fontId="18" fillId="2" borderId="0" xfId="0" applyFont="1" applyFill="1" applyAlignment="1">
      <alignment horizontal="left" vertical="center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vertical="center" wrapText="1"/>
    </xf>
    <xf numFmtId="0" fontId="0" fillId="0" borderId="0" xfId="0" applyAlignment="1"/>
    <xf numFmtId="38" fontId="0" fillId="0" borderId="1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2" xfId="1" applyFont="1" applyBorder="1">
      <alignment vertical="center"/>
    </xf>
    <xf numFmtId="180" fontId="16" fillId="0" borderId="20" xfId="5" applyNumberFormat="1" applyFont="1" applyBorder="1"/>
    <xf numFmtId="180" fontId="16" fillId="0" borderId="16" xfId="5" applyNumberFormat="1" applyFont="1" applyBorder="1"/>
    <xf numFmtId="14" fontId="11" fillId="0" borderId="0" xfId="2" applyNumberFormat="1" applyFont="1"/>
    <xf numFmtId="0" fontId="9" fillId="0" borderId="0" xfId="2" applyFont="1"/>
    <xf numFmtId="176" fontId="9" fillId="0" borderId="1" xfId="1" applyNumberFormat="1" applyFont="1" applyBorder="1" applyAlignment="1"/>
    <xf numFmtId="38" fontId="9" fillId="0" borderId="1" xfId="1" applyFont="1" applyBorder="1" applyAlignment="1"/>
    <xf numFmtId="176" fontId="9" fillId="0" borderId="0" xfId="1" applyNumberFormat="1" applyFont="1" applyBorder="1" applyAlignment="1"/>
    <xf numFmtId="38" fontId="9" fillId="0" borderId="0" xfId="1" applyFont="1" applyBorder="1" applyAlignment="1"/>
    <xf numFmtId="176" fontId="9" fillId="0" borderId="2" xfId="1" applyNumberFormat="1" applyFont="1" applyBorder="1" applyAlignment="1"/>
    <xf numFmtId="38" fontId="9" fillId="0" borderId="2" xfId="1" applyFont="1" applyBorder="1" applyAlignment="1"/>
    <xf numFmtId="38" fontId="9" fillId="2" borderId="0" xfId="1" applyFont="1" applyFill="1" applyBorder="1" applyAlignment="1"/>
    <xf numFmtId="176" fontId="9" fillId="2" borderId="0" xfId="1" applyNumberFormat="1" applyFont="1" applyFill="1" applyBorder="1" applyAlignment="1"/>
    <xf numFmtId="38" fontId="9" fillId="2" borderId="1" xfId="1" applyFont="1" applyFill="1" applyBorder="1" applyAlignment="1"/>
    <xf numFmtId="176" fontId="9" fillId="2" borderId="2" xfId="1" applyNumberFormat="1" applyFont="1" applyFill="1" applyBorder="1" applyAlignment="1"/>
    <xf numFmtId="176" fontId="9" fillId="2" borderId="1" xfId="1" applyNumberFormat="1" applyFont="1" applyFill="1" applyBorder="1" applyAlignment="1"/>
    <xf numFmtId="180" fontId="16" fillId="2" borderId="20" xfId="5" applyNumberFormat="1" applyFont="1" applyFill="1" applyBorder="1"/>
    <xf numFmtId="0" fontId="0" fillId="2" borderId="30" xfId="0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 applyAlignment="1">
      <alignment horizontal="left" vertical="center" wrapText="1"/>
    </xf>
    <xf numFmtId="0" fontId="0" fillId="2" borderId="16" xfId="0" applyFill="1" applyBorder="1" applyAlignment="1">
      <alignment horizontal="center" vertical="center" wrapText="1"/>
    </xf>
    <xf numFmtId="0" fontId="19" fillId="2" borderId="0" xfId="0" applyFont="1" applyFill="1">
      <alignment vertical="center"/>
    </xf>
    <xf numFmtId="14" fontId="11" fillId="2" borderId="0" xfId="2" applyNumberFormat="1" applyFont="1" applyFill="1"/>
    <xf numFmtId="0" fontId="9" fillId="2" borderId="0" xfId="2" applyFont="1" applyFill="1"/>
    <xf numFmtId="0" fontId="11" fillId="2" borderId="0" xfId="2" applyFont="1" applyFill="1"/>
    <xf numFmtId="0" fontId="12" fillId="2" borderId="0" xfId="2" applyFont="1" applyFill="1" applyAlignment="1">
      <alignment horizontal="center"/>
    </xf>
    <xf numFmtId="0" fontId="12" fillId="2" borderId="0" xfId="2" applyFont="1" applyFill="1"/>
    <xf numFmtId="0" fontId="12" fillId="2" borderId="0" xfId="2" quotePrefix="1" applyFont="1" applyFill="1" applyAlignment="1">
      <alignment horizontal="left"/>
    </xf>
    <xf numFmtId="0" fontId="12" fillId="2" borderId="2" xfId="2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180" fontId="16" fillId="2" borderId="0" xfId="1" applyNumberFormat="1" applyFont="1" applyFill="1" applyBorder="1" applyAlignment="1"/>
    <xf numFmtId="0" fontId="16" fillId="2" borderId="9" xfId="0" applyFont="1" applyFill="1" applyBorder="1" applyAlignment="1">
      <alignment horizontal="center" vertical="center"/>
    </xf>
    <xf numFmtId="182" fontId="0" fillId="2" borderId="1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8" fillId="2" borderId="0" xfId="0" applyFont="1" applyFill="1">
      <alignment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176" fontId="9" fillId="3" borderId="0" xfId="1" applyNumberFormat="1" applyFont="1" applyFill="1" applyBorder="1" applyAlignment="1" applyProtection="1"/>
    <xf numFmtId="0" fontId="17" fillId="2" borderId="0" xfId="0" applyFont="1" applyFill="1" applyAlignment="1">
      <alignment horizontal="center" vertical="center" wrapText="1"/>
    </xf>
    <xf numFmtId="0" fontId="17" fillId="2" borderId="4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>
      <alignment vertical="center"/>
    </xf>
    <xf numFmtId="38" fontId="16" fillId="3" borderId="43" xfId="1" applyFont="1" applyFill="1" applyBorder="1" applyAlignment="1">
      <alignment horizontal="center" vertical="center" wrapText="1"/>
    </xf>
    <xf numFmtId="38" fontId="16" fillId="2" borderId="43" xfId="1" applyFont="1" applyFill="1" applyBorder="1" applyAlignment="1">
      <alignment horizontal="center" vertical="center" wrapText="1"/>
    </xf>
    <xf numFmtId="38" fontId="16" fillId="2" borderId="38" xfId="1" applyFont="1" applyFill="1" applyBorder="1" applyAlignment="1">
      <alignment horizontal="center" vertical="center" wrapText="1"/>
    </xf>
    <xf numFmtId="38" fontId="16" fillId="3" borderId="15" xfId="1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38" fontId="16" fillId="2" borderId="15" xfId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0" fillId="2" borderId="0" xfId="0" applyFill="1" applyAlignment="1">
      <alignment horizontal="center" vertical="center"/>
    </xf>
    <xf numFmtId="176" fontId="12" fillId="4" borderId="9" xfId="1" applyNumberFormat="1" applyFont="1" applyFill="1" applyBorder="1" applyAlignment="1" applyProtection="1"/>
    <xf numFmtId="176" fontId="12" fillId="4" borderId="20" xfId="1" applyNumberFormat="1" applyFont="1" applyFill="1" applyBorder="1" applyAlignment="1" applyProtection="1"/>
    <xf numFmtId="176" fontId="12" fillId="4" borderId="16" xfId="1" applyNumberFormat="1" applyFont="1" applyFill="1" applyBorder="1" applyAlignment="1" applyProtection="1"/>
    <xf numFmtId="176" fontId="12" fillId="3" borderId="20" xfId="1" applyNumberFormat="1" applyFont="1" applyFill="1" applyBorder="1" applyAlignment="1" applyProtection="1"/>
    <xf numFmtId="0" fontId="12" fillId="2" borderId="42" xfId="2" applyFont="1" applyFill="1" applyBorder="1"/>
    <xf numFmtId="0" fontId="12" fillId="2" borderId="52" xfId="2" applyFont="1" applyFill="1" applyBorder="1"/>
    <xf numFmtId="0" fontId="12" fillId="2" borderId="48" xfId="2" applyFont="1" applyFill="1" applyBorder="1"/>
    <xf numFmtId="0" fontId="12" fillId="2" borderId="48" xfId="2" quotePrefix="1" applyFont="1" applyFill="1" applyBorder="1" applyAlignment="1">
      <alignment horizontal="left"/>
    </xf>
    <xf numFmtId="0" fontId="12" fillId="2" borderId="23" xfId="2" applyFont="1" applyFill="1" applyBorder="1" applyAlignment="1">
      <alignment horizontal="center"/>
    </xf>
    <xf numFmtId="0" fontId="12" fillId="2" borderId="26" xfId="2" applyFont="1" applyFill="1" applyBorder="1"/>
    <xf numFmtId="0" fontId="12" fillId="2" borderId="23" xfId="2" applyFont="1" applyFill="1" applyBorder="1"/>
    <xf numFmtId="0" fontId="12" fillId="2" borderId="0" xfId="3" applyFont="1" applyFill="1" applyAlignment="1">
      <alignment horizontal="center"/>
    </xf>
    <xf numFmtId="0" fontId="6" fillId="2" borderId="0" xfId="2" applyFont="1" applyFill="1"/>
    <xf numFmtId="0" fontId="12" fillId="2" borderId="25" xfId="2" applyFont="1" applyFill="1" applyBorder="1"/>
    <xf numFmtId="0" fontId="12" fillId="2" borderId="53" xfId="2" applyFont="1" applyFill="1" applyBorder="1"/>
    <xf numFmtId="0" fontId="12" fillId="2" borderId="34" xfId="2" applyFont="1" applyFill="1" applyBorder="1" applyAlignment="1">
      <alignment horizontal="center"/>
    </xf>
    <xf numFmtId="0" fontId="12" fillId="2" borderId="34" xfId="2" quotePrefix="1" applyFont="1" applyFill="1" applyBorder="1" applyAlignment="1">
      <alignment horizontal="center"/>
    </xf>
    <xf numFmtId="0" fontId="12" fillId="2" borderId="53" xfId="2" applyFont="1" applyFill="1" applyBorder="1" applyAlignment="1">
      <alignment horizontal="center"/>
    </xf>
    <xf numFmtId="0" fontId="9" fillId="2" borderId="23" xfId="2" applyFont="1" applyFill="1" applyBorder="1"/>
    <xf numFmtId="0" fontId="9" fillId="2" borderId="26" xfId="2" applyFont="1" applyFill="1" applyBorder="1"/>
    <xf numFmtId="176" fontId="9" fillId="2" borderId="0" xfId="2" applyNumberFormat="1" applyFont="1" applyFill="1"/>
    <xf numFmtId="0" fontId="9" fillId="2" borderId="55" xfId="2" applyFont="1" applyFill="1" applyBorder="1"/>
    <xf numFmtId="176" fontId="9" fillId="2" borderId="1" xfId="2" applyNumberFormat="1" applyFont="1" applyFill="1" applyBorder="1"/>
    <xf numFmtId="0" fontId="9" fillId="2" borderId="57" xfId="2" applyFont="1" applyFill="1" applyBorder="1"/>
    <xf numFmtId="0" fontId="9" fillId="2" borderId="25" xfId="2" applyFont="1" applyFill="1" applyBorder="1"/>
    <xf numFmtId="0" fontId="9" fillId="2" borderId="53" xfId="2" applyFont="1" applyFill="1" applyBorder="1"/>
    <xf numFmtId="40" fontId="9" fillId="2" borderId="0" xfId="2" applyNumberFormat="1" applyFont="1" applyFill="1"/>
    <xf numFmtId="177" fontId="9" fillId="2" borderId="0" xfId="2" applyNumberFormat="1" applyFont="1" applyFill="1"/>
    <xf numFmtId="40" fontId="9" fillId="2" borderId="1" xfId="2" applyNumberFormat="1" applyFont="1" applyFill="1" applyBorder="1"/>
    <xf numFmtId="177" fontId="9" fillId="2" borderId="1" xfId="2" applyNumberFormat="1" applyFont="1" applyFill="1" applyBorder="1"/>
    <xf numFmtId="176" fontId="9" fillId="0" borderId="0" xfId="2" applyNumberFormat="1" applyFont="1"/>
    <xf numFmtId="177" fontId="9" fillId="0" borderId="0" xfId="1" applyNumberFormat="1" applyFont="1" applyBorder="1" applyAlignment="1"/>
    <xf numFmtId="176" fontId="9" fillId="0" borderId="1" xfId="2" applyNumberFormat="1" applyFont="1" applyBorder="1"/>
    <xf numFmtId="177" fontId="9" fillId="0" borderId="1" xfId="1" applyNumberFormat="1" applyFont="1" applyBorder="1" applyAlignment="1"/>
    <xf numFmtId="0" fontId="9" fillId="0" borderId="55" xfId="2" applyFont="1" applyBorder="1"/>
    <xf numFmtId="0" fontId="9" fillId="0" borderId="23" xfId="2" applyFont="1" applyBorder="1"/>
    <xf numFmtId="0" fontId="9" fillId="0" borderId="57" xfId="2" applyFont="1" applyBorder="1"/>
    <xf numFmtId="0" fontId="9" fillId="0" borderId="55" xfId="2" quotePrefix="1" applyFont="1" applyBorder="1" applyAlignment="1">
      <alignment horizontal="left"/>
    </xf>
    <xf numFmtId="0" fontId="9" fillId="0" borderId="23" xfId="2" quotePrefix="1" applyFont="1" applyBorder="1" applyAlignment="1">
      <alignment horizontal="left"/>
    </xf>
    <xf numFmtId="0" fontId="9" fillId="0" borderId="25" xfId="2" applyFont="1" applyBorder="1"/>
    <xf numFmtId="40" fontId="9" fillId="0" borderId="26" xfId="1" applyNumberFormat="1" applyFont="1" applyBorder="1" applyAlignment="1"/>
    <xf numFmtId="0" fontId="12" fillId="2" borderId="18" xfId="2" applyFont="1" applyFill="1" applyBorder="1"/>
    <xf numFmtId="0" fontId="9" fillId="0" borderId="56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176" fontId="9" fillId="0" borderId="55" xfId="1" applyNumberFormat="1" applyFont="1" applyBorder="1" applyAlignment="1"/>
    <xf numFmtId="176" fontId="9" fillId="0" borderId="56" xfId="1" applyNumberFormat="1" applyFont="1" applyBorder="1" applyAlignment="1"/>
    <xf numFmtId="176" fontId="9" fillId="0" borderId="23" xfId="1" applyNumberFormat="1" applyFont="1" applyBorder="1" applyAlignment="1"/>
    <xf numFmtId="176" fontId="9" fillId="0" borderId="26" xfId="1" applyNumberFormat="1" applyFont="1" applyBorder="1" applyAlignment="1"/>
    <xf numFmtId="176" fontId="9" fillId="0" borderId="57" xfId="1" applyNumberFormat="1" applyFont="1" applyBorder="1" applyAlignment="1"/>
    <xf numFmtId="176" fontId="9" fillId="0" borderId="18" xfId="1" applyNumberFormat="1" applyFont="1" applyBorder="1" applyAlignment="1"/>
    <xf numFmtId="0" fontId="12" fillId="2" borderId="25" xfId="2" applyFont="1" applyFill="1" applyBorder="1" applyAlignment="1">
      <alignment horizontal="center"/>
    </xf>
    <xf numFmtId="0" fontId="9" fillId="2" borderId="57" xfId="4" applyFont="1" applyFill="1" applyBorder="1" applyAlignment="1">
      <alignment horizontal="centerContinuous" vertical="center"/>
    </xf>
    <xf numFmtId="0" fontId="9" fillId="2" borderId="2" xfId="4" applyFont="1" applyFill="1" applyBorder="1" applyAlignment="1">
      <alignment horizontal="centerContinuous" vertical="center"/>
    </xf>
    <xf numFmtId="0" fontId="9" fillId="2" borderId="42" xfId="2" applyFont="1" applyFill="1" applyBorder="1"/>
    <xf numFmtId="0" fontId="9" fillId="2" borderId="52" xfId="2" applyFont="1" applyFill="1" applyBorder="1" applyAlignment="1">
      <alignment horizontal="center"/>
    </xf>
    <xf numFmtId="0" fontId="23" fillId="2" borderId="26" xfId="2" applyFont="1" applyFill="1" applyBorder="1" applyAlignment="1">
      <alignment horizontal="center"/>
    </xf>
    <xf numFmtId="0" fontId="12" fillId="0" borderId="56" xfId="2" applyFont="1" applyBorder="1" applyAlignment="1">
      <alignment horizontal="center"/>
    </xf>
    <xf numFmtId="0" fontId="12" fillId="0" borderId="26" xfId="2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9" fillId="3" borderId="23" xfId="2" applyFont="1" applyFill="1" applyBorder="1"/>
    <xf numFmtId="0" fontId="12" fillId="3" borderId="26" xfId="2" applyFont="1" applyFill="1" applyBorder="1" applyAlignment="1">
      <alignment horizontal="center"/>
    </xf>
    <xf numFmtId="0" fontId="12" fillId="3" borderId="18" xfId="2" applyFont="1" applyFill="1" applyBorder="1" applyAlignment="1">
      <alignment horizontal="center"/>
    </xf>
    <xf numFmtId="0" fontId="9" fillId="2" borderId="52" xfId="2" applyFont="1" applyFill="1" applyBorder="1"/>
    <xf numFmtId="0" fontId="9" fillId="3" borderId="26" xfId="2" applyFont="1" applyFill="1" applyBorder="1" applyAlignment="1">
      <alignment horizontal="center"/>
    </xf>
    <xf numFmtId="0" fontId="11" fillId="2" borderId="25" xfId="2" applyFont="1" applyFill="1" applyBorder="1"/>
    <xf numFmtId="0" fontId="9" fillId="2" borderId="53" xfId="2" applyFont="1" applyFill="1" applyBorder="1" applyAlignment="1">
      <alignment horizontal="center"/>
    </xf>
    <xf numFmtId="0" fontId="12" fillId="2" borderId="33" xfId="2" applyFont="1" applyFill="1" applyBorder="1" applyAlignment="1">
      <alignment horizontal="center" vertical="center"/>
    </xf>
    <xf numFmtId="0" fontId="26" fillId="2" borderId="0" xfId="0" applyFont="1" applyFill="1" applyAlignment="1"/>
    <xf numFmtId="0" fontId="23" fillId="2" borderId="0" xfId="0" applyFont="1" applyFill="1" applyAlignment="1"/>
    <xf numFmtId="0" fontId="23" fillId="0" borderId="0" xfId="0" applyFont="1" applyAlignment="1"/>
    <xf numFmtId="0" fontId="23" fillId="2" borderId="3" xfId="0" applyFont="1" applyFill="1" applyBorder="1" applyAlignment="1"/>
    <xf numFmtId="0" fontId="23" fillId="2" borderId="7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7" xfId="0" applyFont="1" applyBorder="1" applyAlignment="1" applyProtection="1">
      <alignment horizontal="center"/>
      <protection locked="0"/>
    </xf>
    <xf numFmtId="49" fontId="23" fillId="0" borderId="19" xfId="0" applyNumberFormat="1" applyFont="1" applyBorder="1" applyAlignment="1" applyProtection="1">
      <alignment horizontal="center"/>
      <protection locked="0"/>
    </xf>
    <xf numFmtId="49" fontId="23" fillId="0" borderId="20" xfId="0" applyNumberFormat="1" applyFont="1" applyBorder="1" applyAlignment="1" applyProtection="1">
      <alignment horizontal="center"/>
      <protection locked="0"/>
    </xf>
    <xf numFmtId="49" fontId="23" fillId="0" borderId="0" xfId="0" applyNumberFormat="1" applyFont="1" applyAlignment="1" applyProtection="1">
      <alignment horizontal="center"/>
      <protection locked="0"/>
    </xf>
    <xf numFmtId="179" fontId="23" fillId="0" borderId="20" xfId="0" applyNumberFormat="1" applyFont="1" applyBorder="1" applyAlignment="1" applyProtection="1">
      <alignment horizontal="center"/>
      <protection locked="0"/>
    </xf>
    <xf numFmtId="179" fontId="23" fillId="0" borderId="22" xfId="0" applyNumberFormat="1" applyFont="1" applyBorder="1" applyAlignment="1" applyProtection="1">
      <alignment horizontal="center"/>
      <protection locked="0"/>
    </xf>
    <xf numFmtId="49" fontId="23" fillId="3" borderId="20" xfId="0" applyNumberFormat="1" applyFont="1" applyFill="1" applyBorder="1" applyAlignment="1" applyProtection="1">
      <alignment horizontal="center"/>
      <protection locked="0"/>
    </xf>
    <xf numFmtId="0" fontId="23" fillId="2" borderId="7" xfId="0" applyFont="1" applyFill="1" applyBorder="1" applyAlignment="1" applyProtection="1">
      <alignment horizontal="center"/>
      <protection locked="0"/>
    </xf>
    <xf numFmtId="49" fontId="23" fillId="0" borderId="23" xfId="0" applyNumberFormat="1" applyFont="1" applyBorder="1" applyAlignment="1" applyProtection="1">
      <alignment horizontal="center"/>
      <protection locked="0"/>
    </xf>
    <xf numFmtId="179" fontId="23" fillId="0" borderId="0" xfId="0" applyNumberFormat="1" applyFont="1" applyAlignment="1" applyProtection="1">
      <alignment horizontal="center" shrinkToFit="1"/>
      <protection locked="0"/>
    </xf>
    <xf numFmtId="49" fontId="23" fillId="0" borderId="20" xfId="0" applyNumberFormat="1" applyFont="1" applyBorder="1" applyAlignment="1" applyProtection="1">
      <alignment horizontal="center" shrinkToFit="1"/>
      <protection locked="0"/>
    </xf>
    <xf numFmtId="179" fontId="23" fillId="0" borderId="26" xfId="0" applyNumberFormat="1" applyFont="1" applyBorder="1" applyAlignment="1" applyProtection="1">
      <alignment horizontal="center" shrinkToFit="1"/>
      <protection locked="0"/>
    </xf>
    <xf numFmtId="179" fontId="23" fillId="0" borderId="20" xfId="0" applyNumberFormat="1" applyFont="1" applyBorder="1" applyAlignment="1" applyProtection="1">
      <alignment horizontal="center" shrinkToFit="1"/>
      <protection locked="0"/>
    </xf>
    <xf numFmtId="49" fontId="23" fillId="0" borderId="0" xfId="0" applyNumberFormat="1" applyFont="1" applyAlignment="1" applyProtection="1">
      <alignment horizontal="center" shrinkToFit="1"/>
      <protection locked="0"/>
    </xf>
    <xf numFmtId="179" fontId="23" fillId="0" borderId="22" xfId="0" applyNumberFormat="1" applyFont="1" applyBorder="1" applyAlignment="1" applyProtection="1">
      <alignment horizontal="center" shrinkToFit="1"/>
      <protection locked="0"/>
    </xf>
    <xf numFmtId="0" fontId="23" fillId="2" borderId="14" xfId="0" applyFont="1" applyFill="1" applyBorder="1" applyAlignment="1" applyProtection="1">
      <alignment horizontal="center"/>
      <protection locked="0"/>
    </xf>
    <xf numFmtId="49" fontId="23" fillId="0" borderId="57" xfId="0" applyNumberFormat="1" applyFont="1" applyBorder="1" applyAlignment="1" applyProtection="1">
      <alignment horizontal="center"/>
      <protection locked="0"/>
    </xf>
    <xf numFmtId="49" fontId="23" fillId="0" borderId="16" xfId="0" applyNumberFormat="1" applyFont="1" applyBorder="1" applyAlignment="1" applyProtection="1">
      <alignment horizontal="center"/>
      <protection locked="0"/>
    </xf>
    <xf numFmtId="179" fontId="23" fillId="0" borderId="16" xfId="0" applyNumberFormat="1" applyFont="1" applyBorder="1" applyAlignment="1" applyProtection="1">
      <alignment horizontal="center" shrinkToFit="1"/>
      <protection locked="0"/>
    </xf>
    <xf numFmtId="49" fontId="23" fillId="0" borderId="2" xfId="0" applyNumberFormat="1" applyFont="1" applyBorder="1" applyAlignment="1" applyProtection="1">
      <alignment horizontal="center" shrinkToFit="1"/>
      <protection locked="0"/>
    </xf>
    <xf numFmtId="179" fontId="23" fillId="0" borderId="49" xfId="0" applyNumberFormat="1" applyFont="1" applyBorder="1" applyAlignment="1" applyProtection="1">
      <alignment horizontal="center" shrinkToFit="1"/>
      <protection locked="0"/>
    </xf>
    <xf numFmtId="49" fontId="23" fillId="4" borderId="16" xfId="0" applyNumberFormat="1" applyFont="1" applyFill="1" applyBorder="1" applyAlignment="1" applyProtection="1">
      <alignment horizontal="center"/>
      <protection locked="0"/>
    </xf>
    <xf numFmtId="49" fontId="23" fillId="0" borderId="0" xfId="0" applyNumberFormat="1" applyFont="1" applyAlignment="1"/>
    <xf numFmtId="49" fontId="23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79" fontId="23" fillId="0" borderId="21" xfId="0" applyNumberFormat="1" applyFont="1" applyBorder="1" applyAlignment="1" applyProtection="1">
      <alignment horizontal="center"/>
      <protection locked="0"/>
    </xf>
    <xf numFmtId="179" fontId="23" fillId="0" borderId="32" xfId="0" applyNumberFormat="1" applyFont="1" applyBorder="1" applyAlignment="1" applyProtection="1">
      <alignment horizontal="center" shrinkToFit="1"/>
      <protection locked="0"/>
    </xf>
    <xf numFmtId="0" fontId="23" fillId="2" borderId="24" xfId="0" applyFont="1" applyFill="1" applyBorder="1" applyAlignment="1"/>
    <xf numFmtId="0" fontId="23" fillId="2" borderId="60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23" fillId="2" borderId="58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center"/>
    </xf>
    <xf numFmtId="0" fontId="23" fillId="2" borderId="34" xfId="0" applyFont="1" applyFill="1" applyBorder="1" applyAlignment="1">
      <alignment horizontal="center"/>
    </xf>
    <xf numFmtId="0" fontId="23" fillId="0" borderId="60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30" fillId="2" borderId="0" xfId="0" applyFont="1" applyFill="1">
      <alignment vertical="center"/>
    </xf>
    <xf numFmtId="0" fontId="9" fillId="2" borderId="26" xfId="2" applyFont="1" applyFill="1" applyBorder="1" applyAlignment="1">
      <alignment horizontal="center"/>
    </xf>
    <xf numFmtId="0" fontId="9" fillId="2" borderId="56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16" fillId="2" borderId="48" xfId="0" applyFont="1" applyFill="1" applyBorder="1">
      <alignment vertical="center"/>
    </xf>
    <xf numFmtId="0" fontId="16" fillId="2" borderId="3" xfId="0" applyFont="1" applyFill="1" applyBorder="1">
      <alignment vertical="center"/>
    </xf>
    <xf numFmtId="178" fontId="16" fillId="2" borderId="64" xfId="0" applyNumberFormat="1" applyFont="1" applyFill="1" applyBorder="1" applyAlignment="1"/>
    <xf numFmtId="178" fontId="16" fillId="2" borderId="7" xfId="0" applyNumberFormat="1" applyFont="1" applyFill="1" applyBorder="1" applyAlignment="1"/>
    <xf numFmtId="178" fontId="16" fillId="2" borderId="14" xfId="0" applyNumberFormat="1" applyFont="1" applyFill="1" applyBorder="1" applyAlignment="1"/>
    <xf numFmtId="0" fontId="16" fillId="2" borderId="24" xfId="0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1" fillId="2" borderId="0" xfId="0" applyFont="1" applyFill="1" applyAlignment="1">
      <alignment horizontal="justify" vertical="center"/>
    </xf>
    <xf numFmtId="58" fontId="33" fillId="2" borderId="0" xfId="0" applyNumberFormat="1" applyFont="1" applyFill="1" applyAlignment="1">
      <alignment horizontal="center" vertical="center"/>
    </xf>
    <xf numFmtId="0" fontId="36" fillId="0" borderId="0" xfId="0" applyFont="1">
      <alignment vertical="center"/>
    </xf>
    <xf numFmtId="0" fontId="36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37" fillId="2" borderId="0" xfId="0" applyFont="1" applyFill="1">
      <alignment vertical="center"/>
    </xf>
    <xf numFmtId="0" fontId="39" fillId="0" borderId="0" xfId="0" applyFont="1">
      <alignment vertical="center"/>
    </xf>
    <xf numFmtId="40" fontId="16" fillId="0" borderId="0" xfId="1" applyNumberFormat="1" applyFont="1">
      <alignment vertical="center"/>
    </xf>
    <xf numFmtId="40" fontId="16" fillId="2" borderId="0" xfId="1" applyNumberFormat="1" applyFont="1" applyFill="1">
      <alignment vertical="center"/>
    </xf>
    <xf numFmtId="0" fontId="40" fillId="0" borderId="34" xfId="0" applyFont="1" applyBorder="1">
      <alignment vertical="center"/>
    </xf>
    <xf numFmtId="0" fontId="0" fillId="0" borderId="34" xfId="0" applyBorder="1">
      <alignment vertical="center"/>
    </xf>
    <xf numFmtId="40" fontId="39" fillId="0" borderId="0" xfId="1" applyNumberFormat="1" applyFont="1" applyFill="1" applyBorder="1">
      <alignment vertic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Continuous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centerContinuous" vertical="center"/>
    </xf>
    <xf numFmtId="40" fontId="39" fillId="0" borderId="2" xfId="1" applyNumberFormat="1" applyFont="1" applyFill="1" applyBorder="1">
      <alignment vertical="center"/>
    </xf>
    <xf numFmtId="0" fontId="47" fillId="0" borderId="0" xfId="0" applyFont="1">
      <alignment vertical="center"/>
    </xf>
    <xf numFmtId="0" fontId="39" fillId="2" borderId="0" xfId="0" applyFont="1" applyFill="1">
      <alignment vertical="center"/>
    </xf>
    <xf numFmtId="0" fontId="39" fillId="2" borderId="9" xfId="0" applyFont="1" applyFill="1" applyBorder="1" applyAlignment="1">
      <alignment horizontal="center" vertical="center"/>
    </xf>
    <xf numFmtId="0" fontId="39" fillId="2" borderId="35" xfId="0" applyFont="1" applyFill="1" applyBorder="1">
      <alignment vertical="center"/>
    </xf>
    <xf numFmtId="0" fontId="39" fillId="2" borderId="1" xfId="0" applyFont="1" applyFill="1" applyBorder="1">
      <alignment vertical="center"/>
    </xf>
    <xf numFmtId="0" fontId="39" fillId="2" borderId="36" xfId="0" applyFont="1" applyFill="1" applyBorder="1">
      <alignment vertical="center"/>
    </xf>
    <xf numFmtId="0" fontId="39" fillId="2" borderId="30" xfId="0" applyFont="1" applyFill="1" applyBorder="1" applyAlignment="1">
      <alignment horizontal="center" vertical="center"/>
    </xf>
    <xf numFmtId="0" fontId="39" fillId="2" borderId="11" xfId="0" applyFont="1" applyFill="1" applyBorder="1">
      <alignment vertical="center"/>
    </xf>
    <xf numFmtId="0" fontId="39" fillId="2" borderId="12" xfId="0" applyFont="1" applyFill="1" applyBorder="1">
      <alignment vertical="center"/>
    </xf>
    <xf numFmtId="0" fontId="39" fillId="2" borderId="27" xfId="0" applyFont="1" applyFill="1" applyBorder="1">
      <alignment vertical="center"/>
    </xf>
    <xf numFmtId="0" fontId="16" fillId="2" borderId="35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29" fillId="2" borderId="0" xfId="0" applyFont="1" applyFill="1">
      <alignment vertical="center"/>
    </xf>
    <xf numFmtId="0" fontId="39" fillId="2" borderId="26" xfId="0" applyFont="1" applyFill="1" applyBorder="1" applyAlignment="1"/>
    <xf numFmtId="180" fontId="16" fillId="2" borderId="16" xfId="5" applyNumberFormat="1" applyFont="1" applyFill="1" applyBorder="1"/>
    <xf numFmtId="180" fontId="16" fillId="2" borderId="20" xfId="1" applyNumberFormat="1" applyFont="1" applyFill="1" applyBorder="1" applyAlignment="1"/>
    <xf numFmtId="180" fontId="16" fillId="2" borderId="9" xfId="5" applyNumberFormat="1" applyFont="1" applyFill="1" applyBorder="1"/>
    <xf numFmtId="180" fontId="16" fillId="2" borderId="9" xfId="1" applyNumberFormat="1" applyFont="1" applyFill="1" applyBorder="1" applyAlignment="1"/>
    <xf numFmtId="180" fontId="16" fillId="2" borderId="16" xfId="1" applyNumberFormat="1" applyFont="1" applyFill="1" applyBorder="1" applyAlignment="1"/>
    <xf numFmtId="0" fontId="39" fillId="2" borderId="31" xfId="0" applyFont="1" applyFill="1" applyBorder="1" applyAlignment="1"/>
    <xf numFmtId="0" fontId="39" fillId="2" borderId="13" xfId="0" applyFont="1" applyFill="1" applyBorder="1" applyAlignment="1"/>
    <xf numFmtId="0" fontId="17" fillId="2" borderId="0" xfId="0" applyFont="1" applyFill="1" applyAlignment="1">
      <alignment horizontal="right" vertical="center"/>
    </xf>
    <xf numFmtId="178" fontId="16" fillId="3" borderId="7" xfId="0" applyNumberFormat="1" applyFont="1" applyFill="1" applyBorder="1" applyAlignment="1"/>
    <xf numFmtId="180" fontId="16" fillId="3" borderId="20" xfId="5" applyNumberFormat="1" applyFont="1" applyFill="1" applyBorder="1"/>
    <xf numFmtId="0" fontId="39" fillId="3" borderId="31" xfId="0" applyFont="1" applyFill="1" applyBorder="1" applyAlignment="1"/>
    <xf numFmtId="180" fontId="16" fillId="3" borderId="16" xfId="5" applyNumberFormat="1" applyFont="1" applyFill="1" applyBorder="1"/>
    <xf numFmtId="0" fontId="39" fillId="3" borderId="26" xfId="0" applyFont="1" applyFill="1" applyBorder="1" applyAlignment="1"/>
    <xf numFmtId="0" fontId="39" fillId="3" borderId="13" xfId="0" applyFont="1" applyFill="1" applyBorder="1" applyAlignment="1"/>
    <xf numFmtId="178" fontId="16" fillId="3" borderId="14" xfId="0" applyNumberFormat="1" applyFont="1" applyFill="1" applyBorder="1" applyAlignment="1"/>
    <xf numFmtId="0" fontId="16" fillId="2" borderId="44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9" fillId="0" borderId="26" xfId="2" applyFont="1" applyBorder="1"/>
    <xf numFmtId="0" fontId="39" fillId="2" borderId="18" xfId="0" applyFont="1" applyFill="1" applyBorder="1">
      <alignment vertical="center"/>
    </xf>
    <xf numFmtId="2" fontId="0" fillId="0" borderId="0" xfId="0" applyNumberFormat="1" applyAlignment="1"/>
    <xf numFmtId="180" fontId="16" fillId="2" borderId="21" xfId="1" applyNumberFormat="1" applyFont="1" applyFill="1" applyBorder="1" applyAlignment="1"/>
    <xf numFmtId="0" fontId="39" fillId="2" borderId="18" xfId="0" applyFont="1" applyFill="1" applyBorder="1" applyAlignment="1"/>
    <xf numFmtId="0" fontId="39" fillId="2" borderId="49" xfId="0" applyFont="1" applyFill="1" applyBorder="1" applyAlignment="1"/>
    <xf numFmtId="180" fontId="16" fillId="0" borderId="21" xfId="1" applyNumberFormat="1" applyFont="1" applyBorder="1" applyAlignment="1"/>
    <xf numFmtId="180" fontId="16" fillId="0" borderId="32" xfId="1" applyNumberFormat="1" applyFont="1" applyBorder="1" applyAlignment="1"/>
    <xf numFmtId="180" fontId="16" fillId="0" borderId="35" xfId="1" applyNumberFormat="1" applyFont="1" applyBorder="1" applyAlignment="1"/>
    <xf numFmtId="176" fontId="9" fillId="4" borderId="20" xfId="1" applyNumberFormat="1" applyFont="1" applyFill="1" applyBorder="1" applyAlignment="1" applyProtection="1"/>
    <xf numFmtId="176" fontId="9" fillId="4" borderId="16" xfId="1" applyNumberFormat="1" applyFont="1" applyFill="1" applyBorder="1" applyAlignment="1" applyProtection="1"/>
    <xf numFmtId="176" fontId="9" fillId="4" borderId="9" xfId="1" applyNumberFormat="1" applyFont="1" applyFill="1" applyBorder="1" applyAlignment="1" applyProtection="1"/>
    <xf numFmtId="176" fontId="9" fillId="3" borderId="20" xfId="1" applyNumberFormat="1" applyFont="1" applyFill="1" applyBorder="1" applyAlignment="1" applyProtection="1"/>
    <xf numFmtId="176" fontId="9" fillId="2" borderId="16" xfId="1" applyNumberFormat="1" applyFont="1" applyFill="1" applyBorder="1" applyAlignment="1" applyProtection="1"/>
    <xf numFmtId="176" fontId="9" fillId="2" borderId="20" xfId="1" applyNumberFormat="1" applyFont="1" applyFill="1" applyBorder="1" applyAlignment="1" applyProtection="1"/>
    <xf numFmtId="176" fontId="9" fillId="2" borderId="20" xfId="1" applyNumberFormat="1" applyFont="1" applyFill="1" applyBorder="1" applyAlignment="1"/>
    <xf numFmtId="176" fontId="9" fillId="2" borderId="20" xfId="1" applyNumberFormat="1" applyFont="1" applyFill="1" applyBorder="1" applyAlignment="1" applyProtection="1">
      <alignment vertical="center"/>
    </xf>
    <xf numFmtId="176" fontId="9" fillId="2" borderId="9" xfId="1" applyNumberFormat="1" applyFont="1" applyFill="1" applyBorder="1" applyAlignment="1" applyProtection="1">
      <alignment vertical="center"/>
    </xf>
    <xf numFmtId="176" fontId="9" fillId="2" borderId="16" xfId="1" applyNumberFormat="1" applyFont="1" applyFill="1" applyBorder="1" applyAlignment="1" applyProtection="1">
      <alignment vertical="center"/>
    </xf>
    <xf numFmtId="176" fontId="9" fillId="2" borderId="9" xfId="1" applyNumberFormat="1" applyFont="1" applyFill="1" applyBorder="1" applyAlignment="1" applyProtection="1"/>
    <xf numFmtId="176" fontId="12" fillId="4" borderId="9" xfId="1" applyNumberFormat="1" applyFont="1" applyFill="1" applyBorder="1" applyAlignment="1" applyProtection="1">
      <alignment horizontal="center"/>
    </xf>
    <xf numFmtId="176" fontId="12" fillId="4" borderId="20" xfId="1" applyNumberFormat="1" applyFont="1" applyFill="1" applyBorder="1" applyAlignment="1" applyProtection="1">
      <alignment horizontal="center"/>
    </xf>
    <xf numFmtId="176" fontId="12" fillId="3" borderId="20" xfId="1" applyNumberFormat="1" applyFont="1" applyFill="1" applyBorder="1" applyAlignment="1" applyProtection="1">
      <alignment horizontal="center"/>
    </xf>
    <xf numFmtId="176" fontId="12" fillId="4" borderId="16" xfId="1" applyNumberFormat="1" applyFont="1" applyFill="1" applyBorder="1" applyAlignment="1" applyProtection="1">
      <alignment horizontal="center"/>
    </xf>
    <xf numFmtId="176" fontId="12" fillId="4" borderId="20" xfId="1" applyNumberFormat="1" applyFont="1" applyFill="1" applyBorder="1" applyAlignment="1">
      <alignment horizontal="center"/>
    </xf>
    <xf numFmtId="176" fontId="12" fillId="4" borderId="9" xfId="1" applyNumberFormat="1" applyFont="1" applyFill="1" applyBorder="1" applyAlignment="1">
      <alignment horizontal="center"/>
    </xf>
    <xf numFmtId="176" fontId="12" fillId="3" borderId="20" xfId="1" applyNumberFormat="1" applyFont="1" applyFill="1" applyBorder="1" applyAlignment="1">
      <alignment horizontal="center"/>
    </xf>
    <xf numFmtId="176" fontId="12" fillId="4" borderId="16" xfId="1" applyNumberFormat="1" applyFont="1" applyFill="1" applyBorder="1" applyAlignment="1">
      <alignment horizontal="center"/>
    </xf>
    <xf numFmtId="176" fontId="12" fillId="3" borderId="16" xfId="1" applyNumberFormat="1" applyFont="1" applyFill="1" applyBorder="1" applyAlignment="1">
      <alignment horizontal="center"/>
    </xf>
    <xf numFmtId="176" fontId="12" fillId="4" borderId="20" xfId="1" applyNumberFormat="1" applyFont="1" applyFill="1" applyBorder="1" applyAlignment="1" applyProtection="1">
      <alignment horizontal="center" vertical="center"/>
    </xf>
    <xf numFmtId="176" fontId="12" fillId="2" borderId="9" xfId="1" applyNumberFormat="1" applyFont="1" applyFill="1" applyBorder="1" applyAlignment="1">
      <alignment horizontal="center"/>
    </xf>
    <xf numFmtId="176" fontId="12" fillId="2" borderId="20" xfId="1" applyNumberFormat="1" applyFont="1" applyFill="1" applyBorder="1" applyAlignment="1">
      <alignment horizontal="center"/>
    </xf>
    <xf numFmtId="176" fontId="12" fillId="2" borderId="16" xfId="1" applyNumberFormat="1" applyFont="1" applyFill="1" applyBorder="1" applyAlignment="1">
      <alignment horizontal="center"/>
    </xf>
    <xf numFmtId="0" fontId="12" fillId="2" borderId="9" xfId="2" applyFont="1" applyFill="1" applyBorder="1" applyAlignment="1">
      <alignment horizontal="center"/>
    </xf>
    <xf numFmtId="0" fontId="12" fillId="2" borderId="20" xfId="2" applyFont="1" applyFill="1" applyBorder="1" applyAlignment="1">
      <alignment horizontal="center"/>
    </xf>
    <xf numFmtId="180" fontId="16" fillId="3" borderId="22" xfId="1" applyNumberFormat="1" applyFont="1" applyFill="1" applyBorder="1" applyAlignment="1"/>
    <xf numFmtId="0" fontId="19" fillId="2" borderId="40" xfId="0" applyFont="1" applyFill="1" applyBorder="1" applyAlignment="1">
      <alignment horizontal="center" vertical="center"/>
    </xf>
    <xf numFmtId="180" fontId="16" fillId="2" borderId="22" xfId="1" applyNumberFormat="1" applyFont="1" applyFill="1" applyBorder="1" applyAlignment="1"/>
    <xf numFmtId="180" fontId="16" fillId="3" borderId="49" xfId="1" applyNumberFormat="1" applyFont="1" applyFill="1" applyBorder="1" applyAlignment="1"/>
    <xf numFmtId="0" fontId="11" fillId="2" borderId="0" xfId="0" applyFont="1" applyFill="1">
      <alignment vertical="center"/>
    </xf>
    <xf numFmtId="0" fontId="0" fillId="2" borderId="36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53" fillId="2" borderId="0" xfId="0" applyFont="1" applyFill="1" applyAlignment="1"/>
    <xf numFmtId="0" fontId="53" fillId="0" borderId="0" xfId="0" applyFont="1" applyAlignment="1"/>
    <xf numFmtId="0" fontId="39" fillId="0" borderId="0" xfId="0" applyFont="1" applyAlignment="1"/>
    <xf numFmtId="0" fontId="39" fillId="0" borderId="2" xfId="0" applyFont="1" applyBorder="1" applyAlignment="1"/>
    <xf numFmtId="176" fontId="39" fillId="0" borderId="0" xfId="1" applyNumberFormat="1" applyFont="1" applyBorder="1" applyAlignment="1"/>
    <xf numFmtId="176" fontId="39" fillId="0" borderId="2" xfId="1" applyNumberFormat="1" applyFont="1" applyBorder="1" applyAlignment="1"/>
    <xf numFmtId="0" fontId="39" fillId="0" borderId="12" xfId="0" applyFont="1" applyBorder="1" applyAlignment="1"/>
    <xf numFmtId="0" fontId="39" fillId="2" borderId="0" xfId="0" applyFont="1" applyFill="1" applyAlignment="1"/>
    <xf numFmtId="0" fontId="40" fillId="0" borderId="34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2" borderId="35" xfId="0" applyFill="1" applyBorder="1" applyAlignment="1">
      <alignment horizontal="center" vertical="center"/>
    </xf>
    <xf numFmtId="178" fontId="39" fillId="2" borderId="64" xfId="0" applyNumberFormat="1" applyFont="1" applyFill="1" applyBorder="1" applyAlignment="1"/>
    <xf numFmtId="178" fontId="39" fillId="2" borderId="7" xfId="0" applyNumberFormat="1" applyFont="1" applyFill="1" applyBorder="1" applyAlignment="1"/>
    <xf numFmtId="0" fontId="47" fillId="0" borderId="0" xfId="0" applyFont="1" applyAlignment="1"/>
    <xf numFmtId="0" fontId="54" fillId="0" borderId="0" xfId="0" applyFont="1" applyAlignment="1">
      <alignment horizontal="right"/>
    </xf>
    <xf numFmtId="0" fontId="54" fillId="0" borderId="3" xfId="0" applyFont="1" applyBorder="1">
      <alignment vertical="center"/>
    </xf>
    <xf numFmtId="0" fontId="54" fillId="0" borderId="48" xfId="0" applyFont="1" applyBorder="1" applyAlignment="1">
      <alignment horizontal="center" vertical="center" wrapText="1"/>
    </xf>
    <xf numFmtId="0" fontId="54" fillId="0" borderId="48" xfId="0" applyFont="1" applyBorder="1">
      <alignment vertical="center"/>
    </xf>
    <xf numFmtId="0" fontId="54" fillId="0" borderId="7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24" xfId="0" applyFont="1" applyBorder="1">
      <alignment vertical="center"/>
    </xf>
    <xf numFmtId="0" fontId="54" fillId="0" borderId="34" xfId="0" applyFont="1" applyBorder="1" applyAlignment="1">
      <alignment horizontal="center" vertical="center" wrapText="1"/>
    </xf>
    <xf numFmtId="55" fontId="54" fillId="0" borderId="65" xfId="0" applyNumberFormat="1" applyFont="1" applyBorder="1" applyAlignment="1">
      <alignment horizontal="distributed" vertical="center" justifyLastLine="1"/>
    </xf>
    <xf numFmtId="0" fontId="54" fillId="0" borderId="0" xfId="0" applyFont="1">
      <alignment vertical="center"/>
    </xf>
    <xf numFmtId="0" fontId="54" fillId="0" borderId="62" xfId="0" applyFont="1" applyBorder="1">
      <alignment vertical="center"/>
    </xf>
    <xf numFmtId="178" fontId="54" fillId="2" borderId="0" xfId="0" applyNumberFormat="1" applyFont="1" applyFill="1" applyAlignment="1">
      <alignment horizontal="center"/>
    </xf>
    <xf numFmtId="55" fontId="54" fillId="0" borderId="0" xfId="0" applyNumberFormat="1" applyFont="1" applyAlignment="1">
      <alignment horizontal="left" vertical="center"/>
    </xf>
    <xf numFmtId="0" fontId="54" fillId="0" borderId="0" xfId="0" applyFont="1" applyAlignment="1">
      <alignment horizontal="center" vertical="center"/>
    </xf>
    <xf numFmtId="55" fontId="54" fillId="0" borderId="57" xfId="0" applyNumberFormat="1" applyFont="1" applyBorder="1" applyAlignment="1">
      <alignment horizontal="distributed" vertical="center" justifyLastLine="1"/>
    </xf>
    <xf numFmtId="55" fontId="54" fillId="0" borderId="72" xfId="0" applyNumberFormat="1" applyFont="1" applyBorder="1" applyAlignment="1">
      <alignment horizontal="distributed" vertical="center" justifyLastLine="1"/>
    </xf>
    <xf numFmtId="55" fontId="54" fillId="0" borderId="23" xfId="0" applyNumberFormat="1" applyFont="1" applyBorder="1" applyAlignment="1">
      <alignment horizontal="distributed" vertical="center" justifyLastLine="1"/>
    </xf>
    <xf numFmtId="55" fontId="54" fillId="0" borderId="50" xfId="0" applyNumberFormat="1" applyFont="1" applyBorder="1" applyAlignment="1">
      <alignment horizontal="distributed" vertical="center" justifyLastLine="1"/>
    </xf>
    <xf numFmtId="0" fontId="54" fillId="0" borderId="59" xfId="0" applyFont="1" applyBorder="1" applyAlignment="1">
      <alignment horizontal="center" vertical="center"/>
    </xf>
    <xf numFmtId="0" fontId="16" fillId="3" borderId="20" xfId="0" applyFont="1" applyFill="1" applyBorder="1">
      <alignment vertical="center"/>
    </xf>
    <xf numFmtId="180" fontId="54" fillId="0" borderId="28" xfId="0" applyNumberFormat="1" applyFont="1" applyBorder="1">
      <alignment vertical="center"/>
    </xf>
    <xf numFmtId="180" fontId="39" fillId="0" borderId="43" xfId="0" applyNumberFormat="1" applyFont="1" applyBorder="1" applyAlignment="1"/>
    <xf numFmtId="180" fontId="54" fillId="0" borderId="30" xfId="7" applyNumberFormat="1" applyFont="1" applyBorder="1" applyAlignment="1"/>
    <xf numFmtId="180" fontId="54" fillId="0" borderId="30" xfId="7" applyNumberFormat="1" applyFont="1" applyBorder="1">
      <alignment vertical="center"/>
    </xf>
    <xf numFmtId="40" fontId="39" fillId="2" borderId="0" xfId="1" applyNumberFormat="1" applyFont="1" applyFill="1" applyBorder="1" applyAlignment="1"/>
    <xf numFmtId="0" fontId="16" fillId="2" borderId="3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9" fillId="2" borderId="55" xfId="2" quotePrefix="1" applyFont="1" applyFill="1" applyBorder="1" applyAlignment="1">
      <alignment horizontal="left"/>
    </xf>
    <xf numFmtId="0" fontId="9" fillId="2" borderId="23" xfId="2" quotePrefix="1" applyFont="1" applyFill="1" applyBorder="1" applyAlignment="1">
      <alignment horizontal="left"/>
    </xf>
    <xf numFmtId="176" fontId="9" fillId="2" borderId="9" xfId="1" applyNumberFormat="1" applyFont="1" applyFill="1" applyBorder="1" applyAlignment="1"/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80" fontId="0" fillId="2" borderId="21" xfId="1" applyNumberFormat="1" applyFont="1" applyFill="1" applyBorder="1" applyAlignment="1"/>
    <xf numFmtId="180" fontId="0" fillId="2" borderId="20" xfId="1" applyNumberFormat="1" applyFont="1" applyFill="1" applyBorder="1" applyAlignment="1"/>
    <xf numFmtId="183" fontId="0" fillId="2" borderId="0" xfId="1" applyNumberFormat="1" applyFont="1" applyFill="1" applyBorder="1" applyAlignment="1"/>
    <xf numFmtId="183" fontId="0" fillId="2" borderId="20" xfId="1" applyNumberFormat="1" applyFont="1" applyFill="1" applyBorder="1" applyAlignment="1"/>
    <xf numFmtId="0" fontId="0" fillId="2" borderId="0" xfId="0" applyFill="1" applyAlignment="1">
      <alignment horizontal="center"/>
    </xf>
    <xf numFmtId="180" fontId="54" fillId="0" borderId="13" xfId="0" applyNumberFormat="1" applyFont="1" applyBorder="1" applyAlignment="1"/>
    <xf numFmtId="180" fontId="54" fillId="0" borderId="13" xfId="0" applyNumberFormat="1" applyFont="1" applyBorder="1">
      <alignment vertical="center"/>
    </xf>
    <xf numFmtId="0" fontId="54" fillId="0" borderId="67" xfId="0" applyFont="1" applyBorder="1" applyAlignment="1">
      <alignment horizontal="center" vertical="center"/>
    </xf>
    <xf numFmtId="180" fontId="39" fillId="2" borderId="38" xfId="0" applyNumberFormat="1" applyFont="1" applyFill="1" applyBorder="1" applyAlignment="1"/>
    <xf numFmtId="180" fontId="39" fillId="2" borderId="39" xfId="0" applyNumberFormat="1" applyFont="1" applyFill="1" applyBorder="1" applyAlignment="1"/>
    <xf numFmtId="180" fontId="39" fillId="2" borderId="54" xfId="0" applyNumberFormat="1" applyFont="1" applyFill="1" applyBorder="1" applyAlignment="1"/>
    <xf numFmtId="40" fontId="39" fillId="0" borderId="1" xfId="1" applyNumberFormat="1" applyFont="1" applyFill="1" applyBorder="1">
      <alignment vertical="center"/>
    </xf>
    <xf numFmtId="177" fontId="0" fillId="0" borderId="29" xfId="1" applyNumberFormat="1" applyFont="1" applyBorder="1" applyAlignment="1">
      <alignment horizontal="center"/>
    </xf>
    <xf numFmtId="177" fontId="0" fillId="0" borderId="31" xfId="1" applyNumberFormat="1" applyFont="1" applyBorder="1" applyAlignment="1">
      <alignment horizontal="center"/>
    </xf>
    <xf numFmtId="177" fontId="0" fillId="0" borderId="40" xfId="1" applyNumberFormat="1" applyFont="1" applyBorder="1" applyAlignment="1">
      <alignment horizontal="center"/>
    </xf>
    <xf numFmtId="180" fontId="0" fillId="0" borderId="37" xfId="1" applyNumberFormat="1" applyFont="1" applyBorder="1" applyAlignment="1">
      <alignment horizontal="center"/>
    </xf>
    <xf numFmtId="180" fontId="0" fillId="0" borderId="28" xfId="1" applyNumberFormat="1" applyFont="1" applyBorder="1" applyAlignment="1">
      <alignment horizontal="center"/>
    </xf>
    <xf numFmtId="180" fontId="0" fillId="0" borderId="27" xfId="1" applyNumberFormat="1" applyFont="1" applyBorder="1" applyAlignment="1">
      <alignment horizontal="center"/>
    </xf>
    <xf numFmtId="180" fontId="0" fillId="0" borderId="30" xfId="1" applyNumberFormat="1" applyFont="1" applyBorder="1" applyAlignment="1">
      <alignment horizontal="center"/>
    </xf>
    <xf numFmtId="180" fontId="0" fillId="0" borderId="41" xfId="1" applyNumberFormat="1" applyFont="1" applyBorder="1" applyAlignment="1">
      <alignment horizontal="center"/>
    </xf>
    <xf numFmtId="180" fontId="0" fillId="0" borderId="39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82" fontId="0" fillId="0" borderId="0" xfId="0" applyNumberFormat="1" applyAlignment="1">
      <alignment horizontal="center" vertical="center"/>
    </xf>
    <xf numFmtId="182" fontId="0" fillId="0" borderId="0" xfId="0" applyNumberFormat="1" applyAlignment="1">
      <alignment horizontal="center"/>
    </xf>
    <xf numFmtId="183" fontId="0" fillId="0" borderId="30" xfId="0" applyNumberFormat="1" applyBorder="1" applyAlignment="1">
      <alignment horizontal="center" vertical="center" wrapText="1"/>
    </xf>
    <xf numFmtId="183" fontId="0" fillId="0" borderId="0" xfId="0" applyNumberFormat="1" applyAlignment="1">
      <alignment horizontal="center" vertical="center"/>
    </xf>
    <xf numFmtId="183" fontId="0" fillId="0" borderId="0" xfId="0" applyNumberFormat="1" applyAlignment="1">
      <alignment horizontal="center"/>
    </xf>
    <xf numFmtId="38" fontId="16" fillId="2" borderId="30" xfId="1" applyFont="1" applyFill="1" applyBorder="1" applyAlignment="1">
      <alignment horizontal="center" vertical="center" wrapText="1"/>
    </xf>
    <xf numFmtId="38" fontId="16" fillId="2" borderId="16" xfId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55" fontId="54" fillId="3" borderId="71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80" fontId="16" fillId="3" borderId="23" xfId="1" applyNumberFormat="1" applyFont="1" applyFill="1" applyBorder="1" applyAlignment="1"/>
    <xf numFmtId="180" fontId="16" fillId="2" borderId="23" xfId="1" applyNumberFormat="1" applyFont="1" applyFill="1" applyBorder="1" applyAlignment="1"/>
    <xf numFmtId="180" fontId="16" fillId="3" borderId="57" xfId="1" applyNumberFormat="1" applyFont="1" applyFill="1" applyBorder="1" applyAlignment="1"/>
    <xf numFmtId="31" fontId="0" fillId="2" borderId="21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185" fontId="0" fillId="0" borderId="0" xfId="7" applyNumberFormat="1" applyFont="1" applyAlignment="1"/>
    <xf numFmtId="186" fontId="0" fillId="0" borderId="0" xfId="0" applyNumberFormat="1" applyAlignment="1"/>
    <xf numFmtId="10" fontId="0" fillId="0" borderId="0" xfId="7" applyNumberFormat="1" applyFont="1" applyAlignment="1"/>
    <xf numFmtId="0" fontId="0" fillId="0" borderId="2" xfId="0" applyBorder="1" applyAlignment="1"/>
    <xf numFmtId="0" fontId="39" fillId="0" borderId="1" xfId="0" applyFont="1" applyBorder="1" applyAlignment="1">
      <alignment horizontal="center"/>
    </xf>
    <xf numFmtId="0" fontId="0" fillId="0" borderId="1" xfId="0" applyBorder="1" applyAlignment="1"/>
    <xf numFmtId="181" fontId="0" fillId="0" borderId="1" xfId="1" applyNumberFormat="1" applyFont="1" applyBorder="1" applyAlignment="1"/>
    <xf numFmtId="181" fontId="0" fillId="0" borderId="0" xfId="1" applyNumberFormat="1" applyFont="1" applyBorder="1" applyAlignment="1"/>
    <xf numFmtId="181" fontId="0" fillId="0" borderId="2" xfId="1" applyNumberFormat="1" applyFont="1" applyBorder="1" applyAlignment="1"/>
    <xf numFmtId="187" fontId="0" fillId="0" borderId="0" xfId="0" applyNumberFormat="1" applyAlignment="1"/>
    <xf numFmtId="187" fontId="0" fillId="0" borderId="1" xfId="0" applyNumberFormat="1" applyBorder="1" applyAlignment="1"/>
    <xf numFmtId="187" fontId="0" fillId="0" borderId="2" xfId="0" applyNumberFormat="1" applyBorder="1" applyAlignment="1"/>
    <xf numFmtId="0" fontId="0" fillId="4" borderId="1" xfId="0" applyFill="1" applyBorder="1" applyAlignment="1">
      <alignment horizontal="center"/>
    </xf>
    <xf numFmtId="187" fontId="0" fillId="4" borderId="0" xfId="0" applyNumberFormat="1" applyFill="1" applyAlignment="1"/>
    <xf numFmtId="187" fontId="0" fillId="4" borderId="1" xfId="0" applyNumberFormat="1" applyFill="1" applyBorder="1" applyAlignment="1"/>
    <xf numFmtId="187" fontId="0" fillId="4" borderId="2" xfId="0" applyNumberFormat="1" applyFill="1" applyBorder="1" applyAlignment="1"/>
    <xf numFmtId="181" fontId="0" fillId="4" borderId="0" xfId="1" applyNumberFormat="1" applyFont="1" applyFill="1" applyBorder="1" applyAlignment="1"/>
    <xf numFmtId="181" fontId="0" fillId="4" borderId="2" xfId="1" applyNumberFormat="1" applyFont="1" applyFill="1" applyBorder="1" applyAlignment="1"/>
    <xf numFmtId="181" fontId="0" fillId="4" borderId="1" xfId="1" applyNumberFormat="1" applyFont="1" applyFill="1" applyBorder="1" applyAlignment="1"/>
    <xf numFmtId="0" fontId="0" fillId="2" borderId="0" xfId="0" applyFill="1" applyAlignment="1">
      <alignment wrapText="1"/>
    </xf>
    <xf numFmtId="0" fontId="0" fillId="2" borderId="30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182" fontId="0" fillId="2" borderId="1" xfId="0" applyNumberFormat="1" applyFill="1" applyBorder="1" applyAlignment="1">
      <alignment wrapText="1"/>
    </xf>
    <xf numFmtId="182" fontId="0" fillId="2" borderId="9" xfId="0" applyNumberFormat="1" applyFill="1" applyBorder="1" applyAlignment="1">
      <alignment wrapText="1"/>
    </xf>
    <xf numFmtId="182" fontId="0" fillId="2" borderId="20" xfId="0" applyNumberFormat="1" applyFill="1" applyBorder="1" applyAlignment="1">
      <alignment wrapText="1"/>
    </xf>
    <xf numFmtId="0" fontId="0" fillId="2" borderId="16" xfId="0" applyFill="1" applyBorder="1" applyAlignment="1">
      <alignment horizontal="center" wrapText="1"/>
    </xf>
    <xf numFmtId="182" fontId="0" fillId="2" borderId="2" xfId="0" applyNumberFormat="1" applyFill="1" applyBorder="1" applyAlignment="1">
      <alignment wrapText="1"/>
    </xf>
    <xf numFmtId="182" fontId="0" fillId="2" borderId="16" xfId="0" applyNumberFormat="1" applyFill="1" applyBorder="1" applyAlignment="1">
      <alignment wrapText="1"/>
    </xf>
    <xf numFmtId="0" fontId="53" fillId="2" borderId="2" xfId="0" applyFont="1" applyFill="1" applyBorder="1" applyAlignment="1"/>
    <xf numFmtId="0" fontId="0" fillId="2" borderId="0" xfId="0" applyFill="1" applyAlignment="1"/>
    <xf numFmtId="0" fontId="0" fillId="2" borderId="1" xfId="0" applyFill="1" applyBorder="1" applyAlignment="1">
      <alignment horizontal="center" wrapText="1"/>
    </xf>
    <xf numFmtId="189" fontId="5" fillId="2" borderId="0" xfId="0" applyNumberFormat="1" applyFont="1" applyFill="1" applyAlignment="1"/>
    <xf numFmtId="189" fontId="5" fillId="2" borderId="0" xfId="0" applyNumberFormat="1" applyFont="1" applyFill="1" applyAlignment="1">
      <alignment horizontal="right"/>
    </xf>
    <xf numFmtId="0" fontId="1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/>
    <xf numFmtId="180" fontId="0" fillId="2" borderId="30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89" fontId="5" fillId="2" borderId="2" xfId="0" applyNumberFormat="1" applyFont="1" applyFill="1" applyBorder="1" applyAlignment="1"/>
    <xf numFmtId="189" fontId="5" fillId="2" borderId="1" xfId="0" applyNumberFormat="1" applyFont="1" applyFill="1" applyBorder="1" applyAlignment="1"/>
    <xf numFmtId="189" fontId="5" fillId="2" borderId="2" xfId="0" applyNumberFormat="1" applyFont="1" applyFill="1" applyBorder="1" applyAlignment="1">
      <alignment horizontal="right"/>
    </xf>
    <xf numFmtId="189" fontId="5" fillId="2" borderId="1" xfId="0" applyNumberFormat="1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180" fontId="39" fillId="0" borderId="23" xfId="0" applyNumberFormat="1" applyFont="1" applyBorder="1" applyAlignment="1"/>
    <xf numFmtId="180" fontId="39" fillId="0" borderId="30" xfId="0" applyNumberFormat="1" applyFont="1" applyBorder="1" applyAlignment="1"/>
    <xf numFmtId="0" fontId="54" fillId="0" borderId="70" xfId="0" applyFont="1" applyBorder="1" applyAlignment="1">
      <alignment horizontal="center" vertical="center"/>
    </xf>
    <xf numFmtId="180" fontId="39" fillId="0" borderId="26" xfId="0" applyNumberFormat="1" applyFont="1" applyBorder="1" applyAlignment="1"/>
    <xf numFmtId="17" fontId="17" fillId="0" borderId="0" xfId="0" applyNumberFormat="1" applyFont="1">
      <alignment vertical="center"/>
    </xf>
    <xf numFmtId="182" fontId="0" fillId="2" borderId="32" xfId="0" applyNumberFormat="1" applyFill="1" applyBorder="1" applyAlignment="1">
      <alignment horizontal="center" vertical="center" wrapText="1"/>
    </xf>
    <xf numFmtId="38" fontId="16" fillId="2" borderId="17" xfId="1" applyFont="1" applyFill="1" applyBorder="1" applyAlignment="1">
      <alignment horizontal="center" vertical="center" wrapText="1"/>
    </xf>
    <xf numFmtId="38" fontId="16" fillId="2" borderId="27" xfId="1" applyFont="1" applyFill="1" applyBorder="1" applyAlignment="1">
      <alignment horizontal="center" vertical="center" wrapText="1"/>
    </xf>
    <xf numFmtId="38" fontId="16" fillId="3" borderId="27" xfId="1" applyFont="1" applyFill="1" applyBorder="1" applyAlignment="1">
      <alignment horizontal="center" vertical="center" wrapText="1"/>
    </xf>
    <xf numFmtId="0" fontId="0" fillId="2" borderId="68" xfId="0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 wrapText="1"/>
    </xf>
    <xf numFmtId="183" fontId="0" fillId="0" borderId="44" xfId="0" applyNumberFormat="1" applyBorder="1" applyAlignment="1">
      <alignment horizontal="center"/>
    </xf>
    <xf numFmtId="183" fontId="0" fillId="0" borderId="11" xfId="0" applyNumberFormat="1" applyBorder="1" applyAlignment="1">
      <alignment horizontal="center"/>
    </xf>
    <xf numFmtId="183" fontId="0" fillId="0" borderId="45" xfId="0" applyNumberFormat="1" applyBorder="1" applyAlignment="1">
      <alignment horizontal="center"/>
    </xf>
    <xf numFmtId="0" fontId="17" fillId="3" borderId="6" xfId="0" applyFont="1" applyFill="1" applyBorder="1">
      <alignment vertical="center"/>
    </xf>
    <xf numFmtId="2" fontId="17" fillId="2" borderId="13" xfId="0" applyNumberFormat="1" applyFont="1" applyFill="1" applyBorder="1">
      <alignment vertical="center"/>
    </xf>
    <xf numFmtId="0" fontId="17" fillId="3" borderId="13" xfId="0" applyFont="1" applyFill="1" applyBorder="1">
      <alignment vertical="center"/>
    </xf>
    <xf numFmtId="2" fontId="0" fillId="0" borderId="13" xfId="0" applyNumberFormat="1" applyBorder="1" applyAlignment="1"/>
    <xf numFmtId="2" fontId="0" fillId="0" borderId="53" xfId="0" applyNumberFormat="1" applyBorder="1" applyAlignment="1"/>
    <xf numFmtId="182" fontId="0" fillId="3" borderId="28" xfId="0" applyNumberFormat="1" applyFill="1" applyBorder="1" applyAlignment="1">
      <alignment horizontal="center" vertical="center" wrapText="1"/>
    </xf>
    <xf numFmtId="182" fontId="0" fillId="2" borderId="16" xfId="0" applyNumberFormat="1" applyFill="1" applyBorder="1" applyAlignment="1">
      <alignment horizontal="center" vertical="center" wrapText="1"/>
    </xf>
    <xf numFmtId="182" fontId="0" fillId="2" borderId="30" xfId="0" applyNumberFormat="1" applyFill="1" applyBorder="1" applyAlignment="1">
      <alignment horizontal="center" vertical="center" wrapText="1"/>
    </xf>
    <xf numFmtId="182" fontId="0" fillId="2" borderId="39" xfId="0" applyNumberForma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91" fontId="7" fillId="2" borderId="21" xfId="9" applyNumberFormat="1" applyFont="1" applyFill="1" applyBorder="1"/>
    <xf numFmtId="38" fontId="0" fillId="2" borderId="0" xfId="1" applyFont="1" applyFill="1" applyBorder="1">
      <alignment vertical="center"/>
    </xf>
    <xf numFmtId="191" fontId="7" fillId="2" borderId="21" xfId="9" applyNumberFormat="1" applyFont="1" applyFill="1" applyBorder="1" applyAlignment="1">
      <alignment horizontal="center"/>
    </xf>
    <xf numFmtId="191" fontId="7" fillId="2" borderId="32" xfId="9" applyNumberFormat="1" applyFont="1" applyFill="1" applyBorder="1"/>
    <xf numFmtId="191" fontId="7" fillId="2" borderId="35" xfId="9" applyNumberFormat="1" applyFont="1" applyFill="1" applyBorder="1"/>
    <xf numFmtId="0" fontId="53" fillId="2" borderId="0" xfId="0" applyFont="1" applyFill="1">
      <alignment vertical="center"/>
    </xf>
    <xf numFmtId="189" fontId="5" fillId="2" borderId="0" xfId="0" quotePrefix="1" applyNumberFormat="1" applyFont="1" applyFill="1" applyAlignment="1">
      <alignment horizontal="center"/>
    </xf>
    <xf numFmtId="38" fontId="0" fillId="2" borderId="1" xfId="1" applyFont="1" applyFill="1" applyBorder="1">
      <alignment vertical="center"/>
    </xf>
    <xf numFmtId="38" fontId="0" fillId="2" borderId="2" xfId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2" xfId="0" applyFill="1" applyBorder="1">
      <alignment vertical="center"/>
    </xf>
    <xf numFmtId="38" fontId="0" fillId="2" borderId="0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55" fontId="39" fillId="2" borderId="2" xfId="0" applyNumberFormat="1" applyFont="1" applyFill="1" applyBorder="1" applyAlignment="1"/>
    <xf numFmtId="0" fontId="16" fillId="2" borderId="52" xfId="0" applyFont="1" applyFill="1" applyBorder="1">
      <alignment vertical="center"/>
    </xf>
    <xf numFmtId="180" fontId="16" fillId="2" borderId="49" xfId="1" applyNumberFormat="1" applyFont="1" applyFill="1" applyBorder="1" applyAlignment="1"/>
    <xf numFmtId="0" fontId="39" fillId="0" borderId="0" xfId="0" applyFont="1" applyAlignment="1">
      <alignment horizontal="center" vertical="center"/>
    </xf>
    <xf numFmtId="180" fontId="16" fillId="2" borderId="57" xfId="1" applyNumberFormat="1" applyFont="1" applyFill="1" applyBorder="1" applyAlignment="1"/>
    <xf numFmtId="40" fontId="39" fillId="2" borderId="0" xfId="1" applyNumberFormat="1" applyFont="1" applyFill="1" applyBorder="1">
      <alignment vertical="center"/>
    </xf>
    <xf numFmtId="2" fontId="0" fillId="0" borderId="2" xfId="0" applyNumberFormat="1" applyBorder="1" applyAlignment="1"/>
    <xf numFmtId="0" fontId="54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1" fontId="0" fillId="0" borderId="30" xfId="0" applyNumberFormat="1" applyBorder="1" applyAlignment="1">
      <alignment horizontal="center" vertical="center" wrapText="1"/>
    </xf>
    <xf numFmtId="181" fontId="0" fillId="0" borderId="30" xfId="0" applyNumberFormat="1" applyBorder="1" applyAlignment="1">
      <alignment horizontal="center"/>
    </xf>
    <xf numFmtId="40" fontId="0" fillId="0" borderId="30" xfId="1" applyNumberFormat="1" applyFont="1" applyBorder="1" applyAlignment="1">
      <alignment horizontal="center" vertical="center" wrapText="1"/>
    </xf>
    <xf numFmtId="40" fontId="0" fillId="0" borderId="30" xfId="1" applyNumberFormat="1" applyFont="1" applyBorder="1" applyAlignment="1">
      <alignment horizontal="center"/>
    </xf>
    <xf numFmtId="183" fontId="0" fillId="0" borderId="30" xfId="0" applyNumberFormat="1" applyBorder="1" applyAlignment="1">
      <alignment horizontal="center"/>
    </xf>
    <xf numFmtId="187" fontId="0" fillId="2" borderId="11" xfId="1" applyNumberFormat="1" applyFont="1" applyFill="1" applyBorder="1" applyAlignment="1">
      <alignment horizontal="center"/>
    </xf>
    <xf numFmtId="187" fontId="0" fillId="2" borderId="30" xfId="1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31" fontId="0" fillId="2" borderId="30" xfId="0" applyNumberFormat="1" applyFill="1" applyBorder="1" applyAlignment="1">
      <alignment horizontal="center" vertical="center"/>
    </xf>
    <xf numFmtId="177" fontId="0" fillId="0" borderId="0" xfId="1" applyNumberFormat="1" applyFont="1" applyBorder="1" applyAlignment="1"/>
    <xf numFmtId="177" fontId="0" fillId="0" borderId="2" xfId="1" applyNumberFormat="1" applyFont="1" applyBorder="1" applyAlignment="1"/>
    <xf numFmtId="180" fontId="16" fillId="2" borderId="0" xfId="5" applyNumberFormat="1" applyFont="1" applyFill="1"/>
    <xf numFmtId="180" fontId="16" fillId="2" borderId="1" xfId="5" applyNumberFormat="1" applyFont="1" applyFill="1" applyBorder="1"/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80" fontId="39" fillId="0" borderId="15" xfId="0" applyNumberFormat="1" applyFont="1" applyBorder="1" applyAlignment="1"/>
    <xf numFmtId="180" fontId="54" fillId="0" borderId="16" xfId="7" applyNumberFormat="1" applyFont="1" applyBorder="1" applyAlignment="1"/>
    <xf numFmtId="180" fontId="54" fillId="0" borderId="18" xfId="0" applyNumberFormat="1" applyFont="1" applyBorder="1" applyAlignment="1"/>
    <xf numFmtId="180" fontId="39" fillId="0" borderId="75" xfId="0" applyNumberFormat="1" applyFont="1" applyBorder="1" applyAlignment="1"/>
    <xf numFmtId="180" fontId="54" fillId="0" borderId="66" xfId="7" applyNumberFormat="1" applyFont="1" applyBorder="1" applyAlignment="1"/>
    <xf numFmtId="180" fontId="54" fillId="0" borderId="76" xfId="0" applyNumberFormat="1" applyFont="1" applyBorder="1" applyAlignment="1"/>
    <xf numFmtId="180" fontId="39" fillId="2" borderId="0" xfId="1" applyNumberFormat="1" applyFont="1" applyFill="1" applyBorder="1" applyAlignment="1"/>
    <xf numFmtId="180" fontId="16" fillId="3" borderId="23" xfId="5" applyNumberFormat="1" applyFont="1" applyFill="1" applyBorder="1"/>
    <xf numFmtId="180" fontId="39" fillId="2" borderId="22" xfId="1" applyNumberFormat="1" applyFont="1" applyFill="1" applyBorder="1" applyAlignment="1"/>
    <xf numFmtId="0" fontId="0" fillId="2" borderId="9" xfId="0" applyFill="1" applyBorder="1" applyAlignment="1">
      <alignment horizontal="center"/>
    </xf>
    <xf numFmtId="183" fontId="0" fillId="2" borderId="21" xfId="1" applyNumberFormat="1" applyFont="1" applyFill="1" applyBorder="1" applyAlignment="1"/>
    <xf numFmtId="0" fontId="39" fillId="0" borderId="1" xfId="6" applyFont="1" applyBorder="1" applyAlignment="1">
      <alignment horizontal="center" vertical="center"/>
    </xf>
    <xf numFmtId="0" fontId="39" fillId="0" borderId="0" xfId="6" quotePrefix="1" applyFont="1" applyAlignment="1">
      <alignment horizontal="right" vertical="center"/>
    </xf>
    <xf numFmtId="0" fontId="39" fillId="0" borderId="0" xfId="6" applyFont="1" applyAlignment="1">
      <alignment horizontal="right" vertical="center"/>
    </xf>
    <xf numFmtId="0" fontId="39" fillId="2" borderId="0" xfId="6" quotePrefix="1" applyFont="1" applyFill="1" applyAlignment="1">
      <alignment horizontal="right" vertical="center"/>
    </xf>
    <xf numFmtId="0" fontId="39" fillId="0" borderId="1" xfId="6" quotePrefix="1" applyFont="1" applyBorder="1" applyAlignment="1">
      <alignment horizontal="right" vertical="center"/>
    </xf>
    <xf numFmtId="2" fontId="0" fillId="0" borderId="1" xfId="0" applyNumberFormat="1" applyBorder="1" applyAlignment="1"/>
    <xf numFmtId="0" fontId="39" fillId="0" borderId="2" xfId="6" quotePrefix="1" applyFont="1" applyBorder="1" applyAlignment="1">
      <alignment horizontal="right" vertical="center"/>
    </xf>
    <xf numFmtId="0" fontId="0" fillId="0" borderId="11" xfId="0" applyBorder="1" applyAlignment="1"/>
    <xf numFmtId="0" fontId="9" fillId="2" borderId="20" xfId="2" applyFont="1" applyFill="1" applyBorder="1"/>
    <xf numFmtId="180" fontId="39" fillId="2" borderId="20" xfId="5" applyNumberFormat="1" applyFont="1" applyFill="1" applyBorder="1"/>
    <xf numFmtId="176" fontId="9" fillId="2" borderId="16" xfId="1" applyNumberFormat="1" applyFont="1" applyFill="1" applyBorder="1" applyAlignment="1"/>
    <xf numFmtId="0" fontId="12" fillId="2" borderId="16" xfId="2" applyFont="1" applyFill="1" applyBorder="1" applyAlignment="1">
      <alignment horizontal="center"/>
    </xf>
    <xf numFmtId="0" fontId="9" fillId="0" borderId="18" xfId="2" applyFont="1" applyBorder="1"/>
    <xf numFmtId="176" fontId="9" fillId="0" borderId="20" xfId="1" applyNumberFormat="1" applyFont="1" applyBorder="1" applyAlignment="1"/>
    <xf numFmtId="0" fontId="54" fillId="0" borderId="28" xfId="0" applyFont="1" applyBorder="1" applyAlignment="1">
      <alignment horizontal="center" vertical="center"/>
    </xf>
    <xf numFmtId="40" fontId="39" fillId="2" borderId="2" xfId="1" applyNumberFormat="1" applyFont="1" applyFill="1" applyBorder="1">
      <alignment vertical="center"/>
    </xf>
    <xf numFmtId="180" fontId="0" fillId="2" borderId="0" xfId="1" applyNumberFormat="1" applyFont="1" applyFill="1" applyBorder="1" applyAlignment="1"/>
    <xf numFmtId="180" fontId="16" fillId="2" borderId="32" xfId="1" applyNumberFormat="1" applyFont="1" applyFill="1" applyBorder="1" applyAlignment="1"/>
    <xf numFmtId="180" fontId="0" fillId="2" borderId="16" xfId="1" applyNumberFormat="1" applyFont="1" applyFill="1" applyBorder="1" applyAlignment="1"/>
    <xf numFmtId="183" fontId="0" fillId="2" borderId="16" xfId="1" applyNumberFormat="1" applyFont="1" applyFill="1" applyBorder="1" applyAlignment="1"/>
    <xf numFmtId="0" fontId="0" fillId="2" borderId="17" xfId="0" applyFill="1" applyBorder="1" applyAlignment="1">
      <alignment horizontal="center"/>
    </xf>
    <xf numFmtId="180" fontId="16" fillId="2" borderId="1" xfId="1" applyNumberFormat="1" applyFont="1" applyFill="1" applyBorder="1" applyAlignment="1"/>
    <xf numFmtId="180" fontId="0" fillId="2" borderId="1" xfId="1" applyNumberFormat="1" applyFont="1" applyFill="1" applyBorder="1" applyAlignment="1"/>
    <xf numFmtId="183" fontId="0" fillId="2" borderId="1" xfId="1" applyNumberFormat="1" applyFont="1" applyFill="1" applyBorder="1" applyAlignment="1"/>
    <xf numFmtId="180" fontId="16" fillId="2" borderId="2" xfId="1" applyNumberFormat="1" applyFont="1" applyFill="1" applyBorder="1" applyAlignment="1"/>
    <xf numFmtId="180" fontId="0" fillId="2" borderId="2" xfId="1" applyNumberFormat="1" applyFont="1" applyFill="1" applyBorder="1" applyAlignment="1"/>
    <xf numFmtId="183" fontId="0" fillId="2" borderId="2" xfId="1" applyNumberFormat="1" applyFont="1" applyFill="1" applyBorder="1" applyAlignment="1"/>
    <xf numFmtId="180" fontId="0" fillId="2" borderId="9" xfId="1" applyNumberFormat="1" applyFont="1" applyFill="1" applyBorder="1" applyAlignment="1"/>
    <xf numFmtId="183" fontId="0" fillId="2" borderId="9" xfId="1" applyNumberFormat="1" applyFont="1" applyFill="1" applyBorder="1" applyAlignment="1"/>
    <xf numFmtId="38" fontId="0" fillId="4" borderId="0" xfId="1" applyFont="1" applyFill="1" applyBorder="1">
      <alignment vertical="center"/>
    </xf>
    <xf numFmtId="38" fontId="0" fillId="4" borderId="2" xfId="1" applyFont="1" applyFill="1" applyBorder="1">
      <alignment vertical="center"/>
    </xf>
    <xf numFmtId="38" fontId="0" fillId="4" borderId="0" xfId="1" applyFont="1" applyFill="1">
      <alignment vertical="center"/>
    </xf>
    <xf numFmtId="38" fontId="0" fillId="4" borderId="1" xfId="1" applyFont="1" applyFill="1" applyBorder="1">
      <alignment vertical="center"/>
    </xf>
    <xf numFmtId="180" fontId="16" fillId="2" borderId="10" xfId="5" applyNumberFormat="1" applyFont="1" applyFill="1" applyBorder="1"/>
    <xf numFmtId="180" fontId="16" fillId="2" borderId="36" xfId="5" applyNumberFormat="1" applyFont="1" applyFill="1" applyBorder="1"/>
    <xf numFmtId="0" fontId="0" fillId="2" borderId="35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9" fillId="2" borderId="10" xfId="2" applyFont="1" applyFill="1" applyBorder="1" applyAlignment="1">
      <alignment horizontal="center"/>
    </xf>
    <xf numFmtId="0" fontId="12" fillId="0" borderId="0" xfId="2" applyFont="1"/>
    <xf numFmtId="0" fontId="9" fillId="0" borderId="53" xfId="2" applyFont="1" applyBorder="1" applyAlignment="1">
      <alignment horizontal="center"/>
    </xf>
    <xf numFmtId="38" fontId="9" fillId="2" borderId="0" xfId="1" applyFont="1" applyFill="1" applyBorder="1" applyAlignment="1" applyProtection="1">
      <alignment horizontal="right"/>
    </xf>
    <xf numFmtId="38" fontId="9" fillId="2" borderId="2" xfId="1" applyFont="1" applyFill="1" applyBorder="1" applyAlignment="1" applyProtection="1">
      <alignment horizontal="right"/>
    </xf>
    <xf numFmtId="38" fontId="9" fillId="2" borderId="1" xfId="1" applyFont="1" applyFill="1" applyBorder="1" applyAlignment="1" applyProtection="1">
      <alignment horizontal="right"/>
    </xf>
    <xf numFmtId="38" fontId="9" fillId="2" borderId="0" xfId="1" applyFont="1" applyFill="1" applyBorder="1" applyAlignment="1">
      <alignment horizontal="right"/>
    </xf>
    <xf numFmtId="38" fontId="9" fillId="2" borderId="2" xfId="1" applyFont="1" applyFill="1" applyBorder="1" applyAlignment="1">
      <alignment horizontal="right"/>
    </xf>
    <xf numFmtId="38" fontId="9" fillId="2" borderId="1" xfId="1" applyFont="1" applyFill="1" applyBorder="1" applyAlignment="1">
      <alignment horizontal="right"/>
    </xf>
    <xf numFmtId="38" fontId="9" fillId="0" borderId="1" xfId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38" fontId="9" fillId="0" borderId="2" xfId="1" applyFont="1" applyBorder="1" applyAlignment="1">
      <alignment horizontal="right"/>
    </xf>
    <xf numFmtId="38" fontId="9" fillId="2" borderId="0" xfId="1" quotePrefix="1" applyFont="1" applyFill="1" applyBorder="1" applyAlignment="1">
      <alignment horizontal="right"/>
    </xf>
    <xf numFmtId="38" fontId="9" fillId="2" borderId="2" xfId="1" quotePrefix="1" applyFont="1" applyFill="1" applyBorder="1" applyAlignment="1">
      <alignment horizontal="right"/>
    </xf>
    <xf numFmtId="176" fontId="9" fillId="2" borderId="23" xfId="1" applyNumberFormat="1" applyFont="1" applyFill="1" applyBorder="1" applyAlignment="1">
      <alignment horizontal="right"/>
    </xf>
    <xf numFmtId="0" fontId="9" fillId="2" borderId="0" xfId="2" quotePrefix="1" applyFont="1" applyFill="1" applyAlignment="1">
      <alignment horizontal="right"/>
    </xf>
    <xf numFmtId="176" fontId="9" fillId="2" borderId="57" xfId="1" applyNumberFormat="1" applyFont="1" applyFill="1" applyBorder="1" applyAlignment="1">
      <alignment horizontal="right"/>
    </xf>
    <xf numFmtId="0" fontId="9" fillId="2" borderId="2" xfId="2" quotePrefix="1" applyFont="1" applyFill="1" applyBorder="1" applyAlignment="1">
      <alignment horizontal="right"/>
    </xf>
    <xf numFmtId="176" fontId="9" fillId="2" borderId="0" xfId="1" applyNumberFormat="1" applyFont="1" applyFill="1" applyBorder="1" applyAlignment="1">
      <alignment horizontal="right"/>
    </xf>
    <xf numFmtId="176" fontId="9" fillId="2" borderId="2" xfId="1" applyNumberFormat="1" applyFont="1" applyFill="1" applyBorder="1" applyAlignment="1">
      <alignment horizontal="right"/>
    </xf>
    <xf numFmtId="176" fontId="9" fillId="2" borderId="26" xfId="1" applyNumberFormat="1" applyFont="1" applyFill="1" applyBorder="1" applyAlignment="1">
      <alignment horizontal="right"/>
    </xf>
    <xf numFmtId="176" fontId="9" fillId="2" borderId="18" xfId="1" applyNumberFormat="1" applyFont="1" applyFill="1" applyBorder="1" applyAlignment="1">
      <alignment horizontal="right"/>
    </xf>
    <xf numFmtId="180" fontId="39" fillId="2" borderId="16" xfId="5" applyNumberFormat="1" applyFont="1" applyFill="1" applyBorder="1"/>
    <xf numFmtId="0" fontId="39" fillId="0" borderId="27" xfId="6" applyFont="1" applyBorder="1" applyAlignment="1">
      <alignment horizontal="center" vertical="center"/>
    </xf>
    <xf numFmtId="0" fontId="16" fillId="2" borderId="30" xfId="8" applyFont="1" applyFill="1" applyBorder="1" applyAlignment="1">
      <alignment horizontal="center" vertical="center" wrapText="1"/>
    </xf>
    <xf numFmtId="0" fontId="39" fillId="2" borderId="30" xfId="0" applyFont="1" applyFill="1" applyBorder="1" applyAlignment="1">
      <alignment horizontal="justify" vertical="center"/>
    </xf>
    <xf numFmtId="0" fontId="39" fillId="2" borderId="30" xfId="0" applyFont="1" applyFill="1" applyBorder="1" applyAlignment="1">
      <alignment wrapText="1"/>
    </xf>
    <xf numFmtId="0" fontId="39" fillId="2" borderId="30" xfId="0" applyFont="1" applyFill="1" applyBorder="1" applyAlignment="1"/>
    <xf numFmtId="0" fontId="0" fillId="3" borderId="16" xfId="0" applyFill="1" applyBorder="1" applyAlignment="1">
      <alignment horizontal="center"/>
    </xf>
    <xf numFmtId="180" fontId="16" fillId="3" borderId="10" xfId="5" applyNumberFormat="1" applyFont="1" applyFill="1" applyBorder="1"/>
    <xf numFmtId="176" fontId="9" fillId="2" borderId="0" xfId="1" applyNumberFormat="1" applyFont="1" applyFill="1" applyBorder="1" applyAlignment="1" applyProtection="1">
      <alignment horizontal="right"/>
    </xf>
    <xf numFmtId="176" fontId="9" fillId="2" borderId="2" xfId="1" applyNumberFormat="1" applyFont="1" applyFill="1" applyBorder="1" applyAlignment="1" applyProtection="1">
      <alignment horizontal="right"/>
    </xf>
    <xf numFmtId="176" fontId="9" fillId="2" borderId="1" xfId="1" applyNumberFormat="1" applyFont="1" applyFill="1" applyBorder="1" applyAlignment="1" applyProtection="1">
      <alignment horizontal="right"/>
    </xf>
    <xf numFmtId="176" fontId="9" fillId="2" borderId="2" xfId="1" applyNumberFormat="1" applyFont="1" applyFill="1" applyBorder="1" applyAlignment="1" applyProtection="1">
      <alignment horizontal="right" vertical="center"/>
    </xf>
    <xf numFmtId="176" fontId="9" fillId="2" borderId="0" xfId="1" applyNumberFormat="1" applyFont="1" applyFill="1" applyBorder="1" applyAlignment="1" applyProtection="1">
      <alignment horizontal="right" vertical="center"/>
    </xf>
    <xf numFmtId="176" fontId="9" fillId="2" borderId="1" xfId="1" applyNumberFormat="1" applyFont="1" applyFill="1" applyBorder="1" applyAlignment="1" applyProtection="1">
      <alignment horizontal="right" vertical="center"/>
    </xf>
    <xf numFmtId="176" fontId="9" fillId="2" borderId="1" xfId="1" applyNumberFormat="1" applyFont="1" applyFill="1" applyBorder="1" applyAlignment="1">
      <alignment horizontal="right"/>
    </xf>
    <xf numFmtId="176" fontId="9" fillId="0" borderId="1" xfId="1" applyNumberFormat="1" applyFont="1" applyBorder="1" applyAlignment="1">
      <alignment horizontal="right"/>
    </xf>
    <xf numFmtId="176" fontId="9" fillId="0" borderId="0" xfId="1" applyNumberFormat="1" applyFont="1" applyBorder="1" applyAlignment="1">
      <alignment horizontal="right"/>
    </xf>
    <xf numFmtId="176" fontId="9" fillId="0" borderId="2" xfId="1" applyNumberFormat="1" applyFont="1" applyBorder="1" applyAlignment="1">
      <alignment horizontal="right"/>
    </xf>
    <xf numFmtId="176" fontId="9" fillId="2" borderId="56" xfId="1" applyNumberFormat="1" applyFont="1" applyFill="1" applyBorder="1" applyAlignment="1">
      <alignment horizontal="right"/>
    </xf>
    <xf numFmtId="176" fontId="9" fillId="0" borderId="56" xfId="1" applyNumberFormat="1" applyFont="1" applyBorder="1" applyAlignment="1">
      <alignment horizontal="right"/>
    </xf>
    <xf numFmtId="176" fontId="9" fillId="0" borderId="26" xfId="1" applyNumberFormat="1" applyFont="1" applyBorder="1" applyAlignment="1">
      <alignment horizontal="right"/>
    </xf>
    <xf numFmtId="176" fontId="9" fillId="0" borderId="18" xfId="1" applyNumberFormat="1" applyFont="1" applyBorder="1" applyAlignment="1">
      <alignment horizontal="right"/>
    </xf>
    <xf numFmtId="0" fontId="39" fillId="3" borderId="43" xfId="0" applyFont="1" applyFill="1" applyBorder="1" applyAlignment="1">
      <alignment horizontal="center" vertical="center"/>
    </xf>
    <xf numFmtId="0" fontId="39" fillId="2" borderId="43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180" fontId="16" fillId="0" borderId="23" xfId="1" applyNumberFormat="1" applyFont="1" applyBorder="1" applyAlignment="1"/>
    <xf numFmtId="180" fontId="16" fillId="0" borderId="57" xfId="1" applyNumberFormat="1" applyFont="1" applyBorder="1" applyAlignment="1"/>
    <xf numFmtId="180" fontId="16" fillId="0" borderId="55" xfId="1" applyNumberFormat="1" applyFont="1" applyBorder="1" applyAlignment="1"/>
    <xf numFmtId="180" fontId="39" fillId="2" borderId="26" xfId="1" applyNumberFormat="1" applyFont="1" applyFill="1" applyBorder="1" applyAlignment="1"/>
    <xf numFmtId="180" fontId="39" fillId="2" borderId="9" xfId="5" applyNumberFormat="1" applyFont="1" applyFill="1" applyBorder="1"/>
    <xf numFmtId="0" fontId="39" fillId="2" borderId="31" xfId="0" applyFont="1" applyFill="1" applyBorder="1">
      <alignment vertical="center"/>
    </xf>
    <xf numFmtId="0" fontId="39" fillId="2" borderId="13" xfId="0" applyFont="1" applyFill="1" applyBorder="1">
      <alignment vertical="center"/>
    </xf>
    <xf numFmtId="0" fontId="39" fillId="2" borderId="72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179" fontId="23" fillId="0" borderId="21" xfId="0" applyNumberFormat="1" applyFont="1" applyBorder="1" applyAlignment="1" applyProtection="1">
      <alignment horizontal="center" shrinkToFit="1"/>
      <protection locked="0"/>
    </xf>
    <xf numFmtId="0" fontId="23" fillId="0" borderId="21" xfId="0" applyFont="1" applyBorder="1" applyAlignment="1"/>
    <xf numFmtId="0" fontId="23" fillId="0" borderId="10" xfId="0" applyFont="1" applyBorder="1" applyAlignment="1"/>
    <xf numFmtId="0" fontId="23" fillId="0" borderId="30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39" fillId="2" borderId="19" xfId="0" applyFont="1" applyFill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9" fillId="3" borderId="8" xfId="0" applyFont="1" applyFill="1" applyBorder="1" applyAlignment="1">
      <alignment horizontal="center" vertical="center"/>
    </xf>
    <xf numFmtId="0" fontId="22" fillId="2" borderId="42" xfId="0" applyFont="1" applyFill="1" applyBorder="1">
      <alignment vertical="center"/>
    </xf>
    <xf numFmtId="0" fontId="22" fillId="2" borderId="52" xfId="0" applyFont="1" applyFill="1" applyBorder="1">
      <alignment vertical="center"/>
    </xf>
    <xf numFmtId="180" fontId="16" fillId="3" borderId="22" xfId="5" applyNumberFormat="1" applyFont="1" applyFill="1" applyBorder="1"/>
    <xf numFmtId="180" fontId="16" fillId="0" borderId="22" xfId="1" applyNumberFormat="1" applyFont="1" applyBorder="1" applyAlignment="1"/>
    <xf numFmtId="180" fontId="16" fillId="0" borderId="49" xfId="1" applyNumberFormat="1" applyFont="1" applyBorder="1" applyAlignment="1"/>
    <xf numFmtId="180" fontId="16" fillId="0" borderId="46" xfId="1" applyNumberFormat="1" applyFont="1" applyBorder="1" applyAlignment="1"/>
    <xf numFmtId="180" fontId="39" fillId="2" borderId="23" xfId="1" applyNumberFormat="1" applyFont="1" applyFill="1" applyBorder="1" applyAlignment="1"/>
    <xf numFmtId="180" fontId="39" fillId="2" borderId="15" xfId="1" applyNumberFormat="1" applyFont="1" applyFill="1" applyBorder="1" applyAlignment="1"/>
    <xf numFmtId="180" fontId="16" fillId="2" borderId="19" xfId="1" applyNumberFormat="1" applyFont="1" applyFill="1" applyBorder="1" applyAlignment="1"/>
    <xf numFmtId="0" fontId="16" fillId="2" borderId="25" xfId="0" applyFont="1" applyFill="1" applyBorder="1">
      <alignment vertical="center"/>
    </xf>
    <xf numFmtId="0" fontId="16" fillId="3" borderId="23" xfId="0" applyFont="1" applyFill="1" applyBorder="1">
      <alignment vertical="center"/>
    </xf>
    <xf numFmtId="0" fontId="16" fillId="3" borderId="22" xfId="0" applyFont="1" applyFill="1" applyBorder="1">
      <alignment vertical="center"/>
    </xf>
    <xf numFmtId="180" fontId="16" fillId="2" borderId="55" xfId="1" applyNumberFormat="1" applyFont="1" applyFill="1" applyBorder="1" applyAlignment="1"/>
    <xf numFmtId="180" fontId="16" fillId="2" borderId="46" xfId="1" applyNumberFormat="1" applyFont="1" applyFill="1" applyBorder="1" applyAlignment="1"/>
    <xf numFmtId="180" fontId="16" fillId="2" borderId="15" xfId="1" applyNumberFormat="1" applyFont="1" applyFill="1" applyBorder="1" applyAlignment="1"/>
    <xf numFmtId="0" fontId="16" fillId="2" borderId="7" xfId="0" applyFont="1" applyFill="1" applyBorder="1">
      <alignment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64" xfId="0" applyFont="1" applyFill="1" applyBorder="1" applyAlignment="1">
      <alignment horizontal="center" vertical="center"/>
    </xf>
    <xf numFmtId="0" fontId="16" fillId="4" borderId="7" xfId="0" applyFont="1" applyFill="1" applyBorder="1">
      <alignment vertical="center"/>
    </xf>
    <xf numFmtId="0" fontId="16" fillId="4" borderId="14" xfId="0" applyFont="1" applyFill="1" applyBorder="1" applyAlignment="1">
      <alignment horizontal="center" vertical="center"/>
    </xf>
    <xf numFmtId="177" fontId="0" fillId="0" borderId="30" xfId="1" applyNumberFormat="1" applyFont="1" applyBorder="1" applyAlignment="1">
      <alignment horizontal="center" vertical="center" wrapText="1"/>
    </xf>
    <xf numFmtId="177" fontId="0" fillId="0" borderId="30" xfId="1" applyNumberFormat="1" applyFont="1" applyBorder="1" applyAlignment="1">
      <alignment horizontal="center"/>
    </xf>
    <xf numFmtId="180" fontId="16" fillId="0" borderId="23" xfId="1" applyNumberFormat="1" applyFont="1" applyFill="1" applyBorder="1" applyAlignment="1"/>
    <xf numFmtId="180" fontId="16" fillId="0" borderId="22" xfId="1" applyNumberFormat="1" applyFont="1" applyFill="1" applyBorder="1" applyAlignment="1"/>
    <xf numFmtId="180" fontId="39" fillId="2" borderId="49" xfId="1" applyNumberFormat="1" applyFont="1" applyFill="1" applyBorder="1" applyAlignment="1"/>
    <xf numFmtId="180" fontId="39" fillId="2" borderId="56" xfId="1" applyNumberFormat="1" applyFont="1" applyFill="1" applyBorder="1" applyAlignment="1"/>
    <xf numFmtId="180" fontId="39" fillId="2" borderId="8" xfId="1" applyNumberFormat="1" applyFont="1" applyFill="1" applyBorder="1" applyAlignment="1"/>
    <xf numFmtId="180" fontId="39" fillId="2" borderId="19" xfId="1" applyNumberFormat="1" applyFont="1" applyFill="1" applyBorder="1" applyAlignment="1"/>
    <xf numFmtId="0" fontId="0" fillId="2" borderId="11" xfId="0" applyFill="1" applyBorder="1" applyAlignment="1"/>
    <xf numFmtId="0" fontId="0" fillId="2" borderId="27" xfId="0" applyFill="1" applyBorder="1" applyAlignment="1"/>
    <xf numFmtId="0" fontId="0" fillId="2" borderId="30" xfId="0" applyFill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/>
    </xf>
    <xf numFmtId="183" fontId="0" fillId="2" borderId="30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82" fontId="0" fillId="2" borderId="30" xfId="0" applyNumberFormat="1" applyFill="1" applyBorder="1" applyAlignment="1">
      <alignment horizontal="center" vertical="center"/>
    </xf>
    <xf numFmtId="182" fontId="0" fillId="2" borderId="12" xfId="0" applyNumberFormat="1" applyFill="1" applyBorder="1" applyAlignment="1">
      <alignment horizontal="center" vertical="center"/>
    </xf>
    <xf numFmtId="183" fontId="0" fillId="2" borderId="30" xfId="0" applyNumberFormat="1" applyFill="1" applyBorder="1" applyAlignment="1">
      <alignment horizontal="center" vertical="center"/>
    </xf>
    <xf numFmtId="182" fontId="0" fillId="2" borderId="30" xfId="0" applyNumberFormat="1" applyFill="1" applyBorder="1" applyAlignment="1">
      <alignment horizontal="center" vertical="center" shrinkToFit="1"/>
    </xf>
    <xf numFmtId="182" fontId="0" fillId="2" borderId="30" xfId="0" applyNumberFormat="1" applyFill="1" applyBorder="1" applyAlignment="1">
      <alignment horizontal="center" wrapText="1"/>
    </xf>
    <xf numFmtId="183" fontId="0" fillId="2" borderId="30" xfId="0" applyNumberFormat="1" applyFill="1" applyBorder="1" applyAlignment="1">
      <alignment horizontal="center" wrapText="1"/>
    </xf>
    <xf numFmtId="0" fontId="0" fillId="2" borderId="12" xfId="0" applyFill="1" applyBorder="1" applyAlignment="1"/>
    <xf numFmtId="182" fontId="0" fillId="2" borderId="12" xfId="0" applyNumberFormat="1" applyFill="1" applyBorder="1" applyAlignment="1">
      <alignment horizontal="center" vertical="center" shrinkToFit="1"/>
    </xf>
    <xf numFmtId="182" fontId="0" fillId="2" borderId="12" xfId="0" applyNumberForma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82" fontId="0" fillId="2" borderId="12" xfId="0" applyNumberFormat="1" applyFill="1" applyBorder="1" applyAlignment="1">
      <alignment horizontal="center" vertical="center" wrapText="1"/>
    </xf>
    <xf numFmtId="182" fontId="0" fillId="2" borderId="16" xfId="0" applyNumberFormat="1" applyFill="1" applyBorder="1" applyAlignment="1">
      <alignment horizontal="center" vertical="center"/>
    </xf>
    <xf numFmtId="182" fontId="0" fillId="2" borderId="2" xfId="0" applyNumberFormat="1" applyFill="1" applyBorder="1" applyAlignment="1">
      <alignment horizontal="center" vertical="center"/>
    </xf>
    <xf numFmtId="183" fontId="0" fillId="2" borderId="16" xfId="0" applyNumberFormat="1" applyFill="1" applyBorder="1" applyAlignment="1">
      <alignment horizontal="center" vertical="center"/>
    </xf>
    <xf numFmtId="182" fontId="54" fillId="2" borderId="30" xfId="0" applyNumberFormat="1" applyFont="1" applyFill="1" applyBorder="1" applyAlignment="1">
      <alignment horizontal="center" vertical="center" wrapText="1"/>
    </xf>
    <xf numFmtId="183" fontId="54" fillId="2" borderId="30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2" fillId="2" borderId="48" xfId="0" applyFont="1" applyFill="1" applyBorder="1">
      <alignment vertical="center"/>
    </xf>
    <xf numFmtId="180" fontId="16" fillId="3" borderId="0" xfId="1" applyNumberFormat="1" applyFont="1" applyFill="1" applyBorder="1" applyAlignment="1"/>
    <xf numFmtId="180" fontId="16" fillId="3" borderId="2" xfId="1" applyNumberFormat="1" applyFont="1" applyFill="1" applyBorder="1" applyAlignment="1"/>
    <xf numFmtId="2" fontId="16" fillId="3" borderId="0" xfId="5" applyNumberFormat="1" applyFont="1" applyFill="1"/>
    <xf numFmtId="180" fontId="16" fillId="3" borderId="0" xfId="5" applyNumberFormat="1" applyFont="1" applyFill="1"/>
    <xf numFmtId="180" fontId="16" fillId="0" borderId="0" xfId="1" applyNumberFormat="1" applyFont="1" applyBorder="1" applyAlignment="1"/>
    <xf numFmtId="180" fontId="16" fillId="0" borderId="2" xfId="1" applyNumberFormat="1" applyFont="1" applyBorder="1" applyAlignment="1"/>
    <xf numFmtId="180" fontId="16" fillId="0" borderId="1" xfId="1" applyNumberFormat="1" applyFont="1" applyBorder="1" applyAlignment="1"/>
    <xf numFmtId="0" fontId="19" fillId="2" borderId="45" xfId="0" applyFont="1" applyFill="1" applyBorder="1" applyAlignment="1">
      <alignment horizontal="center" vertical="center"/>
    </xf>
    <xf numFmtId="2" fontId="16" fillId="3" borderId="21" xfId="5" applyNumberFormat="1" applyFont="1" applyFill="1" applyBorder="1"/>
    <xf numFmtId="180" fontId="16" fillId="3" borderId="21" xfId="5" applyNumberFormat="1" applyFont="1" applyFill="1" applyBorder="1"/>
    <xf numFmtId="180" fontId="16" fillId="3" borderId="21" xfId="1" applyNumberFormat="1" applyFont="1" applyFill="1" applyBorder="1" applyAlignment="1"/>
    <xf numFmtId="180" fontId="16" fillId="3" borderId="32" xfId="1" applyNumberFormat="1" applyFont="1" applyFill="1" applyBorder="1" applyAlignment="1"/>
    <xf numFmtId="180" fontId="16" fillId="2" borderId="35" xfId="1" applyNumberFormat="1" applyFont="1" applyFill="1" applyBorder="1" applyAlignment="1"/>
    <xf numFmtId="180" fontId="39" fillId="2" borderId="1" xfId="1" applyNumberFormat="1" applyFont="1" applyFill="1" applyBorder="1" applyAlignment="1"/>
    <xf numFmtId="180" fontId="39" fillId="2" borderId="21" xfId="1" applyNumberFormat="1" applyFont="1" applyFill="1" applyBorder="1" applyAlignment="1"/>
    <xf numFmtId="180" fontId="39" fillId="2" borderId="32" xfId="1" applyNumberFormat="1" applyFont="1" applyFill="1" applyBorder="1" applyAlignment="1"/>
    <xf numFmtId="180" fontId="16" fillId="2" borderId="10" xfId="1" applyNumberFormat="1" applyFont="1" applyFill="1" applyBorder="1" applyAlignment="1"/>
    <xf numFmtId="0" fontId="9" fillId="2" borderId="0" xfId="2" applyFont="1" applyFill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56" fontId="9" fillId="0" borderId="10" xfId="2" quotePrefix="1" applyNumberFormat="1" applyFont="1" applyBorder="1"/>
    <xf numFmtId="180" fontId="39" fillId="2" borderId="2" xfId="1" applyNumberFormat="1" applyFont="1" applyFill="1" applyBorder="1" applyAlignment="1"/>
    <xf numFmtId="0" fontId="0" fillId="0" borderId="0" xfId="0" applyAlignment="1">
      <alignment vertical="center" wrapText="1"/>
    </xf>
    <xf numFmtId="0" fontId="16" fillId="2" borderId="3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180" fontId="16" fillId="0" borderId="15" xfId="1" applyNumberFormat="1" applyFont="1" applyBorder="1" applyAlignment="1"/>
    <xf numFmtId="0" fontId="39" fillId="2" borderId="56" xfId="0" applyFont="1" applyFill="1" applyBorder="1">
      <alignment vertical="center"/>
    </xf>
    <xf numFmtId="40" fontId="16" fillId="2" borderId="0" xfId="1" applyNumberFormat="1" applyFont="1" applyFill="1" applyBorder="1">
      <alignment vertical="center"/>
    </xf>
    <xf numFmtId="40" fontId="16" fillId="2" borderId="2" xfId="1" applyNumberFormat="1" applyFont="1" applyFill="1" applyBorder="1">
      <alignment vertical="center"/>
    </xf>
    <xf numFmtId="40" fontId="16" fillId="2" borderId="1" xfId="1" applyNumberFormat="1" applyFont="1" applyFill="1" applyBorder="1">
      <alignment vertical="center"/>
    </xf>
    <xf numFmtId="40" fontId="16" fillId="3" borderId="0" xfId="1" applyNumberFormat="1" applyFont="1" applyFill="1" applyBorder="1">
      <alignment vertical="center"/>
    </xf>
    <xf numFmtId="40" fontId="16" fillId="3" borderId="2" xfId="1" applyNumberFormat="1" applyFont="1" applyFill="1" applyBorder="1">
      <alignment vertical="center"/>
    </xf>
    <xf numFmtId="40" fontId="16" fillId="3" borderId="10" xfId="1" applyNumberFormat="1" applyFont="1" applyFill="1" applyBorder="1">
      <alignment vertical="center"/>
    </xf>
    <xf numFmtId="40" fontId="16" fillId="2" borderId="10" xfId="1" applyNumberFormat="1" applyFont="1" applyFill="1" applyBorder="1">
      <alignment vertical="center"/>
    </xf>
    <xf numFmtId="40" fontId="16" fillId="2" borderId="36" xfId="1" applyNumberFormat="1" applyFont="1" applyFill="1" applyBorder="1">
      <alignment vertical="center"/>
    </xf>
    <xf numFmtId="40" fontId="16" fillId="2" borderId="17" xfId="1" applyNumberFormat="1" applyFont="1" applyFill="1" applyBorder="1">
      <alignment vertical="center"/>
    </xf>
    <xf numFmtId="180" fontId="16" fillId="3" borderId="21" xfId="0" applyNumberFormat="1" applyFont="1" applyFill="1" applyBorder="1">
      <alignment vertical="center"/>
    </xf>
    <xf numFmtId="180" fontId="16" fillId="3" borderId="32" xfId="0" applyNumberFormat="1" applyFont="1" applyFill="1" applyBorder="1">
      <alignment vertical="center"/>
    </xf>
    <xf numFmtId="40" fontId="39" fillId="2" borderId="1" xfId="1" applyNumberFormat="1" applyFont="1" applyFill="1" applyBorder="1">
      <alignment vertical="center"/>
    </xf>
    <xf numFmtId="0" fontId="9" fillId="2" borderId="16" xfId="2" applyFont="1" applyFill="1" applyBorder="1"/>
    <xf numFmtId="0" fontId="24" fillId="0" borderId="0" xfId="0" applyFont="1">
      <alignment vertical="center"/>
    </xf>
    <xf numFmtId="0" fontId="25" fillId="0" borderId="0" xfId="0" applyFont="1">
      <alignment vertical="center"/>
    </xf>
    <xf numFmtId="182" fontId="0" fillId="2" borderId="35" xfId="0" applyNumberFormat="1" applyFill="1" applyBorder="1" applyAlignment="1">
      <alignment wrapText="1"/>
    </xf>
    <xf numFmtId="182" fontId="0" fillId="2" borderId="36" xfId="0" applyNumberFormat="1" applyFill="1" applyBorder="1" applyAlignment="1">
      <alignment wrapText="1"/>
    </xf>
    <xf numFmtId="182" fontId="0" fillId="2" borderId="21" xfId="0" applyNumberFormat="1" applyFill="1" applyBorder="1" applyAlignment="1">
      <alignment wrapText="1"/>
    </xf>
    <xf numFmtId="182" fontId="0" fillId="2" borderId="10" xfId="0" applyNumberFormat="1" applyFill="1" applyBorder="1" applyAlignment="1">
      <alignment wrapText="1"/>
    </xf>
    <xf numFmtId="182" fontId="0" fillId="2" borderId="32" xfId="0" applyNumberFormat="1" applyFill="1" applyBorder="1" applyAlignment="1">
      <alignment wrapText="1"/>
    </xf>
    <xf numFmtId="0" fontId="0" fillId="2" borderId="17" xfId="0" applyFill="1" applyBorder="1" applyAlignment="1">
      <alignment vertical="center" wrapText="1"/>
    </xf>
    <xf numFmtId="0" fontId="0" fillId="2" borderId="36" xfId="0" applyFill="1" applyBorder="1" applyAlignment="1">
      <alignment horizontal="center" wrapText="1"/>
    </xf>
    <xf numFmtId="0" fontId="39" fillId="2" borderId="36" xfId="0" applyFont="1" applyFill="1" applyBorder="1" applyAlignment="1">
      <alignment horizontal="center" vertical="center"/>
    </xf>
    <xf numFmtId="180" fontId="16" fillId="2" borderId="21" xfId="5" applyNumberFormat="1" applyFont="1" applyFill="1" applyBorder="1"/>
    <xf numFmtId="180" fontId="16" fillId="2" borderId="35" xfId="5" applyNumberFormat="1" applyFont="1" applyFill="1" applyBorder="1"/>
    <xf numFmtId="180" fontId="16" fillId="2" borderId="36" xfId="1" applyNumberFormat="1" applyFont="1" applyFill="1" applyBorder="1" applyAlignment="1"/>
    <xf numFmtId="0" fontId="25" fillId="2" borderId="0" xfId="0" applyFont="1" applyFill="1">
      <alignment vertical="center"/>
    </xf>
    <xf numFmtId="0" fontId="0" fillId="4" borderId="21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31" fontId="0" fillId="4" borderId="21" xfId="0" applyNumberFormat="1" applyFill="1" applyBorder="1" applyAlignment="1">
      <alignment horizontal="center" vertical="center"/>
    </xf>
    <xf numFmtId="180" fontId="0" fillId="2" borderId="35" xfId="1" applyNumberFormat="1" applyFont="1" applyFill="1" applyBorder="1" applyAlignment="1"/>
    <xf numFmtId="40" fontId="0" fillId="0" borderId="1" xfId="1" applyNumberFormat="1" applyFont="1" applyFill="1" applyBorder="1" applyAlignment="1"/>
    <xf numFmtId="40" fontId="0" fillId="0" borderId="0" xfId="1" applyNumberFormat="1" applyFont="1" applyFill="1" applyBorder="1" applyAlignment="1"/>
    <xf numFmtId="40" fontId="0" fillId="2" borderId="0" xfId="1" applyNumberFormat="1" applyFont="1" applyFill="1" applyBorder="1" applyAlignment="1"/>
    <xf numFmtId="40" fontId="0" fillId="2" borderId="1" xfId="1" applyNumberFormat="1" applyFont="1" applyFill="1" applyBorder="1" applyAlignment="1"/>
    <xf numFmtId="40" fontId="0" fillId="2" borderId="2" xfId="1" applyNumberFormat="1" applyFont="1" applyFill="1" applyBorder="1" applyAlignment="1"/>
    <xf numFmtId="176" fontId="9" fillId="4" borderId="59" xfId="1" applyNumberFormat="1" applyFont="1" applyFill="1" applyBorder="1" applyAlignment="1" applyProtection="1"/>
    <xf numFmtId="176" fontId="9" fillId="4" borderId="48" xfId="1" applyNumberFormat="1" applyFont="1" applyFill="1" applyBorder="1" applyAlignment="1" applyProtection="1"/>
    <xf numFmtId="176" fontId="12" fillId="4" borderId="59" xfId="1" applyNumberFormat="1" applyFont="1" applyFill="1" applyBorder="1" applyAlignment="1" applyProtection="1">
      <alignment horizontal="center"/>
    </xf>
    <xf numFmtId="0" fontId="12" fillId="0" borderId="52" xfId="2" applyFont="1" applyBorder="1" applyAlignment="1">
      <alignment horizontal="center"/>
    </xf>
    <xf numFmtId="180" fontId="16" fillId="3" borderId="3" xfId="1" applyNumberFormat="1" applyFont="1" applyFill="1" applyBorder="1" applyAlignment="1"/>
    <xf numFmtId="0" fontId="39" fillId="0" borderId="10" xfId="6" quotePrefix="1" applyFont="1" applyBorder="1" applyAlignment="1">
      <alignment horizontal="right" vertical="center"/>
    </xf>
    <xf numFmtId="0" fontId="39" fillId="0" borderId="17" xfId="6" quotePrefix="1" applyFont="1" applyBorder="1" applyAlignment="1">
      <alignment horizontal="right" vertical="center"/>
    </xf>
    <xf numFmtId="0" fontId="39" fillId="0" borderId="10" xfId="6" applyFont="1" applyBorder="1" applyAlignment="1">
      <alignment horizontal="right" vertical="center"/>
    </xf>
    <xf numFmtId="0" fontId="39" fillId="2" borderId="10" xfId="6" quotePrefix="1" applyFont="1" applyFill="1" applyBorder="1" applyAlignment="1">
      <alignment horizontal="right" vertical="center"/>
    </xf>
    <xf numFmtId="49" fontId="23" fillId="7" borderId="38" xfId="0" applyNumberFormat="1" applyFont="1" applyFill="1" applyBorder="1" applyAlignment="1" applyProtection="1">
      <alignment horizontal="center"/>
      <protection locked="0"/>
    </xf>
    <xf numFmtId="49" fontId="23" fillId="7" borderId="39" xfId="0" applyNumberFormat="1" applyFont="1" applyFill="1" applyBorder="1" applyAlignment="1" applyProtection="1">
      <alignment horizontal="center"/>
      <protection locked="0"/>
    </xf>
    <xf numFmtId="179" fontId="23" fillId="7" borderId="39" xfId="0" applyNumberFormat="1" applyFont="1" applyFill="1" applyBorder="1" applyAlignment="1" applyProtection="1">
      <alignment horizontal="center" shrinkToFit="1"/>
      <protection locked="0"/>
    </xf>
    <xf numFmtId="49" fontId="23" fillId="7" borderId="39" xfId="0" applyNumberFormat="1" applyFont="1" applyFill="1" applyBorder="1" applyAlignment="1" applyProtection="1">
      <alignment horizontal="center" shrinkToFit="1"/>
      <protection locked="0"/>
    </xf>
    <xf numFmtId="179" fontId="23" fillId="7" borderId="40" xfId="0" applyNumberFormat="1" applyFont="1" applyFill="1" applyBorder="1" applyAlignment="1" applyProtection="1">
      <alignment horizontal="center" shrinkToFit="1"/>
      <protection locked="0"/>
    </xf>
    <xf numFmtId="179" fontId="23" fillId="7" borderId="45" xfId="0" applyNumberFormat="1" applyFont="1" applyFill="1" applyBorder="1" applyAlignment="1" applyProtection="1">
      <alignment horizontal="center" shrinkToFit="1"/>
      <protection locked="0"/>
    </xf>
    <xf numFmtId="0" fontId="23" fillId="7" borderId="30" xfId="0" applyFont="1" applyFill="1" applyBorder="1" applyAlignment="1">
      <alignment horizontal="center"/>
    </xf>
    <xf numFmtId="0" fontId="23" fillId="7" borderId="27" xfId="0" applyFont="1" applyFill="1" applyBorder="1" applyAlignment="1">
      <alignment horizontal="center"/>
    </xf>
    <xf numFmtId="0" fontId="9" fillId="2" borderId="35" xfId="2" applyFont="1" applyFill="1" applyBorder="1"/>
    <xf numFmtId="0" fontId="9" fillId="2" borderId="21" xfId="2" applyFont="1" applyFill="1" applyBorder="1"/>
    <xf numFmtId="0" fontId="9" fillId="2" borderId="36" xfId="2" applyFont="1" applyFill="1" applyBorder="1" applyAlignment="1">
      <alignment horizontal="center"/>
    </xf>
    <xf numFmtId="0" fontId="12" fillId="2" borderId="21" xfId="2" applyFont="1" applyFill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176" fontId="9" fillId="0" borderId="21" xfId="2" applyNumberFormat="1" applyFont="1" applyBorder="1"/>
    <xf numFmtId="176" fontId="9" fillId="0" borderId="10" xfId="2" applyNumberFormat="1" applyFont="1" applyBorder="1"/>
    <xf numFmtId="176" fontId="9" fillId="0" borderId="35" xfId="2" applyNumberFormat="1" applyFont="1" applyBorder="1"/>
    <xf numFmtId="176" fontId="9" fillId="0" borderId="36" xfId="2" applyNumberFormat="1" applyFont="1" applyBorder="1"/>
    <xf numFmtId="38" fontId="9" fillId="2" borderId="36" xfId="1" applyFont="1" applyFill="1" applyBorder="1" applyAlignment="1"/>
    <xf numFmtId="38" fontId="9" fillId="2" borderId="10" xfId="1" applyFont="1" applyFill="1" applyBorder="1" applyAlignment="1"/>
    <xf numFmtId="0" fontId="9" fillId="2" borderId="32" xfId="2" applyFont="1" applyFill="1" applyBorder="1"/>
    <xf numFmtId="0" fontId="9" fillId="2" borderId="21" xfId="2" applyFont="1" applyFill="1" applyBorder="1" applyAlignment="1">
      <alignment horizontal="left"/>
    </xf>
    <xf numFmtId="176" fontId="9" fillId="2" borderId="36" xfId="2" applyNumberFormat="1" applyFont="1" applyFill="1" applyBorder="1"/>
    <xf numFmtId="176" fontId="9" fillId="2" borderId="10" xfId="1" applyNumberFormat="1" applyFont="1" applyFill="1" applyBorder="1" applyAlignment="1"/>
    <xf numFmtId="0" fontId="12" fillId="2" borderId="35" xfId="2" applyFont="1" applyFill="1" applyBorder="1"/>
    <xf numFmtId="0" fontId="12" fillId="2" borderId="36" xfId="2" applyFont="1" applyFill="1" applyBorder="1"/>
    <xf numFmtId="0" fontId="12" fillId="2" borderId="10" xfId="2" applyFont="1" applyFill="1" applyBorder="1"/>
    <xf numFmtId="0" fontId="12" fillId="2" borderId="21" xfId="2" applyFont="1" applyFill="1" applyBorder="1"/>
    <xf numFmtId="0" fontId="12" fillId="2" borderId="1" xfId="2" applyFont="1" applyFill="1" applyBorder="1"/>
    <xf numFmtId="0" fontId="12" fillId="2" borderId="1" xfId="2" quotePrefix="1" applyFont="1" applyFill="1" applyBorder="1" applyAlignment="1">
      <alignment horizontal="left"/>
    </xf>
    <xf numFmtId="0" fontId="12" fillId="2" borderId="32" xfId="2" applyFont="1" applyFill="1" applyBorder="1"/>
    <xf numFmtId="0" fontId="12" fillId="2" borderId="17" xfId="2" applyFont="1" applyFill="1" applyBorder="1"/>
    <xf numFmtId="0" fontId="12" fillId="2" borderId="2" xfId="2" applyFont="1" applyFill="1" applyBorder="1" applyAlignment="1">
      <alignment horizontal="center"/>
    </xf>
    <xf numFmtId="0" fontId="12" fillId="2" borderId="2" xfId="2" quotePrefix="1" applyFont="1" applyFill="1" applyBorder="1" applyAlignment="1">
      <alignment horizontal="center"/>
    </xf>
    <xf numFmtId="0" fontId="12" fillId="2" borderId="17" xfId="2" applyFont="1" applyFill="1" applyBorder="1" applyAlignment="1">
      <alignment horizontal="center"/>
    </xf>
    <xf numFmtId="176" fontId="9" fillId="4" borderId="36" xfId="2" applyNumberFormat="1" applyFont="1" applyFill="1" applyBorder="1"/>
    <xf numFmtId="176" fontId="9" fillId="4" borderId="10" xfId="2" applyNumberFormat="1" applyFont="1" applyFill="1" applyBorder="1"/>
    <xf numFmtId="176" fontId="9" fillId="2" borderId="10" xfId="2" applyNumberFormat="1" applyFont="1" applyFill="1" applyBorder="1"/>
    <xf numFmtId="178" fontId="16" fillId="7" borderId="7" xfId="0" applyNumberFormat="1" applyFont="1" applyFill="1" applyBorder="1" applyAlignment="1"/>
    <xf numFmtId="40" fontId="16" fillId="7" borderId="0" xfId="1" applyNumberFormat="1" applyFont="1" applyFill="1" applyBorder="1">
      <alignment vertical="center"/>
    </xf>
    <xf numFmtId="180" fontId="16" fillId="7" borderId="21" xfId="5" applyNumberFormat="1" applyFont="1" applyFill="1" applyBorder="1"/>
    <xf numFmtId="180" fontId="16" fillId="7" borderId="20" xfId="1" applyNumberFormat="1" applyFont="1" applyFill="1" applyBorder="1" applyAlignment="1"/>
    <xf numFmtId="180" fontId="16" fillId="7" borderId="0" xfId="1" applyNumberFormat="1" applyFont="1" applyFill="1" applyBorder="1" applyAlignment="1"/>
    <xf numFmtId="180" fontId="16" fillId="7" borderId="10" xfId="1" applyNumberFormat="1" applyFont="1" applyFill="1" applyBorder="1" applyAlignment="1"/>
    <xf numFmtId="0" fontId="39" fillId="7" borderId="30" xfId="0" applyFont="1" applyFill="1" applyBorder="1" applyAlignment="1">
      <alignment horizontal="center" vertical="center"/>
    </xf>
    <xf numFmtId="0" fontId="39" fillId="7" borderId="13" xfId="0" applyFont="1" applyFill="1" applyBorder="1">
      <alignment vertical="center"/>
    </xf>
    <xf numFmtId="0" fontId="16" fillId="7" borderId="7" xfId="0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9" fillId="0" borderId="2" xfId="2" applyFont="1" applyBorder="1"/>
    <xf numFmtId="0" fontId="9" fillId="0" borderId="17" xfId="2" applyFont="1" applyBorder="1"/>
    <xf numFmtId="40" fontId="9" fillId="2" borderId="0" xfId="1" applyNumberFormat="1" applyFont="1" applyFill="1" applyBorder="1" applyAlignment="1"/>
    <xf numFmtId="177" fontId="9" fillId="2" borderId="0" xfId="1" applyNumberFormat="1" applyFont="1" applyFill="1" applyBorder="1" applyAlignment="1"/>
    <xf numFmtId="56" fontId="9" fillId="2" borderId="10" xfId="2" quotePrefix="1" applyNumberFormat="1" applyFont="1" applyFill="1" applyBorder="1"/>
    <xf numFmtId="0" fontId="9" fillId="2" borderId="32" xfId="2" applyFont="1" applyFill="1" applyBorder="1" applyAlignment="1">
      <alignment horizontal="left"/>
    </xf>
    <xf numFmtId="0" fontId="9" fillId="2" borderId="35" xfId="2" applyFont="1" applyFill="1" applyBorder="1" applyAlignment="1">
      <alignment horizontal="center"/>
    </xf>
    <xf numFmtId="177" fontId="9" fillId="2" borderId="1" xfId="1" applyNumberFormat="1" applyFont="1" applyFill="1" applyBorder="1" applyAlignment="1"/>
    <xf numFmtId="180" fontId="39" fillId="2" borderId="18" xfId="1" applyNumberFormat="1" applyFont="1" applyFill="1" applyBorder="1" applyAlignment="1"/>
    <xf numFmtId="0" fontId="0" fillId="0" borderId="30" xfId="0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176" fontId="9" fillId="2" borderId="2" xfId="2" applyNumberFormat="1" applyFont="1" applyFill="1" applyBorder="1"/>
    <xf numFmtId="176" fontId="9" fillId="2" borderId="17" xfId="2" applyNumberFormat="1" applyFont="1" applyFill="1" applyBorder="1"/>
    <xf numFmtId="0" fontId="9" fillId="2" borderId="0" xfId="2" applyFont="1" applyFill="1" applyAlignment="1">
      <alignment horizontal="left"/>
    </xf>
    <xf numFmtId="0" fontId="54" fillId="2" borderId="0" xfId="0" applyFont="1" applyFill="1">
      <alignment vertical="center"/>
    </xf>
    <xf numFmtId="0" fontId="54" fillId="2" borderId="48" xfId="0" applyFont="1" applyFill="1" applyBorder="1">
      <alignment vertical="center"/>
    </xf>
    <xf numFmtId="0" fontId="54" fillId="2" borderId="52" xfId="0" applyFont="1" applyFill="1" applyBorder="1">
      <alignment vertical="center"/>
    </xf>
    <xf numFmtId="0" fontId="54" fillId="2" borderId="42" xfId="0" applyFont="1" applyFill="1" applyBorder="1">
      <alignment vertical="center"/>
    </xf>
    <xf numFmtId="0" fontId="54" fillId="2" borderId="26" xfId="0" applyFont="1" applyFill="1" applyBorder="1">
      <alignment vertical="center"/>
    </xf>
    <xf numFmtId="0" fontId="54" fillId="2" borderId="23" xfId="0" applyFont="1" applyFill="1" applyBorder="1">
      <alignment vertical="center"/>
    </xf>
    <xf numFmtId="0" fontId="54" fillId="4" borderId="0" xfId="0" applyFont="1" applyFill="1">
      <alignment vertical="center"/>
    </xf>
    <xf numFmtId="0" fontId="54" fillId="2" borderId="2" xfId="0" applyFont="1" applyFill="1" applyBorder="1">
      <alignment vertical="center"/>
    </xf>
    <xf numFmtId="0" fontId="54" fillId="2" borderId="18" xfId="0" applyFont="1" applyFill="1" applyBorder="1">
      <alignment vertical="center"/>
    </xf>
    <xf numFmtId="0" fontId="54" fillId="2" borderId="57" xfId="0" applyFont="1" applyFill="1" applyBorder="1">
      <alignment vertical="center"/>
    </xf>
    <xf numFmtId="0" fontId="54" fillId="2" borderId="34" xfId="0" applyFont="1" applyFill="1" applyBorder="1" applyAlignment="1">
      <alignment horizontal="center" vertical="center"/>
    </xf>
    <xf numFmtId="0" fontId="54" fillId="2" borderId="53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horizontal="center" vertical="center"/>
    </xf>
    <xf numFmtId="176" fontId="54" fillId="2" borderId="0" xfId="1" applyNumberFormat="1" applyFont="1" applyFill="1" applyBorder="1" applyAlignment="1">
      <alignment horizontal="right" vertical="center"/>
    </xf>
    <xf numFmtId="38" fontId="54" fillId="2" borderId="0" xfId="1" applyFont="1" applyFill="1" applyBorder="1" applyAlignment="1">
      <alignment horizontal="right" vertical="center"/>
    </xf>
    <xf numFmtId="40" fontId="54" fillId="2" borderId="0" xfId="1" applyNumberFormat="1" applyFont="1" applyFill="1" applyBorder="1" applyAlignment="1">
      <alignment horizontal="right" vertical="center"/>
    </xf>
    <xf numFmtId="177" fontId="54" fillId="2" borderId="0" xfId="1" applyNumberFormat="1" applyFont="1" applyFill="1" applyBorder="1" applyAlignment="1">
      <alignment horizontal="right" vertical="center"/>
    </xf>
    <xf numFmtId="176" fontId="54" fillId="2" borderId="23" xfId="1" applyNumberFormat="1" applyFont="1" applyFill="1" applyBorder="1" applyAlignment="1">
      <alignment horizontal="right" vertical="center"/>
    </xf>
    <xf numFmtId="176" fontId="54" fillId="2" borderId="2" xfId="1" applyNumberFormat="1" applyFont="1" applyFill="1" applyBorder="1" applyAlignment="1">
      <alignment horizontal="right" vertical="center"/>
    </xf>
    <xf numFmtId="38" fontId="54" fillId="2" borderId="2" xfId="1" applyFont="1" applyFill="1" applyBorder="1" applyAlignment="1">
      <alignment horizontal="right" vertical="center"/>
    </xf>
    <xf numFmtId="40" fontId="54" fillId="2" borderId="2" xfId="1" applyNumberFormat="1" applyFont="1" applyFill="1" applyBorder="1" applyAlignment="1">
      <alignment horizontal="right" vertical="center"/>
    </xf>
    <xf numFmtId="177" fontId="54" fillId="2" borderId="2" xfId="1" applyNumberFormat="1" applyFont="1" applyFill="1" applyBorder="1" applyAlignment="1">
      <alignment horizontal="right" vertical="center"/>
    </xf>
    <xf numFmtId="176" fontId="54" fillId="2" borderId="57" xfId="1" applyNumberFormat="1" applyFont="1" applyFill="1" applyBorder="1" applyAlignment="1">
      <alignment horizontal="right" vertical="center"/>
    </xf>
    <xf numFmtId="176" fontId="54" fillId="0" borderId="0" xfId="1" applyNumberFormat="1" applyFont="1" applyBorder="1">
      <alignment vertical="center"/>
    </xf>
    <xf numFmtId="38" fontId="54" fillId="0" borderId="0" xfId="1" applyFont="1" applyBorder="1">
      <alignment vertical="center"/>
    </xf>
    <xf numFmtId="40" fontId="54" fillId="0" borderId="0" xfId="1" applyNumberFormat="1" applyFont="1" applyBorder="1">
      <alignment vertical="center"/>
    </xf>
    <xf numFmtId="177" fontId="54" fillId="0" borderId="0" xfId="1" applyNumberFormat="1" applyFont="1" applyBorder="1">
      <alignment vertical="center"/>
    </xf>
    <xf numFmtId="176" fontId="54" fillId="0" borderId="23" xfId="1" applyNumberFormat="1" applyFont="1" applyBorder="1">
      <alignment vertical="center"/>
    </xf>
    <xf numFmtId="176" fontId="54" fillId="0" borderId="2" xfId="1" applyNumberFormat="1" applyFont="1" applyBorder="1">
      <alignment vertical="center"/>
    </xf>
    <xf numFmtId="38" fontId="54" fillId="0" borderId="2" xfId="1" applyFont="1" applyBorder="1">
      <alignment vertical="center"/>
    </xf>
    <xf numFmtId="40" fontId="54" fillId="0" borderId="2" xfId="1" applyNumberFormat="1" applyFont="1" applyBorder="1">
      <alignment vertical="center"/>
    </xf>
    <xf numFmtId="177" fontId="54" fillId="0" borderId="2" xfId="1" applyNumberFormat="1" applyFont="1" applyBorder="1">
      <alignment vertical="center"/>
    </xf>
    <xf numFmtId="176" fontId="54" fillId="0" borderId="57" xfId="1" applyNumberFormat="1" applyFont="1" applyBorder="1">
      <alignment vertical="center"/>
    </xf>
    <xf numFmtId="176" fontId="54" fillId="0" borderId="1" xfId="1" applyNumberFormat="1" applyFont="1" applyBorder="1">
      <alignment vertical="center"/>
    </xf>
    <xf numFmtId="38" fontId="54" fillId="0" borderId="1" xfId="1" applyFont="1" applyBorder="1">
      <alignment vertical="center"/>
    </xf>
    <xf numFmtId="40" fontId="54" fillId="0" borderId="1" xfId="1" applyNumberFormat="1" applyFont="1" applyBorder="1">
      <alignment vertical="center"/>
    </xf>
    <xf numFmtId="177" fontId="54" fillId="0" borderId="1" xfId="1" applyNumberFormat="1" applyFont="1" applyBorder="1">
      <alignment vertical="center"/>
    </xf>
    <xf numFmtId="176" fontId="54" fillId="0" borderId="55" xfId="1" applyNumberFormat="1" applyFont="1" applyBorder="1">
      <alignment vertical="center"/>
    </xf>
    <xf numFmtId="38" fontId="54" fillId="3" borderId="0" xfId="1" applyFont="1" applyFill="1" applyBorder="1">
      <alignment vertical="center"/>
    </xf>
    <xf numFmtId="176" fontId="54" fillId="3" borderId="0" xfId="1" applyNumberFormat="1" applyFont="1" applyFill="1" applyBorder="1">
      <alignment vertical="center"/>
    </xf>
    <xf numFmtId="176" fontId="9" fillId="0" borderId="0" xfId="1" applyNumberFormat="1" applyFont="1" applyBorder="1">
      <alignment vertical="center"/>
    </xf>
    <xf numFmtId="38" fontId="9" fillId="3" borderId="0" xfId="1" applyFont="1" applyFill="1" applyBorder="1">
      <alignment vertical="center"/>
    </xf>
    <xf numFmtId="38" fontId="9" fillId="0" borderId="0" xfId="1" applyFont="1" applyBorder="1">
      <alignment vertical="center"/>
    </xf>
    <xf numFmtId="40" fontId="9" fillId="0" borderId="0" xfId="1" applyNumberFormat="1" applyFont="1" applyBorder="1">
      <alignment vertical="center"/>
    </xf>
    <xf numFmtId="177" fontId="9" fillId="0" borderId="0" xfId="1" applyNumberFormat="1" applyFont="1" applyBorder="1">
      <alignment vertical="center"/>
    </xf>
    <xf numFmtId="0" fontId="9" fillId="0" borderId="0" xfId="0" applyFont="1">
      <alignment vertical="center"/>
    </xf>
    <xf numFmtId="176" fontId="9" fillId="0" borderId="23" xfId="1" applyNumberFormat="1" applyFont="1" applyBorder="1">
      <alignment vertical="center"/>
    </xf>
    <xf numFmtId="176" fontId="9" fillId="3" borderId="0" xfId="1" applyNumberFormat="1" applyFont="1" applyFill="1" applyBorder="1">
      <alignment vertical="center"/>
    </xf>
    <xf numFmtId="176" fontId="54" fillId="0" borderId="34" xfId="1" applyNumberFormat="1" applyFont="1" applyBorder="1">
      <alignment vertical="center"/>
    </xf>
    <xf numFmtId="38" fontId="54" fillId="0" borderId="34" xfId="1" applyFont="1" applyBorder="1">
      <alignment vertical="center"/>
    </xf>
    <xf numFmtId="177" fontId="54" fillId="0" borderId="34" xfId="1" applyNumberFormat="1" applyFont="1" applyBorder="1">
      <alignment vertical="center"/>
    </xf>
    <xf numFmtId="176" fontId="54" fillId="0" borderId="25" xfId="1" applyNumberFormat="1" applyFont="1" applyBorder="1">
      <alignment vertical="center"/>
    </xf>
    <xf numFmtId="176" fontId="54" fillId="0" borderId="48" xfId="1" applyNumberFormat="1" applyFont="1" applyBorder="1">
      <alignment vertical="center"/>
    </xf>
    <xf numFmtId="38" fontId="54" fillId="0" borderId="48" xfId="1" applyFont="1" applyBorder="1">
      <alignment vertical="center"/>
    </xf>
    <xf numFmtId="177" fontId="54" fillId="0" borderId="48" xfId="1" applyNumberFormat="1" applyFont="1" applyBorder="1">
      <alignment vertical="center"/>
    </xf>
    <xf numFmtId="176" fontId="54" fillId="0" borderId="42" xfId="1" applyNumberFormat="1" applyFont="1" applyBorder="1">
      <alignment vertical="center"/>
    </xf>
    <xf numFmtId="38" fontId="54" fillId="3" borderId="1" xfId="1" applyFont="1" applyFill="1" applyBorder="1">
      <alignment vertical="center"/>
    </xf>
    <xf numFmtId="176" fontId="54" fillId="3" borderId="1" xfId="1" applyNumberFormat="1" applyFont="1" applyFill="1" applyBorder="1">
      <alignment vertical="center"/>
    </xf>
    <xf numFmtId="176" fontId="54" fillId="2" borderId="0" xfId="1" applyNumberFormat="1" applyFont="1" applyFill="1" applyBorder="1">
      <alignment vertical="center"/>
    </xf>
    <xf numFmtId="177" fontId="54" fillId="2" borderId="0" xfId="1" applyNumberFormat="1" applyFont="1" applyFill="1" applyBorder="1">
      <alignment vertical="center"/>
    </xf>
    <xf numFmtId="176" fontId="54" fillId="3" borderId="2" xfId="1" applyNumberFormat="1" applyFont="1" applyFill="1" applyBorder="1">
      <alignment vertical="center"/>
    </xf>
    <xf numFmtId="38" fontId="54" fillId="3" borderId="2" xfId="1" applyFont="1" applyFill="1" applyBorder="1">
      <alignment vertical="center"/>
    </xf>
    <xf numFmtId="0" fontId="54" fillId="0" borderId="2" xfId="0" applyFont="1" applyBorder="1">
      <alignment vertical="center"/>
    </xf>
    <xf numFmtId="38" fontId="54" fillId="0" borderId="0" xfId="1" applyFont="1">
      <alignment vertical="center"/>
    </xf>
    <xf numFmtId="40" fontId="54" fillId="0" borderId="0" xfId="0" applyNumberFormat="1" applyFont="1">
      <alignment vertical="center"/>
    </xf>
    <xf numFmtId="38" fontId="54" fillId="2" borderId="0" xfId="1" applyFont="1" applyFill="1">
      <alignment vertical="center"/>
    </xf>
    <xf numFmtId="0" fontId="54" fillId="2" borderId="1" xfId="0" applyFont="1" applyFill="1" applyBorder="1">
      <alignment vertical="center"/>
    </xf>
    <xf numFmtId="0" fontId="54" fillId="2" borderId="36" xfId="0" applyFont="1" applyFill="1" applyBorder="1">
      <alignment vertical="center"/>
    </xf>
    <xf numFmtId="0" fontId="54" fillId="2" borderId="10" xfId="0" applyFont="1" applyFill="1" applyBorder="1">
      <alignment vertical="center"/>
    </xf>
    <xf numFmtId="0" fontId="54" fillId="2" borderId="0" xfId="0" applyFont="1" applyFill="1" applyAlignment="1">
      <alignment horizontal="center" vertical="center"/>
    </xf>
    <xf numFmtId="0" fontId="54" fillId="2" borderId="2" xfId="0" applyFont="1" applyFill="1" applyBorder="1" applyAlignment="1">
      <alignment horizontal="center" vertical="center"/>
    </xf>
    <xf numFmtId="0" fontId="54" fillId="2" borderId="17" xfId="0" applyFont="1" applyFill="1" applyBorder="1" applyAlignment="1">
      <alignment horizontal="center" vertical="center"/>
    </xf>
    <xf numFmtId="38" fontId="54" fillId="2" borderId="2" xfId="0" applyNumberFormat="1" applyFont="1" applyFill="1" applyBorder="1">
      <alignment vertical="center"/>
    </xf>
    <xf numFmtId="177" fontId="9" fillId="2" borderId="2" xfId="2" applyNumberFormat="1" applyFont="1" applyFill="1" applyBorder="1"/>
    <xf numFmtId="0" fontId="9" fillId="2" borderId="32" xfId="2" applyFont="1" applyFill="1" applyBorder="1" applyAlignment="1">
      <alignment horizontal="center"/>
    </xf>
    <xf numFmtId="176" fontId="9" fillId="2" borderId="17" xfId="1" applyNumberFormat="1" applyFont="1" applyFill="1" applyBorder="1" applyAlignment="1"/>
    <xf numFmtId="0" fontId="55" fillId="2" borderId="48" xfId="0" applyFont="1" applyFill="1" applyBorder="1">
      <alignment vertical="center"/>
    </xf>
    <xf numFmtId="0" fontId="55" fillId="2" borderId="0" xfId="0" applyFont="1" applyFill="1">
      <alignment vertical="center"/>
    </xf>
    <xf numFmtId="176" fontId="54" fillId="2" borderId="26" xfId="1" applyNumberFormat="1" applyFont="1" applyFill="1" applyBorder="1" applyAlignment="1">
      <alignment horizontal="right" vertical="center"/>
    </xf>
    <xf numFmtId="176" fontId="54" fillId="2" borderId="18" xfId="1" applyNumberFormat="1" applyFont="1" applyFill="1" applyBorder="1" applyAlignment="1">
      <alignment horizontal="right" vertical="center"/>
    </xf>
    <xf numFmtId="176" fontId="54" fillId="0" borderId="26" xfId="1" applyNumberFormat="1" applyFont="1" applyBorder="1">
      <alignment vertical="center"/>
    </xf>
    <xf numFmtId="176" fontId="54" fillId="0" borderId="18" xfId="1" applyNumberFormat="1" applyFont="1" applyBorder="1">
      <alignment vertical="center"/>
    </xf>
    <xf numFmtId="176" fontId="54" fillId="0" borderId="56" xfId="1" applyNumberFormat="1" applyFont="1" applyBorder="1">
      <alignment vertical="center"/>
    </xf>
    <xf numFmtId="4" fontId="54" fillId="2" borderId="0" xfId="0" applyNumberFormat="1" applyFont="1" applyFill="1">
      <alignment vertical="center"/>
    </xf>
    <xf numFmtId="176" fontId="54" fillId="2" borderId="2" xfId="1" applyNumberFormat="1" applyFont="1" applyFill="1" applyBorder="1">
      <alignment vertical="center"/>
    </xf>
    <xf numFmtId="4" fontId="54" fillId="2" borderId="2" xfId="0" applyNumberFormat="1" applyFont="1" applyFill="1" applyBorder="1">
      <alignment vertical="center"/>
    </xf>
    <xf numFmtId="176" fontId="54" fillId="2" borderId="1" xfId="1" applyNumberFormat="1" applyFont="1" applyFill="1" applyBorder="1">
      <alignment vertical="center"/>
    </xf>
    <xf numFmtId="176" fontId="9" fillId="2" borderId="0" xfId="1" applyNumberFormat="1" applyFont="1" applyFill="1" applyBorder="1">
      <alignment vertical="center"/>
    </xf>
    <xf numFmtId="176" fontId="9" fillId="0" borderId="26" xfId="1" applyNumberFormat="1" applyFont="1" applyBorder="1">
      <alignment vertical="center"/>
    </xf>
    <xf numFmtId="176" fontId="54" fillId="2" borderId="34" xfId="1" applyNumberFormat="1" applyFont="1" applyFill="1" applyBorder="1">
      <alignment vertical="center"/>
    </xf>
    <xf numFmtId="176" fontId="54" fillId="0" borderId="53" xfId="1" applyNumberFormat="1" applyFont="1" applyBorder="1">
      <alignment vertical="center"/>
    </xf>
    <xf numFmtId="176" fontId="54" fillId="0" borderId="52" xfId="1" applyNumberFormat="1" applyFont="1" applyBorder="1">
      <alignment vertical="center"/>
    </xf>
    <xf numFmtId="0" fontId="54" fillId="2" borderId="35" xfId="0" applyFont="1" applyFill="1" applyBorder="1">
      <alignment vertical="center"/>
    </xf>
    <xf numFmtId="0" fontId="54" fillId="2" borderId="21" xfId="0" applyFont="1" applyFill="1" applyBorder="1">
      <alignment vertical="center"/>
    </xf>
    <xf numFmtId="0" fontId="54" fillId="2" borderId="21" xfId="0" applyFont="1" applyFill="1" applyBorder="1" applyAlignment="1">
      <alignment horizontal="center" vertical="center"/>
    </xf>
    <xf numFmtId="0" fontId="54" fillId="2" borderId="32" xfId="0" applyFont="1" applyFill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54" fillId="0" borderId="36" xfId="0" applyFont="1" applyBorder="1">
      <alignment vertical="center"/>
    </xf>
    <xf numFmtId="0" fontId="54" fillId="0" borderId="10" xfId="0" applyFont="1" applyBorder="1">
      <alignment vertical="center"/>
    </xf>
    <xf numFmtId="38" fontId="54" fillId="0" borderId="2" xfId="0" applyNumberFormat="1" applyFont="1" applyBorder="1">
      <alignment vertical="center"/>
    </xf>
    <xf numFmtId="0" fontId="54" fillId="0" borderId="17" xfId="0" applyFont="1" applyBorder="1">
      <alignment vertical="center"/>
    </xf>
    <xf numFmtId="38" fontId="54" fillId="2" borderId="0" xfId="1" applyFont="1" applyFill="1" applyBorder="1">
      <alignment vertical="center"/>
    </xf>
    <xf numFmtId="38" fontId="9" fillId="0" borderId="10" xfId="1" applyFont="1" applyBorder="1" applyAlignment="1"/>
    <xf numFmtId="38" fontId="54" fillId="0" borderId="17" xfId="0" applyNumberFormat="1" applyFont="1" applyBorder="1">
      <alignment vertical="center"/>
    </xf>
    <xf numFmtId="0" fontId="0" fillId="2" borderId="36" xfId="0" applyFill="1" applyBorder="1">
      <alignment vertical="center"/>
    </xf>
    <xf numFmtId="31" fontId="0" fillId="2" borderId="9" xfId="0" applyNumberFormat="1" applyFill="1" applyBorder="1" applyAlignment="1">
      <alignment horizontal="center" vertical="center"/>
    </xf>
    <xf numFmtId="31" fontId="0" fillId="2" borderId="20" xfId="0" applyNumberFormat="1" applyFill="1" applyBorder="1" applyAlignment="1">
      <alignment horizontal="center" vertical="center"/>
    </xf>
    <xf numFmtId="0" fontId="0" fillId="2" borderId="32" xfId="0" applyFill="1" applyBorder="1">
      <alignment vertical="center"/>
    </xf>
    <xf numFmtId="0" fontId="0" fillId="2" borderId="17" xfId="0" applyFill="1" applyBorder="1">
      <alignment vertical="center"/>
    </xf>
    <xf numFmtId="180" fontId="16" fillId="2" borderId="32" xfId="5" applyNumberFormat="1" applyFont="1" applyFill="1" applyBorder="1"/>
    <xf numFmtId="180" fontId="16" fillId="2" borderId="17" xfId="1" applyNumberFormat="1" applyFont="1" applyFill="1" applyBorder="1" applyAlignment="1"/>
    <xf numFmtId="0" fontId="0" fillId="0" borderId="2" xfId="0" applyBorder="1">
      <alignment vertical="center"/>
    </xf>
    <xf numFmtId="0" fontId="39" fillId="0" borderId="12" xfId="6" applyFont="1" applyBorder="1" applyAlignment="1">
      <alignment horizontal="center" vertical="center"/>
    </xf>
    <xf numFmtId="0" fontId="39" fillId="7" borderId="0" xfId="0" applyFont="1" applyFill="1">
      <alignment vertical="center"/>
    </xf>
    <xf numFmtId="178" fontId="16" fillId="7" borderId="14" xfId="0" applyNumberFormat="1" applyFont="1" applyFill="1" applyBorder="1" applyAlignment="1"/>
    <xf numFmtId="40" fontId="16" fillId="7" borderId="2" xfId="1" applyNumberFormat="1" applyFont="1" applyFill="1" applyBorder="1">
      <alignment vertical="center"/>
    </xf>
    <xf numFmtId="180" fontId="16" fillId="7" borderId="32" xfId="5" applyNumberFormat="1" applyFont="1" applyFill="1" applyBorder="1"/>
    <xf numFmtId="180" fontId="16" fillId="7" borderId="16" xfId="1" applyNumberFormat="1" applyFont="1" applyFill="1" applyBorder="1" applyAlignment="1"/>
    <xf numFmtId="180" fontId="16" fillId="7" borderId="2" xfId="1" applyNumberFormat="1" applyFont="1" applyFill="1" applyBorder="1" applyAlignment="1"/>
    <xf numFmtId="180" fontId="16" fillId="7" borderId="17" xfId="1" applyNumberFormat="1" applyFont="1" applyFill="1" applyBorder="1" applyAlignment="1"/>
    <xf numFmtId="0" fontId="39" fillId="7" borderId="17" xfId="0" applyFont="1" applyFill="1" applyBorder="1" applyAlignment="1">
      <alignment horizontal="center" vertical="center"/>
    </xf>
    <xf numFmtId="0" fontId="39" fillId="7" borderId="18" xfId="0" applyFont="1" applyFill="1" applyBorder="1">
      <alignment vertical="center"/>
    </xf>
    <xf numFmtId="0" fontId="16" fillId="7" borderId="14" xfId="0" applyFont="1" applyFill="1" applyBorder="1" applyAlignment="1">
      <alignment horizontal="center" vertical="center"/>
    </xf>
    <xf numFmtId="40" fontId="16" fillId="7" borderId="35" xfId="1" applyNumberFormat="1" applyFont="1" applyFill="1" applyBorder="1">
      <alignment vertical="center"/>
    </xf>
    <xf numFmtId="180" fontId="16" fillId="7" borderId="1" xfId="1" applyNumberFormat="1" applyFont="1" applyFill="1" applyBorder="1" applyAlignment="1"/>
    <xf numFmtId="0" fontId="39" fillId="7" borderId="1" xfId="0" applyFont="1" applyFill="1" applyBorder="1">
      <alignment vertical="center"/>
    </xf>
    <xf numFmtId="40" fontId="16" fillId="7" borderId="21" xfId="1" applyNumberFormat="1" applyFont="1" applyFill="1" applyBorder="1">
      <alignment vertical="center"/>
    </xf>
    <xf numFmtId="40" fontId="16" fillId="7" borderId="32" xfId="1" applyNumberFormat="1" applyFont="1" applyFill="1" applyBorder="1">
      <alignment vertical="center"/>
    </xf>
    <xf numFmtId="0" fontId="39" fillId="7" borderId="2" xfId="0" applyFont="1" applyFill="1" applyBorder="1">
      <alignment vertical="center"/>
    </xf>
    <xf numFmtId="180" fontId="16" fillId="7" borderId="9" xfId="5" applyNumberFormat="1" applyFont="1" applyFill="1" applyBorder="1"/>
    <xf numFmtId="180" fontId="16" fillId="7" borderId="20" xfId="5" applyNumberFormat="1" applyFont="1" applyFill="1" applyBorder="1"/>
    <xf numFmtId="180" fontId="16" fillId="7" borderId="16" xfId="5" applyNumberFormat="1" applyFont="1" applyFill="1" applyBorder="1"/>
    <xf numFmtId="180" fontId="16" fillId="7" borderId="9" xfId="1" applyNumberFormat="1" applyFont="1" applyFill="1" applyBorder="1" applyAlignment="1"/>
    <xf numFmtId="0" fontId="39" fillId="7" borderId="9" xfId="0" applyFont="1" applyFill="1" applyBorder="1" applyAlignment="1">
      <alignment horizontal="center" vertical="center"/>
    </xf>
    <xf numFmtId="0" fontId="39" fillId="7" borderId="20" xfId="0" applyFont="1" applyFill="1" applyBorder="1" applyAlignment="1">
      <alignment horizontal="center" vertical="center"/>
    </xf>
    <xf numFmtId="0" fontId="39" fillId="7" borderId="16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39" fillId="7" borderId="27" xfId="0" applyFont="1" applyFill="1" applyBorder="1">
      <alignment vertical="center"/>
    </xf>
    <xf numFmtId="178" fontId="39" fillId="7" borderId="9" xfId="0" applyNumberFormat="1" applyFont="1" applyFill="1" applyBorder="1" applyAlignment="1"/>
    <xf numFmtId="178" fontId="39" fillId="7" borderId="20" xfId="0" applyNumberFormat="1" applyFont="1" applyFill="1" applyBorder="1" applyAlignment="1"/>
    <xf numFmtId="178" fontId="16" fillId="7" borderId="20" xfId="0" applyNumberFormat="1" applyFont="1" applyFill="1" applyBorder="1" applyAlignment="1"/>
    <xf numFmtId="178" fontId="16" fillId="7" borderId="16" xfId="0" applyNumberFormat="1" applyFont="1" applyFill="1" applyBorder="1" applyAlignment="1"/>
    <xf numFmtId="180" fontId="39" fillId="2" borderId="10" xfId="1" applyNumberFormat="1" applyFont="1" applyFill="1" applyBorder="1" applyAlignment="1"/>
    <xf numFmtId="180" fontId="39" fillId="2" borderId="17" xfId="1" applyNumberFormat="1" applyFont="1" applyFill="1" applyBorder="1" applyAlignment="1"/>
    <xf numFmtId="180" fontId="39" fillId="2" borderId="36" xfId="1" applyNumberFormat="1" applyFont="1" applyFill="1" applyBorder="1" applyAlignment="1"/>
    <xf numFmtId="180" fontId="16" fillId="3" borderId="59" xfId="1" applyNumberFormat="1" applyFont="1" applyFill="1" applyBorder="1" applyAlignment="1"/>
    <xf numFmtId="0" fontId="39" fillId="0" borderId="36" xfId="6" quotePrefix="1" applyFont="1" applyBorder="1" applyAlignment="1">
      <alignment horizontal="right" vertical="center"/>
    </xf>
    <xf numFmtId="180" fontId="16" fillId="2" borderId="26" xfId="1" applyNumberFormat="1" applyFont="1" applyFill="1" applyBorder="1" applyAlignment="1"/>
    <xf numFmtId="0" fontId="13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55" fontId="54" fillId="4" borderId="74" xfId="0" applyNumberFormat="1" applyFont="1" applyFill="1" applyBorder="1" applyAlignment="1">
      <alignment horizontal="distributed" vertical="center" justifyLastLine="1"/>
    </xf>
    <xf numFmtId="38" fontId="9" fillId="4" borderId="0" xfId="1" applyFont="1" applyFill="1" applyBorder="1" applyAlignment="1"/>
    <xf numFmtId="55" fontId="0" fillId="0" borderId="30" xfId="0" applyNumberFormat="1" applyBorder="1" applyAlignment="1">
      <alignment horizontal="center" wrapText="1"/>
    </xf>
    <xf numFmtId="176" fontId="12" fillId="7" borderId="20" xfId="1" applyNumberFormat="1" applyFont="1" applyFill="1" applyBorder="1" applyAlignment="1" applyProtection="1">
      <alignment horizontal="center"/>
    </xf>
    <xf numFmtId="176" fontId="12" fillId="7" borderId="20" xfId="1" applyNumberFormat="1" applyFont="1" applyFill="1" applyBorder="1" applyAlignment="1">
      <alignment horizontal="center"/>
    </xf>
    <xf numFmtId="176" fontId="12" fillId="7" borderId="9" xfId="1" applyNumberFormat="1" applyFont="1" applyFill="1" applyBorder="1" applyAlignment="1">
      <alignment horizontal="center"/>
    </xf>
    <xf numFmtId="176" fontId="12" fillId="7" borderId="16" xfId="1" applyNumberFormat="1" applyFont="1" applyFill="1" applyBorder="1" applyAlignment="1">
      <alignment horizontal="center"/>
    </xf>
    <xf numFmtId="49" fontId="23" fillId="4" borderId="39" xfId="0" applyNumberFormat="1" applyFont="1" applyFill="1" applyBorder="1" applyAlignment="1" applyProtection="1">
      <alignment horizontal="center"/>
      <protection locked="0"/>
    </xf>
    <xf numFmtId="179" fontId="23" fillId="4" borderId="39" xfId="0" applyNumberFormat="1" applyFont="1" applyFill="1" applyBorder="1" applyAlignment="1" applyProtection="1">
      <alignment horizontal="center" shrinkToFit="1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38" fontId="54" fillId="2" borderId="0" xfId="0" applyNumberFormat="1" applyFont="1" applyFill="1">
      <alignment vertical="center"/>
    </xf>
    <xf numFmtId="38" fontId="54" fillId="2" borderId="10" xfId="0" applyNumberFormat="1" applyFont="1" applyFill="1" applyBorder="1">
      <alignment vertical="center"/>
    </xf>
    <xf numFmtId="176" fontId="9" fillId="4" borderId="12" xfId="2" applyNumberFormat="1" applyFont="1" applyFill="1" applyBorder="1"/>
    <xf numFmtId="176" fontId="9" fillId="4" borderId="27" xfId="2" applyNumberFormat="1" applyFont="1" applyFill="1" applyBorder="1"/>
    <xf numFmtId="176" fontId="9" fillId="4" borderId="11" xfId="2" applyNumberFormat="1" applyFont="1" applyFill="1" applyBorder="1"/>
    <xf numFmtId="0" fontId="16" fillId="4" borderId="0" xfId="0" applyFont="1" applyFill="1">
      <alignment vertical="center"/>
    </xf>
    <xf numFmtId="0" fontId="9" fillId="4" borderId="23" xfId="2" applyFont="1" applyFill="1" applyBorder="1"/>
    <xf numFmtId="0" fontId="9" fillId="4" borderId="26" xfId="2" applyFont="1" applyFill="1" applyBorder="1" applyAlignment="1">
      <alignment horizontal="center"/>
    </xf>
    <xf numFmtId="178" fontId="16" fillId="2" borderId="24" xfId="0" applyNumberFormat="1" applyFont="1" applyFill="1" applyBorder="1" applyAlignment="1"/>
    <xf numFmtId="31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2" borderId="52" xfId="2" applyFont="1" applyFill="1" applyBorder="1"/>
    <xf numFmtId="2" fontId="54" fillId="0" borderId="0" xfId="0" applyNumberFormat="1" applyFont="1" applyAlignment="1"/>
    <xf numFmtId="0" fontId="55" fillId="0" borderId="0" xfId="0" applyFont="1" applyAlignment="1">
      <alignment horizontal="right"/>
    </xf>
    <xf numFmtId="2" fontId="54" fillId="4" borderId="34" xfId="0" applyNumberFormat="1" applyFont="1" applyFill="1" applyBorder="1" applyAlignment="1"/>
    <xf numFmtId="0" fontId="54" fillId="3" borderId="54" xfId="0" applyFont="1" applyFill="1" applyBorder="1" applyAlignment="1">
      <alignment horizontal="center" vertical="center"/>
    </xf>
    <xf numFmtId="0" fontId="54" fillId="3" borderId="39" xfId="0" applyFont="1" applyFill="1" applyBorder="1" applyAlignment="1">
      <alignment horizontal="center" vertical="center"/>
    </xf>
    <xf numFmtId="180" fontId="16" fillId="2" borderId="18" xfId="1" applyNumberFormat="1" applyFont="1" applyFill="1" applyBorder="1" applyAlignment="1"/>
    <xf numFmtId="180" fontId="16" fillId="2" borderId="8" xfId="1" applyNumberFormat="1" applyFont="1" applyFill="1" applyBorder="1" applyAlignment="1"/>
    <xf numFmtId="180" fontId="16" fillId="3" borderId="42" xfId="1" applyNumberFormat="1" applyFont="1" applyFill="1" applyBorder="1" applyAlignment="1"/>
    <xf numFmtId="183" fontId="0" fillId="2" borderId="10" xfId="1" applyNumberFormat="1" applyFont="1" applyFill="1" applyBorder="1" applyAlignment="1"/>
    <xf numFmtId="40" fontId="0" fillId="2" borderId="21" xfId="1" applyNumberFormat="1" applyFont="1" applyFill="1" applyBorder="1" applyAlignment="1"/>
    <xf numFmtId="40" fontId="0" fillId="2" borderId="32" xfId="1" applyNumberFormat="1" applyFont="1" applyFill="1" applyBorder="1" applyAlignment="1"/>
    <xf numFmtId="176" fontId="39" fillId="0" borderId="12" xfId="1" applyNumberFormat="1" applyFont="1" applyBorder="1" applyAlignment="1"/>
    <xf numFmtId="183" fontId="0" fillId="2" borderId="36" xfId="1" applyNumberFormat="1" applyFont="1" applyFill="1" applyBorder="1" applyAlignment="1"/>
    <xf numFmtId="180" fontId="0" fillId="2" borderId="30" xfId="7" applyNumberFormat="1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80" fontId="0" fillId="4" borderId="30" xfId="7" applyNumberFormat="1" applyFont="1" applyFill="1" applyBorder="1" applyAlignment="1">
      <alignment horizontal="center"/>
    </xf>
    <xf numFmtId="38" fontId="54" fillId="0" borderId="12" xfId="0" applyNumberFormat="1" applyFont="1" applyBorder="1">
      <alignment vertical="center"/>
    </xf>
    <xf numFmtId="38" fontId="54" fillId="0" borderId="27" xfId="0" applyNumberFormat="1" applyFont="1" applyBorder="1">
      <alignment vertical="center"/>
    </xf>
    <xf numFmtId="183" fontId="0" fillId="2" borderId="17" xfId="1" applyNumberFormat="1" applyFont="1" applyFill="1" applyBorder="1" applyAlignment="1"/>
    <xf numFmtId="182" fontId="54" fillId="0" borderId="0" xfId="0" quotePrefix="1" applyNumberFormat="1" applyFont="1">
      <alignment vertical="center"/>
    </xf>
    <xf numFmtId="0" fontId="54" fillId="0" borderId="71" xfId="0" applyFont="1" applyBorder="1" applyAlignment="1">
      <alignment horizontal="center" vertical="center"/>
    </xf>
    <xf numFmtId="40" fontId="54" fillId="0" borderId="71" xfId="0" applyNumberFormat="1" applyFont="1" applyBorder="1" applyAlignment="1">
      <alignment horizontal="center" vertical="center"/>
    </xf>
    <xf numFmtId="40" fontId="54" fillId="0" borderId="14" xfId="0" applyNumberFormat="1" applyFont="1" applyBorder="1" applyAlignment="1">
      <alignment horizontal="center" vertical="center"/>
    </xf>
    <xf numFmtId="40" fontId="54" fillId="0" borderId="73" xfId="0" applyNumberFormat="1" applyFont="1" applyBorder="1" applyAlignment="1">
      <alignment horizontal="center" vertical="center"/>
    </xf>
    <xf numFmtId="40" fontId="54" fillId="0" borderId="74" xfId="0" applyNumberFormat="1" applyFont="1" applyBorder="1" applyAlignment="1">
      <alignment horizontal="center" vertical="center"/>
    </xf>
    <xf numFmtId="0" fontId="54" fillId="3" borderId="70" xfId="0" applyFont="1" applyFill="1" applyBorder="1" applyAlignment="1">
      <alignment horizontal="center" vertical="center"/>
    </xf>
    <xf numFmtId="0" fontId="54" fillId="3" borderId="52" xfId="0" applyFont="1" applyFill="1" applyBorder="1" applyAlignment="1">
      <alignment horizontal="center" vertical="center"/>
    </xf>
    <xf numFmtId="182" fontId="54" fillId="0" borderId="43" xfId="0" quotePrefix="1" applyNumberFormat="1" applyFont="1" applyBorder="1" applyAlignment="1">
      <alignment horizontal="center" vertical="center"/>
    </xf>
    <xf numFmtId="0" fontId="54" fillId="7" borderId="75" xfId="0" applyFont="1" applyFill="1" applyBorder="1">
      <alignment vertical="center"/>
    </xf>
    <xf numFmtId="14" fontId="0" fillId="0" borderId="0" xfId="0" applyNumberFormat="1" applyAlignment="1">
      <alignment horizontal="center"/>
    </xf>
    <xf numFmtId="0" fontId="0" fillId="8" borderId="27" xfId="0" applyFill="1" applyBorder="1" applyAlignment="1">
      <alignment horizontal="center" vertical="center"/>
    </xf>
    <xf numFmtId="182" fontId="0" fillId="8" borderId="27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182" fontId="0" fillId="2" borderId="0" xfId="0" applyNumberFormat="1" applyFill="1" applyAlignment="1">
      <alignment wrapText="1"/>
    </xf>
    <xf numFmtId="182" fontId="0" fillId="8" borderId="30" xfId="0" applyNumberFormat="1" applyFill="1" applyBorder="1" applyAlignment="1">
      <alignment horizontal="center" vertical="center"/>
    </xf>
    <xf numFmtId="0" fontId="0" fillId="0" borderId="30" xfId="0" applyBorder="1" applyAlignment="1"/>
    <xf numFmtId="182" fontId="54" fillId="0" borderId="38" xfId="0" quotePrefix="1" applyNumberFormat="1" applyFont="1" applyBorder="1" applyAlignment="1">
      <alignment horizontal="center" vertical="center"/>
    </xf>
    <xf numFmtId="0" fontId="54" fillId="7" borderId="77" xfId="0" applyFont="1" applyFill="1" applyBorder="1">
      <alignment vertical="center"/>
    </xf>
    <xf numFmtId="182" fontId="54" fillId="0" borderId="13" xfId="0" quotePrefix="1" applyNumberFormat="1" applyFont="1" applyBorder="1" applyAlignment="1">
      <alignment horizontal="center" vertical="center"/>
    </xf>
    <xf numFmtId="182" fontId="54" fillId="0" borderId="54" xfId="0" quotePrefix="1" applyNumberFormat="1" applyFont="1" applyBorder="1" applyAlignment="1">
      <alignment horizontal="center" vertical="center"/>
    </xf>
    <xf numFmtId="180" fontId="39" fillId="2" borderId="46" xfId="1" applyNumberFormat="1" applyFont="1" applyFill="1" applyBorder="1" applyAlignment="1"/>
    <xf numFmtId="55" fontId="54" fillId="2" borderId="3" xfId="0" applyNumberFormat="1" applyFont="1" applyFill="1" applyBorder="1" applyAlignment="1">
      <alignment horizontal="distributed" vertical="center" justifyLastLine="1"/>
    </xf>
    <xf numFmtId="2" fontId="54" fillId="2" borderId="4" xfId="0" applyNumberFormat="1" applyFont="1" applyFill="1" applyBorder="1" applyAlignment="1"/>
    <xf numFmtId="180" fontId="54" fillId="4" borderId="33" xfId="0" applyNumberFormat="1" applyFont="1" applyFill="1" applyBorder="1">
      <alignment vertical="center"/>
    </xf>
    <xf numFmtId="0" fontId="39" fillId="0" borderId="0" xfId="6" applyFont="1" applyAlignment="1">
      <alignment horizontal="center" vertical="center"/>
    </xf>
    <xf numFmtId="10" fontId="0" fillId="0" borderId="30" xfId="11" applyNumberFormat="1" applyFont="1" applyBorder="1" applyAlignment="1">
      <alignment horizontal="center"/>
    </xf>
    <xf numFmtId="0" fontId="62" fillId="2" borderId="30" xfId="0" applyFont="1" applyFill="1" applyBorder="1" applyAlignment="1">
      <alignment horizontal="center" vertical="center" wrapText="1"/>
    </xf>
    <xf numFmtId="0" fontId="62" fillId="0" borderId="30" xfId="0" applyFont="1" applyBorder="1" applyAlignment="1">
      <alignment horizontal="center" vertical="center" wrapText="1"/>
    </xf>
    <xf numFmtId="178" fontId="0" fillId="2" borderId="30" xfId="0" applyNumberFormat="1" applyFill="1" applyBorder="1" applyAlignment="1">
      <alignment horizontal="center"/>
    </xf>
    <xf numFmtId="55" fontId="25" fillId="2" borderId="0" xfId="0" applyNumberFormat="1" applyFont="1" applyFill="1" applyAlignment="1"/>
    <xf numFmtId="0" fontId="9" fillId="0" borderId="21" xfId="2" applyFont="1" applyBorder="1"/>
    <xf numFmtId="180" fontId="16" fillId="0" borderId="10" xfId="1" applyNumberFormat="1" applyFont="1" applyBorder="1" applyAlignment="1"/>
    <xf numFmtId="176" fontId="54" fillId="2" borderId="48" xfId="1" applyNumberFormat="1" applyFont="1" applyFill="1" applyBorder="1">
      <alignment vertical="center"/>
    </xf>
    <xf numFmtId="49" fontId="23" fillId="4" borderId="39" xfId="0" applyNumberFormat="1" applyFont="1" applyFill="1" applyBorder="1" applyAlignment="1" applyProtection="1">
      <alignment horizontal="center" shrinkToFit="1"/>
      <protection locked="0"/>
    </xf>
    <xf numFmtId="179" fontId="23" fillId="4" borderId="40" xfId="0" applyNumberFormat="1" applyFont="1" applyFill="1" applyBorder="1" applyAlignment="1" applyProtection="1">
      <alignment horizontal="center" shrinkToFit="1"/>
      <protection locked="0"/>
    </xf>
    <xf numFmtId="49" fontId="23" fillId="4" borderId="38" xfId="0" applyNumberFormat="1" applyFont="1" applyFill="1" applyBorder="1" applyAlignment="1" applyProtection="1">
      <alignment horizontal="center"/>
      <protection locked="0"/>
    </xf>
    <xf numFmtId="0" fontId="9" fillId="2" borderId="3" xfId="2" applyFont="1" applyFill="1" applyBorder="1" applyAlignment="1">
      <alignment horizontal="center"/>
    </xf>
    <xf numFmtId="0" fontId="23" fillId="2" borderId="7" xfId="2" applyFont="1" applyFill="1" applyBorder="1" applyAlignment="1">
      <alignment horizontal="center"/>
    </xf>
    <xf numFmtId="0" fontId="9" fillId="2" borderId="24" xfId="2" applyFont="1" applyFill="1" applyBorder="1" applyAlignment="1">
      <alignment horizontal="center"/>
    </xf>
    <xf numFmtId="176" fontId="0" fillId="0" borderId="20" xfId="1" applyNumberFormat="1" applyFont="1" applyBorder="1" applyAlignment="1">
      <alignment vertical="center"/>
    </xf>
    <xf numFmtId="0" fontId="12" fillId="2" borderId="7" xfId="2" applyFont="1" applyFill="1" applyBorder="1" applyAlignment="1">
      <alignment horizontal="center"/>
    </xf>
    <xf numFmtId="176" fontId="0" fillId="0" borderId="16" xfId="1" applyNumberFormat="1" applyFont="1" applyBorder="1" applyAlignment="1">
      <alignment vertical="center"/>
    </xf>
    <xf numFmtId="0" fontId="12" fillId="2" borderId="14" xfId="2" applyFont="1" applyFill="1" applyBorder="1" applyAlignment="1">
      <alignment horizontal="center"/>
    </xf>
    <xf numFmtId="0" fontId="12" fillId="2" borderId="64" xfId="2" applyFont="1" applyFill="1" applyBorder="1" applyAlignment="1">
      <alignment horizontal="center"/>
    </xf>
    <xf numFmtId="176" fontId="0" fillId="0" borderId="9" xfId="1" applyNumberFormat="1" applyFont="1" applyBorder="1" applyAlignment="1">
      <alignment vertical="center"/>
    </xf>
    <xf numFmtId="0" fontId="9" fillId="0" borderId="42" xfId="2" applyFont="1" applyBorder="1"/>
    <xf numFmtId="0" fontId="9" fillId="0" borderId="52" xfId="2" applyFont="1" applyBorder="1" applyAlignment="1">
      <alignment horizontal="center"/>
    </xf>
    <xf numFmtId="0" fontId="0" fillId="0" borderId="26" xfId="0" applyBorder="1">
      <alignment vertical="center"/>
    </xf>
    <xf numFmtId="0" fontId="0" fillId="0" borderId="0" xfId="2" applyFont="1"/>
    <xf numFmtId="0" fontId="0" fillId="0" borderId="56" xfId="0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9" fillId="2" borderId="64" xfId="2" applyFont="1" applyFill="1" applyBorder="1"/>
    <xf numFmtId="0" fontId="9" fillId="2" borderId="7" xfId="2" applyFont="1" applyFill="1" applyBorder="1"/>
    <xf numFmtId="0" fontId="9" fillId="2" borderId="14" xfId="2" applyFont="1" applyFill="1" applyBorder="1"/>
    <xf numFmtId="176" fontId="0" fillId="0" borderId="0" xfId="1" applyNumberFormat="1" applyFont="1" applyBorder="1" applyAlignment="1">
      <alignment vertical="center"/>
    </xf>
    <xf numFmtId="0" fontId="0" fillId="2" borderId="7" xfId="0" applyFill="1" applyBorder="1">
      <alignment vertical="center"/>
    </xf>
    <xf numFmtId="0" fontId="25" fillId="2" borderId="20" xfId="0" applyFont="1" applyFill="1" applyBorder="1">
      <alignment vertical="center"/>
    </xf>
    <xf numFmtId="176" fontId="0" fillId="0" borderId="2" xfId="1" applyNumberFormat="1" applyFont="1" applyBorder="1" applyAlignment="1">
      <alignment vertical="center"/>
    </xf>
    <xf numFmtId="0" fontId="0" fillId="2" borderId="16" xfId="0" applyFill="1" applyBorder="1">
      <alignment vertical="center"/>
    </xf>
    <xf numFmtId="0" fontId="0" fillId="2" borderId="14" xfId="0" applyFill="1" applyBorder="1">
      <alignment vertical="center"/>
    </xf>
    <xf numFmtId="176" fontId="0" fillId="0" borderId="1" xfId="1" applyNumberFormat="1" applyFont="1" applyBorder="1" applyAlignment="1">
      <alignment vertical="center"/>
    </xf>
    <xf numFmtId="0" fontId="0" fillId="2" borderId="9" xfId="0" applyFill="1" applyBorder="1">
      <alignment vertical="center"/>
    </xf>
    <xf numFmtId="0" fontId="0" fillId="2" borderId="64" xfId="0" applyFill="1" applyBorder="1">
      <alignment vertical="center"/>
    </xf>
    <xf numFmtId="0" fontId="0" fillId="2" borderId="20" xfId="0" applyFill="1" applyBorder="1">
      <alignment vertical="center"/>
    </xf>
    <xf numFmtId="0" fontId="0" fillId="0" borderId="20" xfId="0" applyBorder="1">
      <alignment vertical="center"/>
    </xf>
    <xf numFmtId="0" fontId="0" fillId="0" borderId="46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>
      <alignment vertical="center"/>
    </xf>
    <xf numFmtId="0" fontId="0" fillId="0" borderId="32" xfId="0" applyBorder="1">
      <alignment vertical="center"/>
    </xf>
    <xf numFmtId="0" fontId="0" fillId="0" borderId="14" xfId="0" applyBorder="1">
      <alignment vertical="center"/>
    </xf>
    <xf numFmtId="0" fontId="12" fillId="2" borderId="26" xfId="2" applyFont="1" applyFill="1" applyBorder="1" applyAlignment="1">
      <alignment horizontal="center"/>
    </xf>
    <xf numFmtId="176" fontId="0" fillId="4" borderId="0" xfId="1" applyNumberFormat="1" applyFont="1" applyFill="1" applyBorder="1" applyAlignment="1">
      <alignment vertical="center"/>
    </xf>
    <xf numFmtId="176" fontId="0" fillId="4" borderId="20" xfId="1" applyNumberFormat="1" applyFont="1" applyFill="1" applyBorder="1" applyAlignment="1">
      <alignment vertical="center"/>
    </xf>
    <xf numFmtId="0" fontId="0" fillId="4" borderId="20" xfId="0" applyFill="1" applyBorder="1">
      <alignment vertical="center"/>
    </xf>
    <xf numFmtId="0" fontId="0" fillId="4" borderId="26" xfId="0" applyFill="1" applyBorder="1">
      <alignment vertical="center"/>
    </xf>
    <xf numFmtId="38" fontId="0" fillId="7" borderId="1" xfId="1" applyFont="1" applyFill="1" applyBorder="1">
      <alignment vertical="center"/>
    </xf>
    <xf numFmtId="38" fontId="0" fillId="7" borderId="0" xfId="1" applyFont="1" applyFill="1">
      <alignment vertical="center"/>
    </xf>
    <xf numFmtId="38" fontId="0" fillId="7" borderId="0" xfId="1" applyFont="1" applyFill="1" applyBorder="1">
      <alignment vertical="center"/>
    </xf>
    <xf numFmtId="38" fontId="0" fillId="7" borderId="2" xfId="1" applyFont="1" applyFill="1" applyBorder="1">
      <alignment vertical="center"/>
    </xf>
    <xf numFmtId="0" fontId="54" fillId="7" borderId="0" xfId="0" applyFont="1" applyFill="1">
      <alignment vertical="center"/>
    </xf>
    <xf numFmtId="0" fontId="54" fillId="7" borderId="2" xfId="0" applyFont="1" applyFill="1" applyBorder="1">
      <alignment vertical="center"/>
    </xf>
    <xf numFmtId="0" fontId="54" fillId="7" borderId="34" xfId="0" applyFont="1" applyFill="1" applyBorder="1" applyAlignment="1">
      <alignment horizontal="center" vertical="center"/>
    </xf>
    <xf numFmtId="176" fontId="54" fillId="7" borderId="0" xfId="1" applyNumberFormat="1" applyFont="1" applyFill="1" applyBorder="1" applyAlignment="1">
      <alignment horizontal="right" vertical="center"/>
    </xf>
    <xf numFmtId="176" fontId="54" fillId="7" borderId="2" xfId="1" applyNumberFormat="1" applyFont="1" applyFill="1" applyBorder="1" applyAlignment="1">
      <alignment horizontal="right" vertical="center"/>
    </xf>
    <xf numFmtId="176" fontId="54" fillId="7" borderId="0" xfId="1" applyNumberFormat="1" applyFont="1" applyFill="1" applyBorder="1">
      <alignment vertical="center"/>
    </xf>
    <xf numFmtId="176" fontId="54" fillId="7" borderId="2" xfId="1" applyNumberFormat="1" applyFont="1" applyFill="1" applyBorder="1">
      <alignment vertical="center"/>
    </xf>
    <xf numFmtId="176" fontId="54" fillId="7" borderId="1" xfId="1" applyNumberFormat="1" applyFont="1" applyFill="1" applyBorder="1">
      <alignment vertical="center"/>
    </xf>
    <xf numFmtId="176" fontId="9" fillId="7" borderId="0" xfId="1" applyNumberFormat="1" applyFont="1" applyFill="1" applyBorder="1">
      <alignment vertical="center"/>
    </xf>
    <xf numFmtId="38" fontId="54" fillId="7" borderId="0" xfId="1" applyFont="1" applyFill="1" applyBorder="1" applyAlignment="1">
      <alignment horizontal="right" vertical="center"/>
    </xf>
    <xf numFmtId="38" fontId="54" fillId="7" borderId="2" xfId="1" applyFont="1" applyFill="1" applyBorder="1" applyAlignment="1">
      <alignment horizontal="right" vertical="center"/>
    </xf>
    <xf numFmtId="38" fontId="54" fillId="7" borderId="0" xfId="1" applyFont="1" applyFill="1" applyBorder="1">
      <alignment vertical="center"/>
    </xf>
    <xf numFmtId="38" fontId="54" fillId="7" borderId="2" xfId="1" applyFont="1" applyFill="1" applyBorder="1">
      <alignment vertical="center"/>
    </xf>
    <xf numFmtId="38" fontId="54" fillId="7" borderId="1" xfId="1" applyFont="1" applyFill="1" applyBorder="1">
      <alignment vertical="center"/>
    </xf>
    <xf numFmtId="38" fontId="9" fillId="7" borderId="0" xfId="1" applyFont="1" applyFill="1" applyBorder="1">
      <alignment vertical="center"/>
    </xf>
    <xf numFmtId="38" fontId="54" fillId="7" borderId="36" xfId="1" applyFont="1" applyFill="1" applyBorder="1">
      <alignment vertical="center"/>
    </xf>
    <xf numFmtId="38" fontId="54" fillId="7" borderId="10" xfId="1" applyFont="1" applyFill="1" applyBorder="1">
      <alignment vertical="center"/>
    </xf>
    <xf numFmtId="38" fontId="54" fillId="7" borderId="17" xfId="1" applyFont="1" applyFill="1" applyBorder="1">
      <alignment vertical="center"/>
    </xf>
    <xf numFmtId="0" fontId="0" fillId="0" borderId="10" xfId="0" applyBorder="1">
      <alignment vertical="center"/>
    </xf>
    <xf numFmtId="0" fontId="54" fillId="2" borderId="32" xfId="0" applyFont="1" applyFill="1" applyBorder="1">
      <alignment vertical="center"/>
    </xf>
    <xf numFmtId="0" fontId="0" fillId="0" borderId="17" xfId="0" applyBorder="1">
      <alignment vertical="center"/>
    </xf>
    <xf numFmtId="0" fontId="0" fillId="4" borderId="0" xfId="0" applyFill="1">
      <alignment vertical="center"/>
    </xf>
    <xf numFmtId="0" fontId="54" fillId="7" borderId="35" xfId="0" applyFont="1" applyFill="1" applyBorder="1">
      <alignment vertical="center"/>
    </xf>
    <xf numFmtId="0" fontId="54" fillId="7" borderId="1" xfId="0" applyFont="1" applyFill="1" applyBorder="1">
      <alignment vertical="center"/>
    </xf>
    <xf numFmtId="0" fontId="54" fillId="7" borderId="36" xfId="0" applyFont="1" applyFill="1" applyBorder="1">
      <alignment vertical="center"/>
    </xf>
    <xf numFmtId="0" fontId="54" fillId="7" borderId="21" xfId="0" applyFont="1" applyFill="1" applyBorder="1">
      <alignment vertical="center"/>
    </xf>
    <xf numFmtId="0" fontId="54" fillId="7" borderId="10" xfId="0" applyFont="1" applyFill="1" applyBorder="1">
      <alignment vertical="center"/>
    </xf>
    <xf numFmtId="0" fontId="54" fillId="7" borderId="32" xfId="0" applyFont="1" applyFill="1" applyBorder="1">
      <alignment vertical="center"/>
    </xf>
    <xf numFmtId="0" fontId="54" fillId="7" borderId="17" xfId="0" applyFont="1" applyFill="1" applyBorder="1">
      <alignment vertical="center"/>
    </xf>
    <xf numFmtId="0" fontId="54" fillId="7" borderId="51" xfId="0" applyFont="1" applyFill="1" applyBorder="1" applyAlignment="1">
      <alignment horizontal="center" vertical="center"/>
    </xf>
    <xf numFmtId="0" fontId="54" fillId="7" borderId="58" xfId="0" applyFont="1" applyFill="1" applyBorder="1" applyAlignment="1">
      <alignment horizontal="center" vertical="center"/>
    </xf>
    <xf numFmtId="176" fontId="54" fillId="7" borderId="21" xfId="1" applyNumberFormat="1" applyFont="1" applyFill="1" applyBorder="1" applyAlignment="1">
      <alignment horizontal="right" vertical="center"/>
    </xf>
    <xf numFmtId="38" fontId="54" fillId="7" borderId="10" xfId="1" applyFont="1" applyFill="1" applyBorder="1" applyAlignment="1">
      <alignment horizontal="right" vertical="center"/>
    </xf>
    <xf numFmtId="176" fontId="54" fillId="7" borderId="32" xfId="1" applyNumberFormat="1" applyFont="1" applyFill="1" applyBorder="1" applyAlignment="1">
      <alignment horizontal="right" vertical="center"/>
    </xf>
    <xf numFmtId="38" fontId="54" fillId="7" borderId="17" xfId="1" applyFont="1" applyFill="1" applyBorder="1" applyAlignment="1">
      <alignment horizontal="right" vertical="center"/>
    </xf>
    <xf numFmtId="176" fontId="54" fillId="7" borderId="21" xfId="1" applyNumberFormat="1" applyFont="1" applyFill="1" applyBorder="1">
      <alignment vertical="center"/>
    </xf>
    <xf numFmtId="176" fontId="54" fillId="7" borderId="32" xfId="1" applyNumberFormat="1" applyFont="1" applyFill="1" applyBorder="1">
      <alignment vertical="center"/>
    </xf>
    <xf numFmtId="176" fontId="54" fillId="7" borderId="35" xfId="1" applyNumberFormat="1" applyFont="1" applyFill="1" applyBorder="1">
      <alignment vertical="center"/>
    </xf>
    <xf numFmtId="176" fontId="9" fillId="7" borderId="21" xfId="1" applyNumberFormat="1" applyFont="1" applyFill="1" applyBorder="1">
      <alignment vertical="center"/>
    </xf>
    <xf numFmtId="38" fontId="9" fillId="7" borderId="10" xfId="1" applyFont="1" applyFill="1" applyBorder="1">
      <alignment vertical="center"/>
    </xf>
    <xf numFmtId="176" fontId="9" fillId="2" borderId="35" xfId="2" applyNumberFormat="1" applyFont="1" applyFill="1" applyBorder="1"/>
    <xf numFmtId="176" fontId="9" fillId="2" borderId="21" xfId="2" applyNumberFormat="1" applyFont="1" applyFill="1" applyBorder="1"/>
    <xf numFmtId="176" fontId="9" fillId="2" borderId="21" xfId="1" applyNumberFormat="1" applyFont="1" applyFill="1" applyBorder="1" applyAlignment="1"/>
    <xf numFmtId="38" fontId="9" fillId="2" borderId="35" xfId="1" applyFont="1" applyFill="1" applyBorder="1" applyAlignment="1"/>
    <xf numFmtId="38" fontId="9" fillId="2" borderId="21" xfId="1" applyFont="1" applyFill="1" applyBorder="1" applyAlignment="1"/>
    <xf numFmtId="0" fontId="54" fillId="0" borderId="11" xfId="0" applyFont="1" applyBorder="1">
      <alignment vertical="center"/>
    </xf>
    <xf numFmtId="2" fontId="0" fillId="0" borderId="0" xfId="0" applyNumberFormat="1">
      <alignment vertical="center"/>
    </xf>
    <xf numFmtId="40" fontId="9" fillId="0" borderId="56" xfId="1" applyNumberFormat="1" applyFont="1" applyBorder="1" applyAlignment="1"/>
    <xf numFmtId="40" fontId="9" fillId="0" borderId="18" xfId="1" applyNumberFormat="1" applyFont="1" applyBorder="1" applyAlignment="1"/>
    <xf numFmtId="0" fontId="0" fillId="4" borderId="48" xfId="0" applyFill="1" applyBorder="1">
      <alignment vertical="center"/>
    </xf>
    <xf numFmtId="0" fontId="0" fillId="4" borderId="52" xfId="0" applyFill="1" applyBorder="1">
      <alignment vertical="center"/>
    </xf>
    <xf numFmtId="38" fontId="0" fillId="0" borderId="56" xfId="1" applyFont="1" applyBorder="1">
      <alignment vertical="center"/>
    </xf>
    <xf numFmtId="38" fontId="0" fillId="0" borderId="26" xfId="1" applyFont="1" applyBorder="1">
      <alignment vertical="center"/>
    </xf>
    <xf numFmtId="38" fontId="0" fillId="0" borderId="18" xfId="1" applyFont="1" applyBorder="1">
      <alignment vertical="center"/>
    </xf>
    <xf numFmtId="38" fontId="9" fillId="0" borderId="26" xfId="1" applyFont="1" applyBorder="1">
      <alignment vertical="center"/>
    </xf>
    <xf numFmtId="0" fontId="54" fillId="2" borderId="69" xfId="0" applyFont="1" applyFill="1" applyBorder="1" applyAlignment="1">
      <alignment horizontal="center" vertical="center"/>
    </xf>
    <xf numFmtId="0" fontId="54" fillId="4" borderId="69" xfId="0" applyFont="1" applyFill="1" applyBorder="1" applyAlignment="1">
      <alignment horizontal="center" vertical="center"/>
    </xf>
    <xf numFmtId="0" fontId="54" fillId="4" borderId="54" xfId="0" applyFont="1" applyFill="1" applyBorder="1" applyAlignment="1">
      <alignment horizontal="center" vertical="center"/>
    </xf>
    <xf numFmtId="0" fontId="54" fillId="2" borderId="50" xfId="0" applyFont="1" applyFill="1" applyBorder="1" applyAlignment="1">
      <alignment horizontal="center" vertical="center"/>
    </xf>
    <xf numFmtId="176" fontId="54" fillId="2" borderId="42" xfId="1" applyNumberFormat="1" applyFont="1" applyFill="1" applyBorder="1" applyAlignment="1">
      <alignment horizontal="right" vertical="center"/>
    </xf>
    <xf numFmtId="176" fontId="54" fillId="2" borderId="48" xfId="1" applyNumberFormat="1" applyFont="1" applyFill="1" applyBorder="1" applyAlignment="1">
      <alignment horizontal="right" vertical="center"/>
    </xf>
    <xf numFmtId="38" fontId="54" fillId="2" borderId="48" xfId="1" applyFont="1" applyFill="1" applyBorder="1" applyAlignment="1">
      <alignment horizontal="right" vertical="center"/>
    </xf>
    <xf numFmtId="177" fontId="54" fillId="2" borderId="48" xfId="1" applyNumberFormat="1" applyFont="1" applyFill="1" applyBorder="1" applyAlignment="1">
      <alignment horizontal="right" vertical="center"/>
    </xf>
    <xf numFmtId="176" fontId="54" fillId="2" borderId="52" xfId="1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36" xfId="0" applyBorder="1">
      <alignment vertical="center"/>
    </xf>
    <xf numFmtId="56" fontId="9" fillId="2" borderId="0" xfId="2" quotePrefix="1" applyNumberFormat="1" applyFont="1" applyFill="1"/>
    <xf numFmtId="0" fontId="9" fillId="0" borderId="32" xfId="2" applyFont="1" applyBorder="1"/>
    <xf numFmtId="176" fontId="9" fillId="2" borderId="32" xfId="2" applyNumberFormat="1" applyFont="1" applyFill="1" applyBorder="1"/>
    <xf numFmtId="38" fontId="9" fillId="2" borderId="2" xfId="1" applyFont="1" applyFill="1" applyBorder="1" applyAlignment="1"/>
    <xf numFmtId="40" fontId="9" fillId="2" borderId="2" xfId="2" applyNumberFormat="1" applyFont="1" applyFill="1" applyBorder="1"/>
    <xf numFmtId="38" fontId="9" fillId="2" borderId="17" xfId="1" applyFont="1" applyFill="1" applyBorder="1" applyAlignment="1"/>
    <xf numFmtId="0" fontId="9" fillId="2" borderId="10" xfId="2" applyFont="1" applyFill="1" applyBorder="1"/>
    <xf numFmtId="38" fontId="54" fillId="0" borderId="10" xfId="0" applyNumberFormat="1" applyFont="1" applyBorder="1">
      <alignment vertical="center"/>
    </xf>
    <xf numFmtId="176" fontId="0" fillId="0" borderId="23" xfId="1" applyNumberFormat="1" applyFont="1" applyBorder="1" applyAlignment="1">
      <alignment vertical="center"/>
    </xf>
    <xf numFmtId="176" fontId="0" fillId="0" borderId="57" xfId="1" applyNumberFormat="1" applyFont="1" applyBorder="1" applyAlignment="1">
      <alignment vertical="center"/>
    </xf>
    <xf numFmtId="176" fontId="0" fillId="0" borderId="55" xfId="1" applyNumberFormat="1" applyFont="1" applyBorder="1" applyAlignment="1">
      <alignment vertical="center"/>
    </xf>
    <xf numFmtId="176" fontId="0" fillId="4" borderId="23" xfId="1" applyNumberFormat="1" applyFont="1" applyFill="1" applyBorder="1" applyAlignment="1">
      <alignment vertical="center"/>
    </xf>
    <xf numFmtId="0" fontId="0" fillId="7" borderId="0" xfId="0" applyFill="1">
      <alignment vertical="center"/>
    </xf>
    <xf numFmtId="0" fontId="0" fillId="7" borderId="1" xfId="0" applyFill="1" applyBorder="1">
      <alignment vertical="center"/>
    </xf>
    <xf numFmtId="0" fontId="0" fillId="7" borderId="2" xfId="0" applyFill="1" applyBorder="1">
      <alignment vertical="center"/>
    </xf>
    <xf numFmtId="0" fontId="0" fillId="4" borderId="7" xfId="0" applyFill="1" applyBorder="1">
      <alignment vertical="center"/>
    </xf>
    <xf numFmtId="2" fontId="16" fillId="3" borderId="59" xfId="5" applyNumberFormat="1" applyFont="1" applyFill="1" applyBorder="1"/>
    <xf numFmtId="2" fontId="16" fillId="3" borderId="42" xfId="5" applyNumberFormat="1" applyFont="1" applyFill="1" applyBorder="1"/>
    <xf numFmtId="2" fontId="16" fillId="3" borderId="67" xfId="5" applyNumberFormat="1" applyFont="1" applyFill="1" applyBorder="1"/>
    <xf numFmtId="2" fontId="16" fillId="3" borderId="48" xfId="5" applyNumberFormat="1" applyFont="1" applyFill="1" applyBorder="1"/>
    <xf numFmtId="180" fontId="39" fillId="2" borderId="35" xfId="1" applyNumberFormat="1" applyFont="1" applyFill="1" applyBorder="1" applyAlignment="1"/>
    <xf numFmtId="180" fontId="16" fillId="0" borderId="0" xfId="1" applyNumberFormat="1" applyFont="1" applyFill="1" applyBorder="1" applyAlignment="1"/>
    <xf numFmtId="2" fontId="16" fillId="3" borderId="61" xfId="5" applyNumberFormat="1" applyFont="1" applyFill="1" applyBorder="1"/>
    <xf numFmtId="180" fontId="16" fillId="0" borderId="21" xfId="1" applyNumberFormat="1" applyFont="1" applyFill="1" applyBorder="1" applyAlignment="1"/>
    <xf numFmtId="0" fontId="53" fillId="0" borderId="0" xfId="0" applyFont="1">
      <alignment vertical="center"/>
    </xf>
    <xf numFmtId="0" fontId="0" fillId="0" borderId="35" xfId="0" applyBorder="1">
      <alignment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3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54" fillId="5" borderId="0" xfId="0" applyFont="1" applyFill="1">
      <alignment vertical="center"/>
    </xf>
    <xf numFmtId="0" fontId="65" fillId="5" borderId="0" xfId="0" applyFont="1" applyFill="1" applyAlignment="1">
      <alignment horizontal="left" vertical="center"/>
    </xf>
    <xf numFmtId="0" fontId="55" fillId="5" borderId="0" xfId="0" applyFont="1" applyFill="1" applyAlignment="1">
      <alignment horizontal="right" vertical="center"/>
    </xf>
    <xf numFmtId="0" fontId="55" fillId="5" borderId="0" xfId="0" applyFont="1" applyFill="1">
      <alignment vertical="center"/>
    </xf>
    <xf numFmtId="0" fontId="68" fillId="5" borderId="48" xfId="0" applyFont="1" applyFill="1" applyBorder="1" applyAlignment="1">
      <alignment horizontal="right" vertical="center"/>
    </xf>
    <xf numFmtId="0" fontId="68" fillId="5" borderId="52" xfId="0" applyFont="1" applyFill="1" applyBorder="1" applyAlignment="1">
      <alignment horizontal="right" vertical="center"/>
    </xf>
    <xf numFmtId="0" fontId="54" fillId="5" borderId="48" xfId="0" applyFont="1" applyFill="1" applyBorder="1" applyAlignment="1">
      <alignment horizontal="center" vertical="center"/>
    </xf>
    <xf numFmtId="0" fontId="69" fillId="5" borderId="3" xfId="0" quotePrefix="1" applyFont="1" applyFill="1" applyBorder="1" applyAlignment="1">
      <alignment horizontal="center" vertical="center"/>
    </xf>
    <xf numFmtId="0" fontId="68" fillId="5" borderId="53" xfId="0" applyFont="1" applyFill="1" applyBorder="1" applyAlignment="1">
      <alignment horizontal="right" vertical="center"/>
    </xf>
    <xf numFmtId="0" fontId="55" fillId="5" borderId="39" xfId="0" applyFont="1" applyFill="1" applyBorder="1" applyAlignment="1" applyProtection="1">
      <alignment horizontal="center" vertical="center"/>
      <protection locked="0"/>
    </xf>
    <xf numFmtId="0" fontId="55" fillId="5" borderId="39" xfId="0" quotePrefix="1" applyFont="1" applyFill="1" applyBorder="1" applyAlignment="1" applyProtection="1">
      <alignment horizontal="center" vertical="center"/>
      <protection locked="0"/>
    </xf>
    <xf numFmtId="0" fontId="55" fillId="5" borderId="45" xfId="0" quotePrefix="1" applyFont="1" applyFill="1" applyBorder="1" applyAlignment="1" applyProtection="1">
      <alignment horizontal="center" vertical="center"/>
      <protection locked="0"/>
    </xf>
    <xf numFmtId="0" fontId="55" fillId="2" borderId="45" xfId="0" applyFont="1" applyFill="1" applyBorder="1" applyAlignment="1">
      <alignment horizontal="center" vertical="center"/>
    </xf>
    <xf numFmtId="0" fontId="70" fillId="5" borderId="24" xfId="0" applyFont="1" applyFill="1" applyBorder="1" applyAlignment="1" applyProtection="1">
      <alignment horizontal="center" vertical="center"/>
      <protection locked="0"/>
    </xf>
    <xf numFmtId="0" fontId="55" fillId="5" borderId="20" xfId="0" applyFont="1" applyFill="1" applyBorder="1" applyAlignment="1">
      <alignment horizontal="center" vertical="center"/>
    </xf>
    <xf numFmtId="0" fontId="64" fillId="5" borderId="7" xfId="0" applyFont="1" applyFill="1" applyBorder="1">
      <alignment vertical="center"/>
    </xf>
    <xf numFmtId="189" fontId="55" fillId="5" borderId="2" xfId="0" applyNumberFormat="1" applyFont="1" applyFill="1" applyBorder="1" applyAlignment="1">
      <alignment vertical="center" shrinkToFit="1"/>
    </xf>
    <xf numFmtId="189" fontId="55" fillId="2" borderId="2" xfId="0" applyNumberFormat="1" applyFont="1" applyFill="1" applyBorder="1" applyAlignment="1">
      <alignment vertical="center" shrinkToFit="1"/>
    </xf>
    <xf numFmtId="0" fontId="68" fillId="5" borderId="23" xfId="0" applyFont="1" applyFill="1" applyBorder="1" applyAlignment="1">
      <alignment horizontal="centerContinuous"/>
    </xf>
    <xf numFmtId="0" fontId="68" fillId="5" borderId="20" xfId="0" applyFont="1" applyFill="1" applyBorder="1" applyAlignment="1">
      <alignment horizontal="distributed"/>
    </xf>
    <xf numFmtId="188" fontId="55" fillId="5" borderId="0" xfId="14" quotePrefix="1" applyNumberFormat="1" applyFont="1" applyFill="1" applyBorder="1" applyAlignment="1">
      <alignment vertical="center"/>
    </xf>
    <xf numFmtId="176" fontId="55" fillId="5" borderId="0" xfId="14" applyNumberFormat="1" applyFont="1" applyFill="1" applyBorder="1" applyAlignment="1">
      <alignment vertical="center"/>
    </xf>
    <xf numFmtId="176" fontId="55" fillId="5" borderId="0" xfId="14" applyNumberFormat="1" applyFont="1" applyFill="1" applyBorder="1">
      <alignment vertical="center"/>
    </xf>
    <xf numFmtId="176" fontId="55" fillId="5" borderId="1" xfId="14" applyNumberFormat="1" applyFont="1" applyFill="1" applyBorder="1">
      <alignment vertical="center"/>
    </xf>
    <xf numFmtId="56" fontId="54" fillId="5" borderId="0" xfId="0" applyNumberFormat="1" applyFont="1" applyFill="1">
      <alignment vertical="center"/>
    </xf>
    <xf numFmtId="0" fontId="68" fillId="5" borderId="16" xfId="0" applyFont="1" applyFill="1" applyBorder="1" applyAlignment="1">
      <alignment horizontal="distributed"/>
    </xf>
    <xf numFmtId="181" fontId="55" fillId="2" borderId="2" xfId="0" applyNumberFormat="1" applyFont="1" applyFill="1" applyBorder="1" applyAlignment="1">
      <alignment vertical="center" shrinkToFit="1"/>
    </xf>
    <xf numFmtId="188" fontId="55" fillId="5" borderId="2" xfId="14" quotePrefix="1" applyNumberFormat="1" applyFont="1" applyFill="1" applyBorder="1" applyAlignment="1">
      <alignment vertical="center"/>
    </xf>
    <xf numFmtId="0" fontId="68" fillId="5" borderId="57" xfId="0" applyFont="1" applyFill="1" applyBorder="1" applyAlignment="1">
      <alignment horizontal="centerContinuous"/>
    </xf>
    <xf numFmtId="188" fontId="55" fillId="5" borderId="0" xfId="14" applyNumberFormat="1" applyFont="1" applyFill="1" applyBorder="1" applyAlignment="1">
      <alignment vertical="center"/>
    </xf>
    <xf numFmtId="0" fontId="68" fillId="5" borderId="20" xfId="0" quotePrefix="1" applyFont="1" applyFill="1" applyBorder="1" applyAlignment="1">
      <alignment horizontal="distributed" wrapText="1"/>
    </xf>
    <xf numFmtId="176" fontId="55" fillId="5" borderId="1" xfId="14" applyNumberFormat="1" applyFont="1" applyFill="1" applyBorder="1" applyAlignment="1">
      <alignment horizontal="right" vertical="center"/>
    </xf>
    <xf numFmtId="176" fontId="55" fillId="5" borderId="0" xfId="14" applyNumberFormat="1" applyFont="1" applyFill="1" applyBorder="1" applyAlignment="1">
      <alignment horizontal="right" vertical="center"/>
    </xf>
    <xf numFmtId="181" fontId="55" fillId="2" borderId="0" xfId="14" applyNumberFormat="1" applyFont="1" applyFill="1" applyBorder="1" applyAlignment="1">
      <alignment horizontal="right" vertical="center"/>
    </xf>
    <xf numFmtId="181" fontId="55" fillId="2" borderId="2" xfId="14" quotePrefix="1" applyNumberFormat="1" applyFont="1" applyFill="1" applyBorder="1" applyAlignment="1">
      <alignment vertical="center"/>
    </xf>
    <xf numFmtId="188" fontId="54" fillId="0" borderId="0" xfId="0" applyNumberFormat="1" applyFont="1">
      <alignment vertical="center"/>
    </xf>
    <xf numFmtId="0" fontId="68" fillId="5" borderId="16" xfId="0" applyFont="1" applyFill="1" applyBorder="1" applyAlignment="1">
      <alignment horizontal="center" wrapText="1"/>
    </xf>
    <xf numFmtId="0" fontId="55" fillId="0" borderId="2" xfId="0" applyFont="1" applyBorder="1">
      <alignment vertical="center"/>
    </xf>
    <xf numFmtId="181" fontId="55" fillId="2" borderId="2" xfId="0" applyNumberFormat="1" applyFont="1" applyFill="1" applyBorder="1">
      <alignment vertical="center"/>
    </xf>
    <xf numFmtId="0" fontId="68" fillId="5" borderId="23" xfId="0" applyFont="1" applyFill="1" applyBorder="1" applyAlignment="1">
      <alignment horizontal="center"/>
    </xf>
    <xf numFmtId="0" fontId="68" fillId="5" borderId="20" xfId="0" quotePrefix="1" applyFont="1" applyFill="1" applyBorder="1" applyAlignment="1">
      <alignment horizontal="center"/>
    </xf>
    <xf numFmtId="56" fontId="55" fillId="5" borderId="0" xfId="0" applyNumberFormat="1" applyFont="1" applyFill="1">
      <alignment vertical="center"/>
    </xf>
    <xf numFmtId="0" fontId="68" fillId="5" borderId="18" xfId="0" applyFont="1" applyFill="1" applyBorder="1" applyAlignment="1">
      <alignment horizontal="distributed"/>
    </xf>
    <xf numFmtId="188" fontId="55" fillId="2" borderId="2" xfId="14" quotePrefix="1" applyNumberFormat="1" applyFont="1" applyFill="1" applyBorder="1" applyAlignment="1">
      <alignment vertical="center"/>
    </xf>
    <xf numFmtId="188" fontId="55" fillId="5" borderId="1" xfId="14" quotePrefix="1" applyNumberFormat="1" applyFont="1" applyFill="1" applyBorder="1" applyAlignment="1">
      <alignment vertical="center"/>
    </xf>
    <xf numFmtId="0" fontId="68" fillId="5" borderId="7" xfId="0" quotePrefix="1" applyFont="1" applyFill="1" applyBorder="1" applyAlignment="1">
      <alignment horizontal="left"/>
    </xf>
    <xf numFmtId="0" fontId="68" fillId="5" borderId="20" xfId="0" quotePrefix="1" applyFont="1" applyFill="1" applyBorder="1" applyAlignment="1">
      <alignment horizontal="distributed"/>
    </xf>
    <xf numFmtId="0" fontId="68" fillId="5" borderId="26" xfId="0" quotePrefix="1" applyFont="1" applyFill="1" applyBorder="1" applyAlignment="1">
      <alignment horizontal="distributed"/>
    </xf>
    <xf numFmtId="176" fontId="54" fillId="0" borderId="0" xfId="0" applyNumberFormat="1" applyFont="1">
      <alignment vertical="center"/>
    </xf>
    <xf numFmtId="0" fontId="55" fillId="0" borderId="12" xfId="0" applyFont="1" applyBorder="1">
      <alignment vertical="center"/>
    </xf>
    <xf numFmtId="0" fontId="68" fillId="5" borderId="22" xfId="0" applyFont="1" applyFill="1" applyBorder="1" applyAlignment="1">
      <alignment horizontal="distributed"/>
    </xf>
    <xf numFmtId="188" fontId="55" fillId="5" borderId="0" xfId="14" applyNumberFormat="1" applyFont="1" applyFill="1" applyBorder="1" applyAlignment="1">
      <alignment horizontal="center" vertical="center"/>
    </xf>
    <xf numFmtId="176" fontId="55" fillId="0" borderId="0" xfId="14" applyNumberFormat="1" applyFont="1" applyFill="1" applyBorder="1">
      <alignment vertical="center"/>
    </xf>
    <xf numFmtId="188" fontId="55" fillId="5" borderId="2" xfId="14" applyNumberFormat="1" applyFont="1" applyFill="1" applyBorder="1" applyAlignment="1">
      <alignment vertical="center"/>
    </xf>
    <xf numFmtId="38" fontId="55" fillId="5" borderId="1" xfId="14" applyFont="1" applyFill="1" applyBorder="1">
      <alignment vertical="center"/>
    </xf>
    <xf numFmtId="0" fontId="68" fillId="5" borderId="14" xfId="0" quotePrefix="1" applyFont="1" applyFill="1" applyBorder="1" applyAlignment="1">
      <alignment horizontal="left" vertical="center" wrapText="1"/>
    </xf>
    <xf numFmtId="189" fontId="55" fillId="7" borderId="1" xfId="0" applyNumberFormat="1" applyFont="1" applyFill="1" applyBorder="1" applyAlignment="1">
      <alignment vertical="center" shrinkToFit="1"/>
    </xf>
    <xf numFmtId="189" fontId="55" fillId="2" borderId="1" xfId="0" applyNumberFormat="1" applyFont="1" applyFill="1" applyBorder="1" applyAlignment="1">
      <alignment vertical="center" shrinkToFit="1"/>
    </xf>
    <xf numFmtId="0" fontId="68" fillId="5" borderId="7" xfId="0" quotePrefix="1" applyFont="1" applyFill="1" applyBorder="1" applyAlignment="1">
      <alignment horizontal="left" vertical="center" wrapText="1"/>
    </xf>
    <xf numFmtId="189" fontId="55" fillId="7" borderId="2" xfId="0" applyNumberFormat="1" applyFont="1" applyFill="1" applyBorder="1" applyAlignment="1">
      <alignment vertical="center" shrinkToFit="1"/>
    </xf>
    <xf numFmtId="176" fontId="55" fillId="7" borderId="2" xfId="14" applyNumberFormat="1" applyFont="1" applyFill="1" applyBorder="1" applyAlignment="1" applyProtection="1">
      <alignment horizontal="right" vertical="center"/>
      <protection locked="0"/>
    </xf>
    <xf numFmtId="0" fontId="68" fillId="5" borderId="26" xfId="0" applyFont="1" applyFill="1" applyBorder="1" applyAlignment="1">
      <alignment horizontal="distributed"/>
    </xf>
    <xf numFmtId="176" fontId="55" fillId="0" borderId="0" xfId="14" applyNumberFormat="1" applyFont="1" applyBorder="1">
      <alignment vertical="center"/>
    </xf>
    <xf numFmtId="181" fontId="55" fillId="2" borderId="0" xfId="14" applyNumberFormat="1" applyFont="1" applyFill="1" applyBorder="1">
      <alignment vertical="center"/>
    </xf>
    <xf numFmtId="0" fontId="68" fillId="5" borderId="26" xfId="0" quotePrefix="1" applyFont="1" applyFill="1" applyBorder="1" applyAlignment="1">
      <alignment horizontal="left"/>
    </xf>
    <xf numFmtId="180" fontId="55" fillId="2" borderId="0" xfId="14" applyNumberFormat="1" applyFont="1" applyFill="1" applyBorder="1">
      <alignment vertical="center"/>
    </xf>
    <xf numFmtId="181" fontId="55" fillId="2" borderId="1" xfId="14" applyNumberFormat="1" applyFont="1" applyFill="1" applyBorder="1">
      <alignment vertical="center"/>
    </xf>
    <xf numFmtId="0" fontId="55" fillId="5" borderId="64" xfId="0" quotePrefix="1" applyFont="1" applyFill="1" applyBorder="1" applyAlignment="1">
      <alignment horizontal="left" vertical="center" wrapText="1"/>
    </xf>
    <xf numFmtId="0" fontId="68" fillId="5" borderId="16" xfId="0" quotePrefix="1" applyFont="1" applyFill="1" applyBorder="1" applyAlignment="1">
      <alignment horizontal="distributed"/>
    </xf>
    <xf numFmtId="38" fontId="55" fillId="5" borderId="0" xfId="14" quotePrefix="1" applyFont="1" applyFill="1" applyBorder="1" applyAlignment="1">
      <alignment vertical="center"/>
    </xf>
    <xf numFmtId="38" fontId="55" fillId="5" borderId="0" xfId="14" applyFont="1" applyFill="1" applyBorder="1" applyAlignment="1">
      <alignment vertical="center"/>
    </xf>
    <xf numFmtId="38" fontId="55" fillId="0" borderId="0" xfId="14" applyFont="1" applyBorder="1">
      <alignment vertical="center"/>
    </xf>
    <xf numFmtId="38" fontId="55" fillId="0" borderId="1" xfId="14" applyFont="1" applyFill="1" applyBorder="1" applyAlignment="1">
      <alignment vertical="center"/>
    </xf>
    <xf numFmtId="38" fontId="55" fillId="0" borderId="1" xfId="14" applyFont="1" applyFill="1" applyBorder="1">
      <alignment vertical="center"/>
    </xf>
    <xf numFmtId="0" fontId="55" fillId="5" borderId="7" xfId="0" applyFont="1" applyFill="1" applyBorder="1" applyAlignment="1">
      <alignment horizontal="left" wrapText="1"/>
    </xf>
    <xf numFmtId="38" fontId="55" fillId="5" borderId="0" xfId="14" applyFont="1" applyFill="1" applyBorder="1">
      <alignment vertical="center"/>
    </xf>
    <xf numFmtId="38" fontId="55" fillId="0" borderId="0" xfId="14" applyFont="1" applyFill="1" applyBorder="1">
      <alignment vertical="center"/>
    </xf>
    <xf numFmtId="0" fontId="68" fillId="5" borderId="21" xfId="0" quotePrefix="1" applyFont="1" applyFill="1" applyBorder="1" applyAlignment="1">
      <alignment horizontal="distributed"/>
    </xf>
    <xf numFmtId="40" fontId="55" fillId="2" borderId="69" xfId="14" applyNumberFormat="1" applyFont="1" applyFill="1" applyBorder="1">
      <alignment vertical="center"/>
    </xf>
    <xf numFmtId="38" fontId="55" fillId="2" borderId="0" xfId="14" applyFont="1" applyFill="1" applyBorder="1">
      <alignment vertical="center"/>
    </xf>
    <xf numFmtId="0" fontId="68" fillId="5" borderId="46" xfId="0" applyFont="1" applyFill="1" applyBorder="1" applyAlignment="1">
      <alignment horizontal="distributed"/>
    </xf>
    <xf numFmtId="38" fontId="55" fillId="5" borderId="1" xfId="14" applyFont="1" applyFill="1" applyBorder="1" applyAlignment="1">
      <alignment horizontal="right" vertical="center"/>
    </xf>
    <xf numFmtId="184" fontId="55" fillId="2" borderId="2" xfId="0" applyNumberFormat="1" applyFont="1" applyFill="1" applyBorder="1" applyAlignment="1">
      <alignment vertical="center" shrinkToFit="1"/>
    </xf>
    <xf numFmtId="38" fontId="55" fillId="5" borderId="0" xfId="14" applyFont="1" applyFill="1" applyBorder="1" applyAlignment="1">
      <alignment horizontal="right" vertical="center"/>
    </xf>
    <xf numFmtId="180" fontId="55" fillId="2" borderId="34" xfId="0" applyNumberFormat="1" applyFont="1" applyFill="1" applyBorder="1" applyAlignment="1">
      <alignment vertical="center" shrinkToFit="1"/>
    </xf>
    <xf numFmtId="0" fontId="55" fillId="0" borderId="0" xfId="0" applyFont="1" applyAlignment="1">
      <alignment horizontal="right" vertical="center"/>
    </xf>
    <xf numFmtId="2" fontId="54" fillId="0" borderId="0" xfId="0" applyNumberFormat="1" applyFont="1">
      <alignment vertical="center"/>
    </xf>
    <xf numFmtId="2" fontId="54" fillId="0" borderId="0" xfId="14" applyNumberFormat="1" applyFont="1" applyFill="1">
      <alignment vertical="center"/>
    </xf>
    <xf numFmtId="2" fontId="54" fillId="0" borderId="0" xfId="14" applyNumberFormat="1" applyFont="1" applyFill="1" applyBorder="1">
      <alignment vertical="center"/>
    </xf>
    <xf numFmtId="2" fontId="55" fillId="0" borderId="0" xfId="14" applyNumberFormat="1" applyFont="1" applyFill="1">
      <alignment vertical="center"/>
    </xf>
    <xf numFmtId="0" fontId="55" fillId="5" borderId="41" xfId="0" applyFont="1" applyFill="1" applyBorder="1" applyAlignment="1" applyProtection="1">
      <alignment horizontal="center" vertical="center"/>
      <protection locked="0"/>
    </xf>
    <xf numFmtId="0" fontId="55" fillId="2" borderId="34" xfId="0" applyFont="1" applyFill="1" applyBorder="1" applyAlignment="1">
      <alignment horizontal="center" vertical="center"/>
    </xf>
    <xf numFmtId="0" fontId="55" fillId="2" borderId="39" xfId="0" applyFont="1" applyFill="1" applyBorder="1" applyAlignment="1">
      <alignment horizontal="center" vertical="center"/>
    </xf>
    <xf numFmtId="0" fontId="55" fillId="5" borderId="59" xfId="0" applyFont="1" applyFill="1" applyBorder="1" applyAlignment="1">
      <alignment horizontal="center" vertical="center"/>
    </xf>
    <xf numFmtId="0" fontId="55" fillId="5" borderId="52" xfId="0" applyFont="1" applyFill="1" applyBorder="1" applyAlignment="1">
      <alignment vertical="center" shrinkToFit="1"/>
    </xf>
    <xf numFmtId="176" fontId="55" fillId="2" borderId="48" xfId="14" applyNumberFormat="1" applyFont="1" applyFill="1" applyBorder="1" applyAlignment="1">
      <alignment vertical="center" shrinkToFit="1"/>
    </xf>
    <xf numFmtId="0" fontId="54" fillId="5" borderId="0" xfId="0" applyFont="1" applyFill="1" applyAlignment="1">
      <alignment horizontal="center" vertical="center"/>
    </xf>
    <xf numFmtId="0" fontId="55" fillId="5" borderId="18" xfId="0" applyFont="1" applyFill="1" applyBorder="1" applyAlignment="1">
      <alignment vertical="center" shrinkToFit="1"/>
    </xf>
    <xf numFmtId="0" fontId="55" fillId="5" borderId="26" xfId="0" applyFont="1" applyFill="1" applyBorder="1" applyAlignment="1">
      <alignment vertical="center" shrinkToFit="1"/>
    </xf>
    <xf numFmtId="176" fontId="55" fillId="2" borderId="0" xfId="14" applyNumberFormat="1" applyFont="1" applyFill="1" applyBorder="1" applyAlignment="1">
      <alignment vertical="center" shrinkToFit="1"/>
    </xf>
    <xf numFmtId="0" fontId="68" fillId="5" borderId="7" xfId="0" applyFont="1" applyFill="1" applyBorder="1">
      <alignment vertical="center"/>
    </xf>
    <xf numFmtId="0" fontId="55" fillId="4" borderId="16" xfId="0" applyFont="1" applyFill="1" applyBorder="1" applyAlignment="1">
      <alignment horizontal="center" vertical="center" shrinkToFit="1"/>
    </xf>
    <xf numFmtId="0" fontId="55" fillId="5" borderId="7" xfId="0" applyFont="1" applyFill="1" applyBorder="1" applyAlignment="1">
      <alignment vertical="center" shrinkToFit="1"/>
    </xf>
    <xf numFmtId="188" fontId="55" fillId="0" borderId="0" xfId="14" quotePrefix="1" applyNumberFormat="1" applyFont="1" applyFill="1" applyBorder="1" applyAlignment="1">
      <alignment vertical="center"/>
    </xf>
    <xf numFmtId="176" fontId="55" fillId="0" borderId="0" xfId="14" applyNumberFormat="1" applyFont="1" applyFill="1" applyBorder="1" applyAlignment="1">
      <alignment vertical="center"/>
    </xf>
    <xf numFmtId="181" fontId="55" fillId="2" borderId="1" xfId="0" applyNumberFormat="1" applyFont="1" applyFill="1" applyBorder="1">
      <alignment vertical="center"/>
    </xf>
    <xf numFmtId="0" fontId="64" fillId="5" borderId="64" xfId="0" quotePrefix="1" applyFont="1" applyFill="1" applyBorder="1" applyAlignment="1">
      <alignment horizontal="left" vertical="center" wrapText="1"/>
    </xf>
    <xf numFmtId="0" fontId="68" fillId="5" borderId="49" xfId="0" quotePrefix="1" applyFont="1" applyFill="1" applyBorder="1" applyAlignment="1">
      <alignment horizontal="distributed"/>
    </xf>
    <xf numFmtId="181" fontId="55" fillId="5" borderId="2" xfId="0" applyNumberFormat="1" applyFont="1" applyFill="1" applyBorder="1">
      <alignment vertical="center"/>
    </xf>
    <xf numFmtId="0" fontId="68" fillId="5" borderId="18" xfId="0" quotePrefix="1" applyFont="1" applyFill="1" applyBorder="1" applyAlignment="1">
      <alignment horizontal="distributed"/>
    </xf>
    <xf numFmtId="0" fontId="68" fillId="5" borderId="14" xfId="0" applyFont="1" applyFill="1" applyBorder="1" applyAlignment="1">
      <alignment horizontal="distributed" vertical="center" wrapText="1"/>
    </xf>
    <xf numFmtId="176" fontId="55" fillId="2" borderId="0" xfId="14" applyNumberFormat="1" applyFont="1" applyFill="1" applyBorder="1" applyAlignment="1">
      <alignment horizontal="right" vertical="center"/>
    </xf>
    <xf numFmtId="181" fontId="55" fillId="2" borderId="1" xfId="14" applyNumberFormat="1" applyFont="1" applyFill="1" applyBorder="1" applyAlignment="1">
      <alignment horizontal="right" vertical="center"/>
    </xf>
    <xf numFmtId="0" fontId="64" fillId="5" borderId="7" xfId="0" quotePrefix="1" applyFont="1" applyFill="1" applyBorder="1" applyAlignment="1">
      <alignment horizontal="left" vertical="center" wrapText="1"/>
    </xf>
    <xf numFmtId="177" fontId="54" fillId="0" borderId="0" xfId="0" applyNumberFormat="1" applyFont="1">
      <alignment vertical="center"/>
    </xf>
    <xf numFmtId="192" fontId="54" fillId="0" borderId="0" xfId="0" applyNumberFormat="1" applyFont="1">
      <alignment vertical="center"/>
    </xf>
    <xf numFmtId="0" fontId="68" fillId="5" borderId="20" xfId="0" quotePrefix="1" applyFont="1" applyFill="1" applyBorder="1" applyAlignment="1">
      <alignment horizontal="center" wrapText="1"/>
    </xf>
    <xf numFmtId="176" fontId="55" fillId="5" borderId="0" xfId="14" quotePrefix="1" applyNumberFormat="1" applyFont="1" applyFill="1" applyBorder="1" applyAlignment="1">
      <alignment vertical="center"/>
    </xf>
    <xf numFmtId="176" fontId="55" fillId="5" borderId="0" xfId="14" applyNumberFormat="1" applyFont="1" applyFill="1" applyBorder="1" applyAlignment="1" applyProtection="1">
      <alignment horizontal="right" vertical="center"/>
      <protection locked="0"/>
    </xf>
    <xf numFmtId="0" fontId="64" fillId="5" borderId="7" xfId="0" quotePrefix="1" applyFont="1" applyFill="1" applyBorder="1" applyAlignment="1">
      <alignment horizontal="left" vertical="center"/>
    </xf>
    <xf numFmtId="0" fontId="68" fillId="5" borderId="7" xfId="0" quotePrefix="1" applyFont="1" applyFill="1" applyBorder="1" applyAlignment="1">
      <alignment horizontal="left" vertical="center"/>
    </xf>
    <xf numFmtId="0" fontId="68" fillId="5" borderId="25" xfId="0" applyFont="1" applyFill="1" applyBorder="1" applyAlignment="1">
      <alignment horizontal="center"/>
    </xf>
    <xf numFmtId="176" fontId="55" fillId="7" borderId="2" xfId="14" applyNumberFormat="1" applyFont="1" applyFill="1" applyBorder="1" applyAlignment="1">
      <alignment horizontal="right" vertical="center"/>
    </xf>
    <xf numFmtId="176" fontId="55" fillId="5" borderId="2" xfId="14" applyNumberFormat="1" applyFont="1" applyFill="1" applyBorder="1" applyAlignment="1" applyProtection="1">
      <alignment horizontal="right" vertical="center"/>
      <protection locked="0"/>
    </xf>
    <xf numFmtId="0" fontId="55" fillId="5" borderId="14" xfId="0" quotePrefix="1" applyFont="1" applyFill="1" applyBorder="1" applyAlignment="1">
      <alignment horizontal="left" vertical="center" wrapText="1"/>
    </xf>
    <xf numFmtId="176" fontId="55" fillId="5" borderId="1" xfId="14" applyNumberFormat="1" applyFont="1" applyFill="1" applyBorder="1" applyAlignment="1" applyProtection="1">
      <alignment horizontal="right" vertical="center"/>
      <protection locked="0"/>
    </xf>
    <xf numFmtId="176" fontId="55" fillId="0" borderId="0" xfId="14" applyNumberFormat="1" applyFont="1" applyFill="1" applyBorder="1" applyAlignment="1">
      <alignment horizontal="right" vertical="center"/>
    </xf>
    <xf numFmtId="38" fontId="55" fillId="5" borderId="0" xfId="14" applyFont="1" applyFill="1" applyBorder="1" applyAlignment="1" applyProtection="1">
      <alignment horizontal="right" vertical="center"/>
      <protection locked="0"/>
    </xf>
    <xf numFmtId="0" fontId="68" fillId="5" borderId="22" xfId="0" quotePrefix="1" applyFont="1" applyFill="1" applyBorder="1" applyAlignment="1">
      <alignment horizontal="center" vertical="center" shrinkToFit="1"/>
    </xf>
    <xf numFmtId="0" fontId="55" fillId="5" borderId="33" xfId="0" applyFont="1" applyFill="1" applyBorder="1" applyAlignment="1">
      <alignment horizontal="center" vertical="center"/>
    </xf>
    <xf numFmtId="189" fontId="55" fillId="5" borderId="34" xfId="0" applyNumberFormat="1" applyFont="1" applyFill="1" applyBorder="1" applyAlignment="1">
      <alignment vertical="center" shrinkToFit="1"/>
    </xf>
    <xf numFmtId="189" fontId="55" fillId="2" borderId="34" xfId="0" applyNumberFormat="1" applyFont="1" applyFill="1" applyBorder="1" applyAlignment="1">
      <alignment vertical="center" shrinkToFit="1"/>
    </xf>
    <xf numFmtId="0" fontId="55" fillId="5" borderId="7" xfId="0" applyFont="1" applyFill="1" applyBorder="1">
      <alignment vertical="center"/>
    </xf>
    <xf numFmtId="0" fontId="68" fillId="5" borderId="33" xfId="0" applyFont="1" applyFill="1" applyBorder="1" applyAlignment="1">
      <alignment horizontal="center" vertical="center"/>
    </xf>
    <xf numFmtId="0" fontId="68" fillId="5" borderId="53" xfId="0" applyFont="1" applyFill="1" applyBorder="1" applyAlignment="1">
      <alignment horizontal="center" vertical="center" shrinkToFit="1"/>
    </xf>
    <xf numFmtId="0" fontId="64" fillId="0" borderId="0" xfId="0" applyFont="1">
      <alignment vertical="center"/>
    </xf>
    <xf numFmtId="194" fontId="55" fillId="0" borderId="0" xfId="0" applyNumberFormat="1" applyFont="1" applyAlignment="1">
      <alignment horizontal="right" vertical="center"/>
    </xf>
    <xf numFmtId="38" fontId="68" fillId="0" borderId="0" xfId="14" applyFont="1" applyFill="1">
      <alignment vertical="center"/>
    </xf>
    <xf numFmtId="0" fontId="71" fillId="0" borderId="0" xfId="0" applyFont="1">
      <alignment vertical="center"/>
    </xf>
    <xf numFmtId="38" fontId="68" fillId="0" borderId="1" xfId="14" applyFont="1" applyFill="1" applyBorder="1">
      <alignment vertical="center"/>
    </xf>
    <xf numFmtId="38" fontId="64" fillId="0" borderId="0" xfId="14" applyFont="1" applyFill="1">
      <alignment vertical="center"/>
    </xf>
    <xf numFmtId="38" fontId="64" fillId="0" borderId="0" xfId="14" applyFont="1" applyFill="1" applyAlignment="1">
      <alignment horizontal="right" vertical="center"/>
    </xf>
    <xf numFmtId="38" fontId="64" fillId="4" borderId="0" xfId="14" applyFont="1" applyFill="1">
      <alignment vertical="center"/>
    </xf>
    <xf numFmtId="38" fontId="64" fillId="0" borderId="0" xfId="14" applyFont="1">
      <alignment vertical="center"/>
    </xf>
    <xf numFmtId="4" fontId="54" fillId="0" borderId="0" xfId="0" applyNumberFormat="1" applyFont="1">
      <alignment vertical="center"/>
    </xf>
    <xf numFmtId="0" fontId="55" fillId="5" borderId="1" xfId="0" quotePrefix="1" applyFont="1" applyFill="1" applyBorder="1" applyAlignment="1">
      <alignment horizontal="center"/>
    </xf>
    <xf numFmtId="0" fontId="55" fillId="5" borderId="2" xfId="0" quotePrefix="1" applyFont="1" applyFill="1" applyBorder="1" applyAlignment="1">
      <alignment horizontal="center"/>
    </xf>
    <xf numFmtId="176" fontId="54" fillId="0" borderId="0" xfId="14" applyNumberFormat="1" applyFont="1" applyFill="1" applyBorder="1">
      <alignment vertical="center"/>
    </xf>
    <xf numFmtId="3" fontId="54" fillId="0" borderId="0" xfId="0" applyNumberFormat="1" applyFont="1">
      <alignment vertical="center"/>
    </xf>
    <xf numFmtId="195" fontId="54" fillId="0" borderId="0" xfId="0" applyNumberFormat="1" applyFont="1">
      <alignment vertical="center"/>
    </xf>
    <xf numFmtId="3" fontId="55" fillId="0" borderId="0" xfId="0" applyNumberFormat="1" applyFont="1" applyAlignment="1">
      <alignment horizontal="right" vertical="center"/>
    </xf>
    <xf numFmtId="38" fontId="55" fillId="0" borderId="0" xfId="14" applyFont="1" applyFill="1" applyBorder="1" applyAlignment="1">
      <alignment vertical="center"/>
    </xf>
    <xf numFmtId="0" fontId="68" fillId="4" borderId="20" xfId="0" applyFont="1" applyFill="1" applyBorder="1" applyAlignment="1">
      <alignment horizontal="distributed"/>
    </xf>
    <xf numFmtId="38" fontId="64" fillId="0" borderId="1" xfId="14" applyFont="1" applyFill="1" applyBorder="1">
      <alignment vertical="center"/>
    </xf>
    <xf numFmtId="0" fontId="64" fillId="0" borderId="1" xfId="0" applyFont="1" applyBorder="1">
      <alignment vertical="center"/>
    </xf>
    <xf numFmtId="38" fontId="64" fillId="0" borderId="0" xfId="14" applyFont="1" applyFill="1" applyBorder="1">
      <alignment vertical="center"/>
    </xf>
    <xf numFmtId="14" fontId="0" fillId="4" borderId="0" xfId="0" applyNumberFormat="1" applyFill="1">
      <alignment vertical="center"/>
    </xf>
    <xf numFmtId="0" fontId="0" fillId="2" borderId="9" xfId="0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left" vertical="center"/>
    </xf>
    <xf numFmtId="0" fontId="25" fillId="2" borderId="35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5" fillId="2" borderId="36" xfId="0" applyFont="1" applyFill="1" applyBorder="1" applyAlignment="1">
      <alignment horizontal="left" vertical="center"/>
    </xf>
    <xf numFmtId="0" fontId="72" fillId="2" borderId="16" xfId="0" applyFont="1" applyFill="1" applyBorder="1" applyAlignment="1">
      <alignment horizontal="center" vertical="center"/>
    </xf>
    <xf numFmtId="0" fontId="48" fillId="2" borderId="16" xfId="0" applyFont="1" applyFill="1" applyBorder="1" applyAlignment="1">
      <alignment horizontal="center" vertical="center"/>
    </xf>
    <xf numFmtId="0" fontId="48" fillId="2" borderId="32" xfId="0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horizontal="center" vertical="center"/>
    </xf>
    <xf numFmtId="176" fontId="0" fillId="2" borderId="35" xfId="1" applyNumberFormat="1" applyFont="1" applyFill="1" applyBorder="1">
      <alignment vertical="center"/>
    </xf>
    <xf numFmtId="38" fontId="0" fillId="2" borderId="35" xfId="1" applyFont="1" applyFill="1" applyBorder="1">
      <alignment vertical="center"/>
    </xf>
    <xf numFmtId="38" fontId="0" fillId="2" borderId="9" xfId="1" applyFont="1" applyFill="1" applyBorder="1">
      <alignment vertical="center"/>
    </xf>
    <xf numFmtId="176" fontId="0" fillId="2" borderId="9" xfId="1" applyNumberFormat="1" applyFont="1" applyFill="1" applyBorder="1">
      <alignment vertical="center"/>
    </xf>
    <xf numFmtId="176" fontId="0" fillId="2" borderId="10" xfId="1" applyNumberFormat="1" applyFont="1" applyFill="1" applyBorder="1">
      <alignment vertical="center"/>
    </xf>
    <xf numFmtId="176" fontId="0" fillId="2" borderId="21" xfId="1" applyNumberFormat="1" applyFont="1" applyFill="1" applyBorder="1">
      <alignment vertical="center"/>
    </xf>
    <xf numFmtId="38" fontId="0" fillId="2" borderId="21" xfId="1" applyFont="1" applyFill="1" applyBorder="1">
      <alignment vertical="center"/>
    </xf>
    <xf numFmtId="38" fontId="0" fillId="2" borderId="20" xfId="1" applyFont="1" applyFill="1" applyBorder="1">
      <alignment vertical="center"/>
    </xf>
    <xf numFmtId="176" fontId="0" fillId="2" borderId="20" xfId="1" applyNumberFormat="1" applyFont="1" applyFill="1" applyBorder="1">
      <alignment vertical="center"/>
    </xf>
    <xf numFmtId="38" fontId="0" fillId="2" borderId="21" xfId="0" applyNumberFormat="1" applyFill="1" applyBorder="1">
      <alignment vertical="center"/>
    </xf>
    <xf numFmtId="0" fontId="9" fillId="2" borderId="17" xfId="2" applyFont="1" applyFill="1" applyBorder="1" applyAlignment="1">
      <alignment horizontal="center"/>
    </xf>
    <xf numFmtId="176" fontId="0" fillId="2" borderId="17" xfId="1" applyNumberFormat="1" applyFont="1" applyFill="1" applyBorder="1">
      <alignment vertical="center"/>
    </xf>
    <xf numFmtId="176" fontId="0" fillId="2" borderId="32" xfId="1" applyNumberFormat="1" applyFont="1" applyFill="1" applyBorder="1">
      <alignment vertical="center"/>
    </xf>
    <xf numFmtId="38" fontId="0" fillId="2" borderId="32" xfId="0" applyNumberFormat="1" applyFill="1" applyBorder="1">
      <alignment vertical="center"/>
    </xf>
    <xf numFmtId="38" fontId="0" fillId="2" borderId="16" xfId="1" applyFont="1" applyFill="1" applyBorder="1">
      <alignment vertical="center"/>
    </xf>
    <xf numFmtId="176" fontId="0" fillId="2" borderId="16" xfId="1" applyNumberFormat="1" applyFont="1" applyFill="1" applyBorder="1">
      <alignment vertical="center"/>
    </xf>
    <xf numFmtId="176" fontId="0" fillId="2" borderId="0" xfId="1" applyNumberFormat="1" applyFont="1" applyFill="1" applyBorder="1">
      <alignment vertical="center"/>
    </xf>
    <xf numFmtId="38" fontId="0" fillId="2" borderId="20" xfId="0" applyNumberFormat="1" applyFill="1" applyBorder="1">
      <alignment vertical="center"/>
    </xf>
    <xf numFmtId="176" fontId="0" fillId="7" borderId="0" xfId="1" applyNumberFormat="1" applyFont="1" applyFill="1" applyBorder="1">
      <alignment vertical="center"/>
    </xf>
    <xf numFmtId="38" fontId="0" fillId="7" borderId="20" xfId="0" applyNumberFormat="1" applyFill="1" applyBorder="1">
      <alignment vertical="center"/>
    </xf>
    <xf numFmtId="38" fontId="0" fillId="7" borderId="20" xfId="1" applyFont="1" applyFill="1" applyBorder="1">
      <alignment vertical="center"/>
    </xf>
    <xf numFmtId="176" fontId="0" fillId="7" borderId="20" xfId="1" applyNumberFormat="1" applyFont="1" applyFill="1" applyBorder="1">
      <alignment vertical="center"/>
    </xf>
    <xf numFmtId="0" fontId="0" fillId="7" borderId="10" xfId="0" applyFill="1" applyBorder="1">
      <alignment vertical="center"/>
    </xf>
    <xf numFmtId="56" fontId="0" fillId="7" borderId="20" xfId="0" applyNumberFormat="1" applyFill="1" applyBorder="1">
      <alignment vertical="center"/>
    </xf>
    <xf numFmtId="0" fontId="0" fillId="0" borderId="20" xfId="0" applyBorder="1" applyAlignment="1">
      <alignment horizontal="right" vertical="center"/>
    </xf>
    <xf numFmtId="38" fontId="0" fillId="0" borderId="0" xfId="1" applyFont="1">
      <alignment vertical="center"/>
    </xf>
    <xf numFmtId="176" fontId="0" fillId="0" borderId="0" xfId="1" applyNumberFormat="1" applyFont="1">
      <alignment vertical="center"/>
    </xf>
    <xf numFmtId="176" fontId="0" fillId="2" borderId="0" xfId="1" applyNumberFormat="1" applyFont="1" applyFill="1">
      <alignment vertical="center"/>
    </xf>
    <xf numFmtId="0" fontId="0" fillId="0" borderId="16" xfId="0" applyBorder="1" applyAlignment="1">
      <alignment horizontal="right" vertical="center"/>
    </xf>
    <xf numFmtId="38" fontId="9" fillId="7" borderId="1" xfId="1" applyFont="1" applyFill="1" applyBorder="1" applyAlignment="1">
      <alignment horizontal="right"/>
    </xf>
    <xf numFmtId="176" fontId="0" fillId="7" borderId="1" xfId="1" applyNumberFormat="1" applyFont="1" applyFill="1" applyBorder="1">
      <alignment vertical="center"/>
    </xf>
    <xf numFmtId="38" fontId="0" fillId="7" borderId="9" xfId="1" applyFont="1" applyFill="1" applyBorder="1">
      <alignment vertical="center"/>
    </xf>
    <xf numFmtId="176" fontId="0" fillId="7" borderId="9" xfId="1" applyNumberFormat="1" applyFont="1" applyFill="1" applyBorder="1">
      <alignment vertical="center"/>
    </xf>
    <xf numFmtId="56" fontId="0" fillId="7" borderId="20" xfId="0" applyNumberFormat="1" applyFill="1" applyBorder="1" applyAlignment="1">
      <alignment horizontal="right" vertical="center"/>
    </xf>
    <xf numFmtId="38" fontId="9" fillId="7" borderId="0" xfId="1" applyFont="1" applyFill="1" applyBorder="1" applyAlignment="1">
      <alignment horizontal="right"/>
    </xf>
    <xf numFmtId="0" fontId="48" fillId="2" borderId="20" xfId="0" applyFont="1" applyFill="1" applyBorder="1">
      <alignment vertical="center"/>
    </xf>
    <xf numFmtId="0" fontId="48" fillId="2" borderId="21" xfId="0" applyFont="1" applyFill="1" applyBorder="1">
      <alignment vertical="center"/>
    </xf>
    <xf numFmtId="0" fontId="48" fillId="2" borderId="0" xfId="0" applyFont="1" applyFill="1">
      <alignment vertical="center"/>
    </xf>
    <xf numFmtId="0" fontId="48" fillId="2" borderId="10" xfId="0" applyFont="1" applyFill="1" applyBorder="1">
      <alignment vertical="center"/>
    </xf>
    <xf numFmtId="0" fontId="48" fillId="2" borderId="2" xfId="0" applyFont="1" applyFill="1" applyBorder="1">
      <alignment vertical="center"/>
    </xf>
    <xf numFmtId="0" fontId="48" fillId="2" borderId="16" xfId="0" applyFont="1" applyFill="1" applyBorder="1">
      <alignment vertical="center"/>
    </xf>
    <xf numFmtId="0" fontId="48" fillId="2" borderId="32" xfId="0" applyFont="1" applyFill="1" applyBorder="1">
      <alignment vertical="center"/>
    </xf>
    <xf numFmtId="0" fontId="48" fillId="2" borderId="17" xfId="0" applyFont="1" applyFill="1" applyBorder="1">
      <alignment vertical="center"/>
    </xf>
    <xf numFmtId="0" fontId="73" fillId="2" borderId="16" xfId="0" applyFont="1" applyFill="1" applyBorder="1">
      <alignment vertical="center"/>
    </xf>
    <xf numFmtId="177" fontId="0" fillId="0" borderId="0" xfId="1" applyNumberFormat="1" applyFont="1">
      <alignment vertical="center"/>
    </xf>
    <xf numFmtId="0" fontId="0" fillId="7" borderId="21" xfId="0" applyFill="1" applyBorder="1" applyAlignment="1">
      <alignment horizontal="right" vertical="center"/>
    </xf>
    <xf numFmtId="0" fontId="0" fillId="7" borderId="21" xfId="0" applyFill="1" applyBorder="1">
      <alignment vertical="center"/>
    </xf>
    <xf numFmtId="0" fontId="0" fillId="7" borderId="20" xfId="0" applyFill="1" applyBorder="1">
      <alignment vertical="center"/>
    </xf>
    <xf numFmtId="0" fontId="74" fillId="0" borderId="1" xfId="16" applyBorder="1">
      <alignment vertical="center"/>
    </xf>
    <xf numFmtId="0" fontId="74" fillId="0" borderId="0" xfId="16" applyBorder="1">
      <alignment vertical="center"/>
    </xf>
    <xf numFmtId="0" fontId="74" fillId="7" borderId="0" xfId="16" applyFill="1" applyBorder="1">
      <alignment vertical="center"/>
    </xf>
    <xf numFmtId="0" fontId="74" fillId="0" borderId="2" xfId="16" applyBorder="1">
      <alignment vertical="center"/>
    </xf>
    <xf numFmtId="0" fontId="74" fillId="0" borderId="0" xfId="16" applyFill="1" applyBorder="1">
      <alignment vertical="center"/>
    </xf>
    <xf numFmtId="0" fontId="0" fillId="0" borderId="35" xfId="0" applyBorder="1" applyAlignment="1">
      <alignment horizontal="right" vertical="center"/>
    </xf>
    <xf numFmtId="177" fontId="54" fillId="2" borderId="2" xfId="1" applyNumberFormat="1" applyFont="1" applyFill="1" applyBorder="1">
      <alignment vertical="center"/>
    </xf>
    <xf numFmtId="177" fontId="54" fillId="2" borderId="1" xfId="1" applyNumberFormat="1" applyFont="1" applyFill="1" applyBorder="1">
      <alignment vertical="center"/>
    </xf>
    <xf numFmtId="0" fontId="48" fillId="2" borderId="35" xfId="0" applyFont="1" applyFill="1" applyBorder="1" applyAlignment="1">
      <alignment horizontal="center" vertical="center"/>
    </xf>
    <xf numFmtId="0" fontId="0" fillId="2" borderId="35" xfId="0" applyFill="1" applyBorder="1">
      <alignment vertical="center"/>
    </xf>
    <xf numFmtId="0" fontId="25" fillId="2" borderId="32" xfId="0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/>
    </xf>
    <xf numFmtId="38" fontId="0" fillId="0" borderId="21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32" xfId="1" applyFont="1" applyBorder="1">
      <alignment vertical="center"/>
    </xf>
    <xf numFmtId="38" fontId="0" fillId="0" borderId="16" xfId="1" applyFont="1" applyBorder="1">
      <alignment vertical="center"/>
    </xf>
    <xf numFmtId="0" fontId="9" fillId="7" borderId="36" xfId="2" applyFont="1" applyFill="1" applyBorder="1" applyAlignment="1">
      <alignment horizontal="center"/>
    </xf>
    <xf numFmtId="0" fontId="0" fillId="7" borderId="9" xfId="0" applyFill="1" applyBorder="1">
      <alignment vertical="center"/>
    </xf>
    <xf numFmtId="56" fontId="0" fillId="7" borderId="9" xfId="0" applyNumberFormat="1" applyFill="1" applyBorder="1" applyAlignment="1">
      <alignment horizontal="right" vertical="center"/>
    </xf>
    <xf numFmtId="38" fontId="0" fillId="4" borderId="20" xfId="1" applyFont="1" applyFill="1" applyBorder="1">
      <alignment vertical="center"/>
    </xf>
    <xf numFmtId="56" fontId="0" fillId="4" borderId="20" xfId="0" applyNumberFormat="1" applyFill="1" applyBorder="1" applyAlignment="1">
      <alignment horizontal="right" vertical="center"/>
    </xf>
    <xf numFmtId="38" fontId="0" fillId="4" borderId="20" xfId="1" applyFont="1" applyFill="1" applyBorder="1" applyAlignment="1">
      <alignment horizontal="center" vertical="center"/>
    </xf>
    <xf numFmtId="0" fontId="0" fillId="4" borderId="35" xfId="0" applyFill="1" applyBorder="1">
      <alignment vertical="center"/>
    </xf>
    <xf numFmtId="56" fontId="0" fillId="4" borderId="9" xfId="0" applyNumberFormat="1" applyFill="1" applyBorder="1" applyAlignment="1">
      <alignment horizontal="right" vertical="center"/>
    </xf>
    <xf numFmtId="38" fontId="0" fillId="2" borderId="10" xfId="1" applyFont="1" applyFill="1" applyBorder="1">
      <alignment vertical="center"/>
    </xf>
    <xf numFmtId="38" fontId="0" fillId="2" borderId="17" xfId="1" applyFont="1" applyFill="1" applyBorder="1">
      <alignment vertical="center"/>
    </xf>
    <xf numFmtId="0" fontId="72" fillId="2" borderId="20" xfId="0" applyFont="1" applyFill="1" applyBorder="1">
      <alignment vertical="center"/>
    </xf>
    <xf numFmtId="176" fontId="0" fillId="0" borderId="20" xfId="1" applyNumberFormat="1" applyFont="1" applyBorder="1">
      <alignment vertical="center"/>
    </xf>
    <xf numFmtId="0" fontId="54" fillId="0" borderId="21" xfId="0" applyFont="1" applyBorder="1">
      <alignment vertical="center"/>
    </xf>
    <xf numFmtId="0" fontId="54" fillId="0" borderId="21" xfId="0" applyFont="1" applyBorder="1" applyAlignment="1">
      <alignment horizontal="center" vertical="center"/>
    </xf>
    <xf numFmtId="0" fontId="54" fillId="0" borderId="32" xfId="0" applyFont="1" applyBorder="1">
      <alignment vertical="center"/>
    </xf>
    <xf numFmtId="176" fontId="55" fillId="5" borderId="1" xfId="0" quotePrefix="1" applyNumberFormat="1" applyFont="1" applyFill="1" applyBorder="1" applyAlignment="1">
      <alignment horizontal="right"/>
    </xf>
    <xf numFmtId="188" fontId="55" fillId="2" borderId="0" xfId="14" quotePrefix="1" applyNumberFormat="1" applyFont="1" applyFill="1" applyBorder="1" applyAlignment="1">
      <alignment vertical="center"/>
    </xf>
    <xf numFmtId="0" fontId="54" fillId="0" borderId="35" xfId="0" applyFont="1" applyBorder="1">
      <alignment vertical="center"/>
    </xf>
    <xf numFmtId="0" fontId="55" fillId="5" borderId="9" xfId="0" quotePrefix="1" applyFont="1" applyFill="1" applyBorder="1" applyAlignment="1">
      <alignment horizontal="center"/>
    </xf>
    <xf numFmtId="0" fontId="55" fillId="5" borderId="20" xfId="0" quotePrefix="1" applyFont="1" applyFill="1" applyBorder="1" applyAlignment="1">
      <alignment horizontal="center"/>
    </xf>
    <xf numFmtId="0" fontId="55" fillId="5" borderId="16" xfId="0" quotePrefix="1" applyFont="1" applyFill="1" applyBorder="1" applyAlignment="1">
      <alignment horizontal="center"/>
    </xf>
    <xf numFmtId="0" fontId="55" fillId="5" borderId="20" xfId="0" quotePrefix="1" applyFont="1" applyFill="1" applyBorder="1" applyAlignment="1">
      <alignment horizontal="distributed"/>
    </xf>
    <xf numFmtId="0" fontId="54" fillId="0" borderId="20" xfId="0" applyFont="1" applyBorder="1">
      <alignment vertical="center"/>
    </xf>
    <xf numFmtId="0" fontId="54" fillId="0" borderId="16" xfId="0" applyFont="1" applyBorder="1">
      <alignment vertical="center"/>
    </xf>
    <xf numFmtId="0" fontId="64" fillId="0" borderId="2" xfId="0" applyFont="1" applyBorder="1">
      <alignment vertical="center"/>
    </xf>
    <xf numFmtId="38" fontId="9" fillId="2" borderId="20" xfId="1" applyFont="1" applyFill="1" applyBorder="1" applyAlignment="1">
      <alignment horizontal="right"/>
    </xf>
    <xf numFmtId="38" fontId="9" fillId="7" borderId="20" xfId="1" applyFont="1" applyFill="1" applyBorder="1" applyAlignment="1">
      <alignment horizontal="right"/>
    </xf>
    <xf numFmtId="38" fontId="9" fillId="2" borderId="16" xfId="1" applyFont="1" applyFill="1" applyBorder="1" applyAlignment="1">
      <alignment horizontal="right"/>
    </xf>
    <xf numFmtId="0" fontId="48" fillId="2" borderId="0" xfId="0" applyFont="1" applyFill="1" applyAlignment="1">
      <alignment horizontal="center" vertical="center"/>
    </xf>
    <xf numFmtId="38" fontId="9" fillId="4" borderId="1" xfId="1" applyFont="1" applyFill="1" applyBorder="1" applyAlignment="1">
      <alignment horizontal="right"/>
    </xf>
    <xf numFmtId="176" fontId="0" fillId="4" borderId="10" xfId="1" applyNumberFormat="1" applyFont="1" applyFill="1" applyBorder="1">
      <alignment vertical="center"/>
    </xf>
    <xf numFmtId="38" fontId="0" fillId="4" borderId="9" xfId="1" applyFont="1" applyFill="1" applyBorder="1">
      <alignment vertical="center"/>
    </xf>
    <xf numFmtId="38" fontId="0" fillId="4" borderId="36" xfId="1" applyFont="1" applyFill="1" applyBorder="1">
      <alignment vertical="center"/>
    </xf>
    <xf numFmtId="176" fontId="0" fillId="4" borderId="9" xfId="1" applyNumberFormat="1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9" xfId="0" applyFill="1" applyBorder="1" applyAlignment="1">
      <alignment horizontal="right" vertical="center"/>
    </xf>
    <xf numFmtId="38" fontId="9" fillId="4" borderId="0" xfId="1" applyFont="1" applyFill="1" applyBorder="1" applyAlignment="1">
      <alignment horizontal="right"/>
    </xf>
    <xf numFmtId="176" fontId="0" fillId="4" borderId="0" xfId="1" applyNumberFormat="1" applyFont="1" applyFill="1" applyBorder="1">
      <alignment vertical="center"/>
    </xf>
    <xf numFmtId="38" fontId="0" fillId="4" borderId="10" xfId="1" applyFont="1" applyFill="1" applyBorder="1">
      <alignment vertical="center"/>
    </xf>
    <xf numFmtId="176" fontId="0" fillId="4" borderId="20" xfId="1" applyNumberFormat="1" applyFont="1" applyFill="1" applyBorder="1">
      <alignment vertical="center"/>
    </xf>
    <xf numFmtId="0" fontId="0" fillId="4" borderId="20" xfId="0" applyFill="1" applyBorder="1" applyAlignment="1">
      <alignment horizontal="right" vertical="center"/>
    </xf>
    <xf numFmtId="38" fontId="9" fillId="4" borderId="20" xfId="1" applyFont="1" applyFill="1" applyBorder="1" applyAlignment="1">
      <alignment horizontal="right"/>
    </xf>
    <xf numFmtId="0" fontId="9" fillId="4" borderId="10" xfId="2" applyFont="1" applyFill="1" applyBorder="1" applyAlignment="1">
      <alignment horizontal="center"/>
    </xf>
    <xf numFmtId="176" fontId="0" fillId="4" borderId="36" xfId="1" applyNumberFormat="1" applyFont="1" applyFill="1" applyBorder="1">
      <alignment vertical="center"/>
    </xf>
    <xf numFmtId="176" fontId="0" fillId="3" borderId="9" xfId="1" applyNumberFormat="1" applyFont="1" applyFill="1" applyBorder="1">
      <alignment vertical="center"/>
    </xf>
    <xf numFmtId="176" fontId="0" fillId="3" borderId="20" xfId="1" applyNumberFormat="1" applyFont="1" applyFill="1" applyBorder="1">
      <alignment vertical="center"/>
    </xf>
    <xf numFmtId="176" fontId="0" fillId="3" borderId="0" xfId="1" applyNumberFormat="1" applyFont="1" applyFill="1">
      <alignment vertical="center"/>
    </xf>
    <xf numFmtId="40" fontId="0" fillId="2" borderId="36" xfId="1" applyNumberFormat="1" applyFont="1" applyFill="1" applyBorder="1">
      <alignment vertical="center"/>
    </xf>
    <xf numFmtId="40" fontId="0" fillId="2" borderId="10" xfId="1" applyNumberFormat="1" applyFont="1" applyFill="1" applyBorder="1">
      <alignment vertical="center"/>
    </xf>
    <xf numFmtId="40" fontId="0" fillId="2" borderId="17" xfId="1" applyNumberFormat="1" applyFont="1" applyFill="1" applyBorder="1">
      <alignment vertical="center"/>
    </xf>
    <xf numFmtId="40" fontId="0" fillId="7" borderId="10" xfId="1" applyNumberFormat="1" applyFont="1" applyFill="1" applyBorder="1">
      <alignment vertical="center"/>
    </xf>
    <xf numFmtId="40" fontId="0" fillId="7" borderId="36" xfId="1" applyNumberFormat="1" applyFont="1" applyFill="1" applyBorder="1">
      <alignment vertical="center"/>
    </xf>
    <xf numFmtId="40" fontId="0" fillId="4" borderId="10" xfId="1" applyNumberFormat="1" applyFont="1" applyFill="1" applyBorder="1">
      <alignment vertical="center"/>
    </xf>
    <xf numFmtId="40" fontId="0" fillId="4" borderId="1" xfId="1" applyNumberFormat="1" applyFont="1" applyFill="1" applyBorder="1">
      <alignment vertical="center"/>
    </xf>
    <xf numFmtId="40" fontId="0" fillId="4" borderId="0" xfId="1" applyNumberFormat="1" applyFont="1" applyFill="1" applyBorder="1">
      <alignment vertical="center"/>
    </xf>
    <xf numFmtId="40" fontId="0" fillId="2" borderId="0" xfId="1" applyNumberFormat="1" applyFont="1" applyFill="1" applyBorder="1">
      <alignment vertical="center"/>
    </xf>
    <xf numFmtId="40" fontId="0" fillId="2" borderId="2" xfId="1" applyNumberFormat="1" applyFont="1" applyFill="1" applyBorder="1">
      <alignment vertical="center"/>
    </xf>
    <xf numFmtId="0" fontId="48" fillId="2" borderId="20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/>
    </xf>
    <xf numFmtId="0" fontId="39" fillId="4" borderId="30" xfId="0" applyFont="1" applyFill="1" applyBorder="1" applyAlignment="1">
      <alignment wrapText="1"/>
    </xf>
    <xf numFmtId="176" fontId="0" fillId="2" borderId="20" xfId="1" applyNumberFormat="1" applyFont="1" applyFill="1" applyBorder="1" applyAlignment="1">
      <alignment vertical="center"/>
    </xf>
    <xf numFmtId="176" fontId="0" fillId="2" borderId="0" xfId="1" applyNumberFormat="1" applyFont="1" applyFill="1" applyBorder="1" applyAlignment="1">
      <alignment vertical="center"/>
    </xf>
    <xf numFmtId="0" fontId="68" fillId="5" borderId="42" xfId="0" applyFont="1" applyFill="1" applyBorder="1">
      <alignment vertical="center"/>
    </xf>
    <xf numFmtId="0" fontId="55" fillId="2" borderId="48" xfId="0" applyFont="1" applyFill="1" applyBorder="1" applyAlignment="1">
      <alignment horizontal="center" vertical="center"/>
    </xf>
    <xf numFmtId="0" fontId="55" fillId="5" borderId="0" xfId="0" applyFont="1" applyFill="1" applyAlignment="1" applyProtection="1">
      <alignment horizontal="center" vertical="center"/>
      <protection locked="0"/>
    </xf>
    <xf numFmtId="189" fontId="55" fillId="2" borderId="0" xfId="0" applyNumberFormat="1" applyFont="1" applyFill="1" applyAlignment="1">
      <alignment vertical="center" shrinkToFit="1"/>
    </xf>
    <xf numFmtId="0" fontId="68" fillId="5" borderId="7" xfId="0" quotePrefix="1" applyFont="1" applyFill="1" applyBorder="1" applyAlignment="1">
      <alignment horizontal="left" wrapText="1"/>
    </xf>
    <xf numFmtId="0" fontId="55" fillId="5" borderId="14" xfId="0" applyFont="1" applyFill="1" applyBorder="1" applyAlignment="1">
      <alignment vertical="center" shrinkToFit="1"/>
    </xf>
    <xf numFmtId="0" fontId="68" fillId="0" borderId="26" xfId="0" quotePrefix="1" applyFont="1" applyBorder="1" applyAlignment="1">
      <alignment horizontal="distributed"/>
    </xf>
    <xf numFmtId="188" fontId="55" fillId="5" borderId="0" xfId="0" applyNumberFormat="1" applyFont="1" applyFill="1">
      <alignment vertical="center"/>
    </xf>
    <xf numFmtId="192" fontId="55" fillId="0" borderId="0" xfId="0" applyNumberFormat="1" applyFont="1">
      <alignment vertical="center"/>
    </xf>
    <xf numFmtId="181" fontId="55" fillId="2" borderId="0" xfId="0" applyNumberFormat="1" applyFont="1" applyFill="1">
      <alignment vertical="center"/>
    </xf>
    <xf numFmtId="0" fontId="64" fillId="5" borderId="7" xfId="0" quotePrefix="1" applyFont="1" applyFill="1" applyBorder="1" applyAlignment="1">
      <alignment horizontal="left" wrapText="1"/>
    </xf>
    <xf numFmtId="0" fontId="55" fillId="0" borderId="0" xfId="0" applyFont="1">
      <alignment vertical="center"/>
    </xf>
    <xf numFmtId="0" fontId="68" fillId="5" borderId="14" xfId="0" applyFont="1" applyFill="1" applyBorder="1" applyAlignment="1">
      <alignment horizontal="distributed" wrapText="1"/>
    </xf>
    <xf numFmtId="176" fontId="55" fillId="2" borderId="1" xfId="1" applyNumberFormat="1" applyFont="1" applyFill="1" applyBorder="1" applyAlignment="1">
      <alignment horizontal="right" vertical="center"/>
    </xf>
    <xf numFmtId="181" fontId="55" fillId="2" borderId="0" xfId="0" applyNumberFormat="1" applyFont="1" applyFill="1" applyAlignment="1">
      <alignment horizontal="right" vertical="center"/>
    </xf>
    <xf numFmtId="0" fontId="68" fillId="5" borderId="64" xfId="0" quotePrefix="1" applyFont="1" applyFill="1" applyBorder="1" applyAlignment="1">
      <alignment horizontal="left" wrapText="1"/>
    </xf>
    <xf numFmtId="0" fontId="68" fillId="0" borderId="18" xfId="0" applyFont="1" applyBorder="1" applyAlignment="1">
      <alignment horizontal="distributed"/>
    </xf>
    <xf numFmtId="0" fontId="68" fillId="5" borderId="14" xfId="0" quotePrefix="1" applyFont="1" applyFill="1" applyBorder="1" applyAlignment="1">
      <alignment horizontal="left" wrapText="1"/>
    </xf>
    <xf numFmtId="176" fontId="55" fillId="5" borderId="0" xfId="0" quotePrefix="1" applyNumberFormat="1" applyFont="1" applyFill="1" applyAlignment="1">
      <alignment horizontal="right"/>
    </xf>
    <xf numFmtId="0" fontId="68" fillId="5" borderId="7" xfId="0" applyFont="1" applyFill="1" applyBorder="1" applyAlignment="1">
      <alignment horizontal="left" wrapText="1"/>
    </xf>
    <xf numFmtId="40" fontId="55" fillId="2" borderId="0" xfId="1" applyNumberFormat="1" applyFont="1" applyFill="1" applyBorder="1">
      <alignment vertical="center"/>
    </xf>
    <xf numFmtId="40" fontId="55" fillId="2" borderId="12" xfId="1" applyNumberFormat="1" applyFont="1" applyFill="1" applyBorder="1">
      <alignment vertical="center"/>
    </xf>
    <xf numFmtId="0" fontId="64" fillId="5" borderId="7" xfId="0" applyFont="1" applyFill="1" applyBorder="1" applyAlignment="1">
      <alignment horizontal="left" wrapText="1"/>
    </xf>
    <xf numFmtId="176" fontId="55" fillId="2" borderId="0" xfId="1" applyNumberFormat="1" applyFont="1" applyFill="1" applyBorder="1">
      <alignment vertical="center"/>
    </xf>
    <xf numFmtId="176" fontId="55" fillId="2" borderId="2" xfId="1" applyNumberFormat="1" applyFont="1" applyFill="1" applyBorder="1">
      <alignment vertical="center"/>
    </xf>
    <xf numFmtId="0" fontId="64" fillId="5" borderId="73" xfId="0" applyFont="1" applyFill="1" applyBorder="1" applyAlignment="1">
      <alignment horizontal="left" wrapText="1"/>
    </xf>
    <xf numFmtId="0" fontId="68" fillId="5" borderId="7" xfId="0" applyFont="1" applyFill="1" applyBorder="1" applyAlignment="1">
      <alignment horizontal="left"/>
    </xf>
    <xf numFmtId="0" fontId="68" fillId="5" borderId="14" xfId="0" quotePrefix="1" applyFont="1" applyFill="1" applyBorder="1" applyAlignment="1">
      <alignment horizontal="left"/>
    </xf>
    <xf numFmtId="38" fontId="55" fillId="2" borderId="1" xfId="1" applyFont="1" applyFill="1" applyBorder="1">
      <alignment vertical="center"/>
    </xf>
    <xf numFmtId="38" fontId="55" fillId="2" borderId="0" xfId="1" applyFont="1" applyFill="1" applyBorder="1">
      <alignment vertical="center"/>
    </xf>
    <xf numFmtId="0" fontId="68" fillId="5" borderId="64" xfId="0" applyFont="1" applyFill="1" applyBorder="1" applyAlignment="1">
      <alignment horizontal="left" wrapText="1"/>
    </xf>
    <xf numFmtId="189" fontId="55" fillId="5" borderId="0" xfId="0" applyNumberFormat="1" applyFont="1" applyFill="1" applyAlignment="1">
      <alignment vertical="center" shrinkToFit="1"/>
    </xf>
    <xf numFmtId="0" fontId="68" fillId="0" borderId="14" xfId="0" applyFont="1" applyBorder="1">
      <alignment vertical="center"/>
    </xf>
    <xf numFmtId="0" fontId="64" fillId="5" borderId="64" xfId="0" applyFont="1" applyFill="1" applyBorder="1" applyAlignment="1">
      <alignment horizontal="left" wrapText="1"/>
    </xf>
    <xf numFmtId="180" fontId="55" fillId="2" borderId="1" xfId="14" applyNumberFormat="1" applyFont="1" applyFill="1" applyBorder="1">
      <alignment vertical="center"/>
    </xf>
    <xf numFmtId="0" fontId="68" fillId="5" borderId="7" xfId="0" quotePrefix="1" applyFont="1" applyFill="1" applyBorder="1" applyAlignment="1">
      <alignment horizontal="left" vertical="top" wrapText="1"/>
    </xf>
    <xf numFmtId="0" fontId="55" fillId="0" borderId="14" xfId="0" applyFont="1" applyBorder="1">
      <alignment vertical="center"/>
    </xf>
    <xf numFmtId="0" fontId="64" fillId="5" borderId="7" xfId="0" quotePrefix="1" applyFont="1" applyFill="1" applyBorder="1" applyAlignment="1">
      <alignment horizontal="left"/>
    </xf>
    <xf numFmtId="0" fontId="68" fillId="5" borderId="7" xfId="0" applyFont="1" applyFill="1" applyBorder="1" applyAlignment="1">
      <alignment horizontal="distributed"/>
    </xf>
    <xf numFmtId="40" fontId="55" fillId="2" borderId="0" xfId="14" applyNumberFormat="1" applyFont="1" applyFill="1" applyBorder="1">
      <alignment vertical="center"/>
    </xf>
    <xf numFmtId="0" fontId="68" fillId="5" borderId="74" xfId="0" applyFont="1" applyFill="1" applyBorder="1" applyAlignment="1">
      <alignment vertical="center" wrapText="1"/>
    </xf>
    <xf numFmtId="0" fontId="68" fillId="5" borderId="7" xfId="0" applyFont="1" applyFill="1" applyBorder="1" applyAlignment="1">
      <alignment wrapText="1"/>
    </xf>
    <xf numFmtId="0" fontId="54" fillId="5" borderId="7" xfId="0" applyFont="1" applyFill="1" applyBorder="1">
      <alignment vertical="center"/>
    </xf>
    <xf numFmtId="38" fontId="55" fillId="0" borderId="48" xfId="14" applyFont="1" applyBorder="1">
      <alignment vertical="center"/>
    </xf>
    <xf numFmtId="38" fontId="55" fillId="2" borderId="48" xfId="14" applyFont="1" applyFill="1" applyBorder="1">
      <alignment vertical="center"/>
    </xf>
    <xf numFmtId="0" fontId="68" fillId="0" borderId="3" xfId="0" applyFont="1" applyBorder="1">
      <alignment vertical="center"/>
    </xf>
    <xf numFmtId="180" fontId="55" fillId="2" borderId="0" xfId="0" applyNumberFormat="1" applyFont="1" applyFill="1">
      <alignment vertical="center"/>
    </xf>
    <xf numFmtId="180" fontId="55" fillId="2" borderId="2" xfId="0" applyNumberFormat="1" applyFont="1" applyFill="1" applyBorder="1">
      <alignment vertical="center"/>
    </xf>
    <xf numFmtId="0" fontId="68" fillId="5" borderId="64" xfId="0" applyFont="1" applyFill="1" applyBorder="1">
      <alignment vertical="center"/>
    </xf>
    <xf numFmtId="0" fontId="68" fillId="5" borderId="14" xfId="0" applyFont="1" applyFill="1" applyBorder="1">
      <alignment vertical="center"/>
    </xf>
    <xf numFmtId="38" fontId="55" fillId="2" borderId="1" xfId="14" applyFont="1" applyFill="1" applyBorder="1">
      <alignment vertical="center"/>
    </xf>
    <xf numFmtId="0" fontId="68" fillId="5" borderId="24" xfId="0" applyFont="1" applyFill="1" applyBorder="1">
      <alignment vertical="center"/>
    </xf>
    <xf numFmtId="0" fontId="64" fillId="5" borderId="0" xfId="0" applyFont="1" applyFill="1">
      <alignment vertical="center"/>
    </xf>
    <xf numFmtId="0" fontId="71" fillId="5" borderId="0" xfId="0" applyFont="1" applyFill="1">
      <alignment vertical="center"/>
    </xf>
    <xf numFmtId="0" fontId="64" fillId="5" borderId="3" xfId="0" applyFont="1" applyFill="1" applyBorder="1">
      <alignment vertical="center"/>
    </xf>
    <xf numFmtId="188" fontId="55" fillId="0" borderId="0" xfId="0" applyNumberFormat="1" applyFont="1">
      <alignment vertical="center"/>
    </xf>
    <xf numFmtId="176" fontId="55" fillId="5" borderId="1" xfId="1" quotePrefix="1" applyNumberFormat="1" applyFont="1" applyFill="1" applyBorder="1" applyAlignment="1">
      <alignment horizontal="right" vertical="center"/>
    </xf>
    <xf numFmtId="176" fontId="55" fillId="5" borderId="1" xfId="1" applyNumberFormat="1" applyFont="1" applyFill="1" applyBorder="1" applyAlignment="1">
      <alignment horizontal="right" vertical="center"/>
    </xf>
    <xf numFmtId="176" fontId="55" fillId="0" borderId="0" xfId="1" applyNumberFormat="1" applyFont="1" applyBorder="1" applyAlignment="1">
      <alignment horizontal="right" vertical="center"/>
    </xf>
    <xf numFmtId="176" fontId="55" fillId="2" borderId="0" xfId="1" applyNumberFormat="1" applyFont="1" applyFill="1" applyBorder="1" applyAlignment="1">
      <alignment horizontal="right" vertical="center"/>
    </xf>
    <xf numFmtId="40" fontId="55" fillId="5" borderId="2" xfId="1" applyNumberFormat="1" applyFont="1" applyFill="1" applyBorder="1" applyAlignment="1">
      <alignment vertical="center"/>
    </xf>
    <xf numFmtId="40" fontId="55" fillId="5" borderId="2" xfId="1" applyNumberFormat="1" applyFont="1" applyFill="1" applyBorder="1">
      <alignment vertical="center"/>
    </xf>
    <xf numFmtId="40" fontId="55" fillId="0" borderId="2" xfId="1" applyNumberFormat="1" applyFont="1" applyBorder="1">
      <alignment vertical="center"/>
    </xf>
    <xf numFmtId="40" fontId="55" fillId="5" borderId="12" xfId="1" applyNumberFormat="1" applyFont="1" applyFill="1" applyBorder="1" applyAlignment="1">
      <alignment vertical="center"/>
    </xf>
    <xf numFmtId="40" fontId="55" fillId="5" borderId="12" xfId="1" applyNumberFormat="1" applyFont="1" applyFill="1" applyBorder="1">
      <alignment vertical="center"/>
    </xf>
    <xf numFmtId="40" fontId="55" fillId="0" borderId="12" xfId="1" applyNumberFormat="1" applyFont="1" applyBorder="1">
      <alignment vertical="center"/>
    </xf>
    <xf numFmtId="176" fontId="55" fillId="5" borderId="0" xfId="1" applyNumberFormat="1" applyFont="1" applyFill="1" applyBorder="1" applyAlignment="1">
      <alignment horizontal="right" vertical="center"/>
    </xf>
    <xf numFmtId="0" fontId="55" fillId="5" borderId="7" xfId="0" quotePrefix="1" applyFont="1" applyFill="1" applyBorder="1">
      <alignment vertical="center"/>
    </xf>
    <xf numFmtId="0" fontId="68" fillId="5" borderId="42" xfId="0" applyFont="1" applyFill="1" applyBorder="1" applyAlignment="1">
      <alignment horizontal="center"/>
    </xf>
    <xf numFmtId="0" fontId="68" fillId="5" borderId="52" xfId="0" quotePrefix="1" applyFont="1" applyFill="1" applyBorder="1" applyAlignment="1">
      <alignment horizontal="distributed"/>
    </xf>
    <xf numFmtId="0" fontId="64" fillId="5" borderId="24" xfId="0" applyFont="1" applyFill="1" applyBorder="1">
      <alignment vertical="center"/>
    </xf>
    <xf numFmtId="38" fontId="68" fillId="4" borderId="0" xfId="1" applyFont="1" applyFill="1" applyBorder="1">
      <alignment vertical="center"/>
    </xf>
    <xf numFmtId="38" fontId="68" fillId="0" borderId="0" xfId="1" applyFont="1" applyFill="1" applyBorder="1">
      <alignment vertical="center"/>
    </xf>
    <xf numFmtId="38" fontId="68" fillId="3" borderId="0" xfId="1" applyFont="1" applyFill="1" applyBorder="1">
      <alignment vertical="center"/>
    </xf>
    <xf numFmtId="0" fontId="71" fillId="0" borderId="2" xfId="0" applyFont="1" applyBorder="1">
      <alignment vertical="center"/>
    </xf>
    <xf numFmtId="38" fontId="68" fillId="0" borderId="2" xfId="1" applyFont="1" applyFill="1" applyBorder="1">
      <alignment vertical="center"/>
    </xf>
    <xf numFmtId="38" fontId="68" fillId="0" borderId="1" xfId="1" applyFont="1" applyFill="1" applyBorder="1">
      <alignment vertical="center"/>
    </xf>
    <xf numFmtId="0" fontId="64" fillId="0" borderId="0" xfId="0" applyFont="1" applyAlignment="1">
      <alignment horizontal="right" vertical="center"/>
    </xf>
    <xf numFmtId="176" fontId="64" fillId="7" borderId="1" xfId="1" applyNumberFormat="1" applyFont="1" applyFill="1" applyBorder="1">
      <alignment vertical="center"/>
    </xf>
    <xf numFmtId="176" fontId="64" fillId="0" borderId="0" xfId="1" applyNumberFormat="1" applyFont="1" applyFill="1" applyBorder="1">
      <alignment vertical="center"/>
    </xf>
    <xf numFmtId="0" fontId="55" fillId="5" borderId="0" xfId="0" quotePrefix="1" applyFont="1" applyFill="1" applyAlignment="1">
      <alignment horizontal="center"/>
    </xf>
    <xf numFmtId="0" fontId="55" fillId="0" borderId="0" xfId="0" applyFont="1" applyAlignment="1"/>
    <xf numFmtId="176" fontId="64" fillId="0" borderId="0" xfId="1" applyNumberFormat="1" applyFont="1" applyFill="1" applyBorder="1" applyAlignment="1">
      <alignment vertical="center"/>
    </xf>
    <xf numFmtId="0" fontId="55" fillId="0" borderId="0" xfId="0" applyFont="1" applyAlignment="1">
      <alignment horizontal="distributed"/>
    </xf>
    <xf numFmtId="176" fontId="64" fillId="0" borderId="0" xfId="1" quotePrefix="1" applyNumberFormat="1" applyFont="1" applyFill="1" applyBorder="1" applyAlignment="1">
      <alignment horizontal="right"/>
    </xf>
    <xf numFmtId="176" fontId="64" fillId="0" borderId="0" xfId="1" quotePrefix="1" applyNumberFormat="1" applyFont="1" applyFill="1" applyBorder="1" applyAlignment="1">
      <alignment vertical="center"/>
    </xf>
    <xf numFmtId="0" fontId="55" fillId="0" borderId="0" xfId="0" applyFont="1" applyAlignment="1">
      <alignment horizontal="left"/>
    </xf>
    <xf numFmtId="0" fontId="55" fillId="0" borderId="2" xfId="0" applyFont="1" applyBorder="1" applyAlignment="1">
      <alignment horizontal="left"/>
    </xf>
    <xf numFmtId="176" fontId="64" fillId="0" borderId="2" xfId="1" quotePrefix="1" applyNumberFormat="1" applyFont="1" applyFill="1" applyBorder="1" applyAlignment="1">
      <alignment horizontal="right"/>
    </xf>
    <xf numFmtId="176" fontId="64" fillId="0" borderId="2" xfId="1" quotePrefix="1" applyNumberFormat="1" applyFont="1" applyFill="1" applyBorder="1" applyAlignment="1">
      <alignment vertical="center"/>
    </xf>
    <xf numFmtId="176" fontId="64" fillId="0" borderId="2" xfId="1" applyNumberFormat="1" applyFont="1" applyFill="1" applyBorder="1" applyAlignment="1">
      <alignment vertical="center"/>
    </xf>
    <xf numFmtId="176" fontId="64" fillId="0" borderId="2" xfId="1" applyNumberFormat="1" applyFont="1" applyFill="1" applyBorder="1">
      <alignment vertical="center"/>
    </xf>
    <xf numFmtId="0" fontId="55" fillId="5" borderId="0" xfId="0" quotePrefix="1" applyFont="1" applyFill="1" applyAlignment="1">
      <alignment horizontal="distributed"/>
    </xf>
    <xf numFmtId="176" fontId="64" fillId="7" borderId="0" xfId="1" applyNumberFormat="1" applyFont="1" applyFill="1" applyBorder="1">
      <alignment vertical="center"/>
    </xf>
    <xf numFmtId="176" fontId="64" fillId="0" borderId="0" xfId="1" applyNumberFormat="1" applyFont="1" applyFill="1" applyBorder="1" applyAlignment="1">
      <alignment horizontal="right" vertical="center"/>
    </xf>
    <xf numFmtId="0" fontId="55" fillId="0" borderId="1" xfId="0" applyFont="1" applyBorder="1" applyAlignment="1">
      <alignment horizontal="distributed"/>
    </xf>
    <xf numFmtId="176" fontId="64" fillId="0" borderId="2" xfId="1" applyNumberFormat="1" applyFont="1" applyFill="1" applyBorder="1" applyAlignment="1">
      <alignment horizontal="right" vertical="center"/>
    </xf>
    <xf numFmtId="38" fontId="64" fillId="0" borderId="0" xfId="1" applyFont="1" applyFill="1">
      <alignment vertical="center"/>
    </xf>
    <xf numFmtId="190" fontId="68" fillId="0" borderId="0" xfId="0" applyNumberFormat="1" applyFont="1" applyAlignment="1"/>
    <xf numFmtId="0" fontId="55" fillId="0" borderId="1" xfId="0" applyFont="1" applyBorder="1" applyAlignment="1"/>
    <xf numFmtId="176" fontId="55" fillId="2" borderId="1" xfId="1" applyNumberFormat="1" applyFont="1" applyFill="1" applyBorder="1" applyAlignment="1"/>
    <xf numFmtId="176" fontId="55" fillId="2" borderId="1" xfId="1" applyNumberFormat="1" applyFont="1" applyFill="1" applyBorder="1">
      <alignment vertical="center"/>
    </xf>
    <xf numFmtId="176" fontId="55" fillId="2" borderId="0" xfId="1" applyNumberFormat="1" applyFont="1" applyFill="1" applyBorder="1" applyAlignment="1"/>
    <xf numFmtId="0" fontId="55" fillId="0" borderId="2" xfId="0" applyFont="1" applyBorder="1" applyAlignment="1"/>
    <xf numFmtId="176" fontId="55" fillId="2" borderId="2" xfId="1" applyNumberFormat="1" applyFont="1" applyFill="1" applyBorder="1" applyAlignment="1"/>
    <xf numFmtId="0" fontId="64" fillId="0" borderId="1" xfId="0" applyFont="1" applyBorder="1" applyAlignment="1"/>
    <xf numFmtId="38" fontId="64" fillId="4" borderId="1" xfId="1" applyFont="1" applyFill="1" applyBorder="1" applyAlignment="1">
      <alignment horizontal="right" vertical="center"/>
    </xf>
    <xf numFmtId="38" fontId="64" fillId="4" borderId="1" xfId="1" applyFont="1" applyFill="1" applyBorder="1">
      <alignment vertical="center"/>
    </xf>
    <xf numFmtId="38" fontId="64" fillId="0" borderId="1" xfId="1" applyFont="1" applyBorder="1">
      <alignment vertical="center"/>
    </xf>
    <xf numFmtId="38" fontId="64" fillId="2" borderId="1" xfId="1" applyFont="1" applyFill="1" applyBorder="1">
      <alignment vertical="center"/>
    </xf>
    <xf numFmtId="0" fontId="64" fillId="0" borderId="2" xfId="0" applyFont="1" applyBorder="1" applyAlignment="1"/>
    <xf numFmtId="38" fontId="64" fillId="4" borderId="2" xfId="1" applyFont="1" applyFill="1" applyBorder="1" applyAlignment="1">
      <alignment horizontal="right" vertical="center"/>
    </xf>
    <xf numFmtId="38" fontId="64" fillId="4" borderId="2" xfId="1" applyFont="1" applyFill="1" applyBorder="1">
      <alignment vertical="center"/>
    </xf>
    <xf numFmtId="38" fontId="64" fillId="0" borderId="2" xfId="1" applyFont="1" applyBorder="1">
      <alignment vertical="center"/>
    </xf>
    <xf numFmtId="38" fontId="64" fillId="2" borderId="2" xfId="1" applyFont="1" applyFill="1" applyBorder="1">
      <alignment vertical="center"/>
    </xf>
    <xf numFmtId="38" fontId="64" fillId="0" borderId="0" xfId="1" applyFont="1" applyAlignment="1">
      <alignment horizontal="right" vertical="center"/>
    </xf>
    <xf numFmtId="38" fontId="64" fillId="0" borderId="0" xfId="1" applyFont="1">
      <alignment vertical="center"/>
    </xf>
    <xf numFmtId="0" fontId="64" fillId="0" borderId="0" xfId="0" applyFont="1" applyAlignment="1"/>
    <xf numFmtId="0" fontId="64" fillId="5" borderId="2" xfId="0" applyFont="1" applyFill="1" applyBorder="1" applyAlignment="1">
      <alignment horizontal="center" vertical="center" shrinkToFit="1"/>
    </xf>
    <xf numFmtId="0" fontId="55" fillId="5" borderId="0" xfId="0" quotePrefix="1" applyFont="1" applyFill="1" applyAlignment="1">
      <alignment horizontal="right"/>
    </xf>
    <xf numFmtId="0" fontId="55" fillId="5" borderId="1" xfId="0" quotePrefix="1" applyFont="1" applyFill="1" applyBorder="1" applyAlignment="1">
      <alignment horizontal="right"/>
    </xf>
    <xf numFmtId="176" fontId="55" fillId="5" borderId="0" xfId="14" quotePrefix="1" applyNumberFormat="1" applyFont="1" applyFill="1" applyBorder="1" applyAlignment="1">
      <alignment horizontal="right"/>
    </xf>
    <xf numFmtId="176" fontId="55" fillId="5" borderId="1" xfId="1" quotePrefix="1" applyNumberFormat="1" applyFont="1" applyFill="1" applyBorder="1" applyAlignment="1">
      <alignment horizontal="right"/>
    </xf>
    <xf numFmtId="40" fontId="55" fillId="5" borderId="2" xfId="1" applyNumberFormat="1" applyFont="1" applyFill="1" applyBorder="1" applyAlignment="1">
      <alignment horizontal="right"/>
    </xf>
    <xf numFmtId="0" fontId="55" fillId="5" borderId="64" xfId="0" applyFont="1" applyFill="1" applyBorder="1">
      <alignment vertical="center"/>
    </xf>
    <xf numFmtId="0" fontId="68" fillId="5" borderId="14" xfId="0" applyFont="1" applyFill="1" applyBorder="1" applyAlignment="1">
      <alignment horizontal="left" vertical="center" wrapText="1"/>
    </xf>
    <xf numFmtId="176" fontId="55" fillId="7" borderId="2" xfId="14" applyNumberFormat="1" applyFont="1" applyFill="1" applyBorder="1" applyAlignment="1">
      <alignment horizontal="right"/>
    </xf>
    <xf numFmtId="176" fontId="55" fillId="5" borderId="0" xfId="14" applyNumberFormat="1" applyFont="1" applyFill="1" applyBorder="1" applyAlignment="1">
      <alignment horizontal="right"/>
    </xf>
    <xf numFmtId="176" fontId="55" fillId="5" borderId="2" xfId="14" applyNumberFormat="1" applyFont="1" applyFill="1" applyBorder="1" applyAlignment="1">
      <alignment horizontal="center"/>
    </xf>
    <xf numFmtId="176" fontId="55" fillId="5" borderId="1" xfId="14" applyNumberFormat="1" applyFont="1" applyFill="1" applyBorder="1" applyAlignment="1">
      <alignment horizontal="right"/>
    </xf>
    <xf numFmtId="38" fontId="55" fillId="5" borderId="0" xfId="14" applyFont="1" applyFill="1" applyBorder="1" applyAlignment="1">
      <alignment horizontal="right"/>
    </xf>
    <xf numFmtId="176" fontId="55" fillId="5" borderId="0" xfId="14" applyNumberFormat="1" applyFont="1" applyFill="1" applyBorder="1" applyAlignment="1">
      <alignment horizontal="center"/>
    </xf>
    <xf numFmtId="38" fontId="55" fillId="5" borderId="1" xfId="14" quotePrefix="1" applyFont="1" applyFill="1" applyBorder="1" applyAlignment="1">
      <alignment vertical="center" shrinkToFit="1"/>
    </xf>
    <xf numFmtId="38" fontId="55" fillId="5" borderId="0" xfId="14" quotePrefix="1" applyFont="1" applyFill="1" applyBorder="1" applyAlignment="1">
      <alignment horizontal="right"/>
    </xf>
    <xf numFmtId="188" fontId="55" fillId="5" borderId="2" xfId="14" applyNumberFormat="1" applyFont="1" applyFill="1" applyBorder="1" applyAlignment="1">
      <alignment horizontal="center" vertical="center"/>
    </xf>
    <xf numFmtId="38" fontId="55" fillId="5" borderId="0" xfId="14" quotePrefix="1" applyFont="1" applyFill="1" applyBorder="1" applyAlignment="1">
      <alignment vertical="center" shrinkToFit="1"/>
    </xf>
    <xf numFmtId="0" fontId="64" fillId="5" borderId="34" xfId="0" applyFont="1" applyFill="1" applyBorder="1" applyAlignment="1">
      <alignment horizontal="center" vertical="center" shrinkToFit="1"/>
    </xf>
    <xf numFmtId="38" fontId="54" fillId="2" borderId="1" xfId="1" applyFont="1" applyFill="1" applyBorder="1">
      <alignment vertical="center"/>
    </xf>
    <xf numFmtId="38" fontId="0" fillId="0" borderId="36" xfId="1" applyFont="1" applyBorder="1">
      <alignment vertical="center"/>
    </xf>
    <xf numFmtId="38" fontId="0" fillId="0" borderId="10" xfId="1" applyFont="1" applyBorder="1">
      <alignment vertical="center"/>
    </xf>
    <xf numFmtId="38" fontId="54" fillId="2" borderId="2" xfId="1" applyFont="1" applyFill="1" applyBorder="1">
      <alignment vertical="center"/>
    </xf>
    <xf numFmtId="38" fontId="0" fillId="0" borderId="17" xfId="1" applyFont="1" applyBorder="1">
      <alignment vertical="center"/>
    </xf>
    <xf numFmtId="176" fontId="54" fillId="0" borderId="35" xfId="1" applyNumberFormat="1" applyFont="1" applyBorder="1">
      <alignment vertical="center"/>
    </xf>
    <xf numFmtId="176" fontId="54" fillId="0" borderId="21" xfId="1" applyNumberFormat="1" applyFont="1" applyBorder="1">
      <alignment vertical="center"/>
    </xf>
    <xf numFmtId="176" fontId="54" fillId="0" borderId="32" xfId="1" applyNumberFormat="1" applyFont="1" applyBorder="1">
      <alignment vertical="center"/>
    </xf>
    <xf numFmtId="176" fontId="54" fillId="0" borderId="36" xfId="1" applyNumberFormat="1" applyFont="1" applyBorder="1">
      <alignment vertical="center"/>
    </xf>
    <xf numFmtId="176" fontId="54" fillId="0" borderId="10" xfId="1" applyNumberFormat="1" applyFont="1" applyBorder="1">
      <alignment vertical="center"/>
    </xf>
    <xf numFmtId="176" fontId="54" fillId="0" borderId="17" xfId="1" applyNumberFormat="1" applyFont="1" applyBorder="1">
      <alignment vertical="center"/>
    </xf>
    <xf numFmtId="40" fontId="9" fillId="0" borderId="36" xfId="1" applyNumberFormat="1" applyFont="1" applyBorder="1" applyAlignment="1"/>
    <xf numFmtId="40" fontId="9" fillId="0" borderId="10" xfId="1" applyNumberFormat="1" applyFont="1" applyBorder="1" applyAlignment="1"/>
    <xf numFmtId="40" fontId="9" fillId="0" borderId="17" xfId="1" applyNumberFormat="1" applyFont="1" applyBorder="1" applyAlignment="1"/>
    <xf numFmtId="176" fontId="9" fillId="0" borderId="35" xfId="1" applyNumberFormat="1" applyFont="1" applyBorder="1" applyAlignment="1"/>
    <xf numFmtId="176" fontId="9" fillId="0" borderId="36" xfId="1" applyNumberFormat="1" applyFont="1" applyBorder="1" applyAlignment="1"/>
    <xf numFmtId="176" fontId="9" fillId="0" borderId="21" xfId="1" applyNumberFormat="1" applyFont="1" applyBorder="1" applyAlignment="1"/>
    <xf numFmtId="176" fontId="9" fillId="0" borderId="10" xfId="1" applyNumberFormat="1" applyFont="1" applyBorder="1" applyAlignment="1"/>
    <xf numFmtId="176" fontId="9" fillId="0" borderId="32" xfId="1" applyNumberFormat="1" applyFont="1" applyBorder="1" applyAlignment="1"/>
    <xf numFmtId="176" fontId="9" fillId="0" borderId="17" xfId="1" applyNumberFormat="1" applyFont="1" applyBorder="1" applyAlignment="1"/>
    <xf numFmtId="31" fontId="24" fillId="4" borderId="0" xfId="0" applyNumberFormat="1" applyFont="1" applyFill="1">
      <alignment vertical="center"/>
    </xf>
    <xf numFmtId="40" fontId="0" fillId="2" borderId="1" xfId="1" applyNumberFormat="1" applyFont="1" applyFill="1" applyBorder="1">
      <alignment vertical="center"/>
    </xf>
    <xf numFmtId="38" fontId="0" fillId="2" borderId="36" xfId="1" applyFont="1" applyFill="1" applyBorder="1">
      <alignment vertical="center"/>
    </xf>
    <xf numFmtId="0" fontId="0" fillId="0" borderId="9" xfId="0" applyBorder="1" applyAlignment="1">
      <alignment horizontal="right" vertical="center"/>
    </xf>
    <xf numFmtId="38" fontId="0" fillId="0" borderId="35" xfId="1" applyFont="1" applyBorder="1">
      <alignment vertical="center"/>
    </xf>
    <xf numFmtId="38" fontId="0" fillId="0" borderId="9" xfId="1" applyFont="1" applyBorder="1">
      <alignment vertical="center"/>
    </xf>
    <xf numFmtId="49" fontId="23" fillId="3" borderId="39" xfId="0" applyNumberFormat="1" applyFont="1" applyFill="1" applyBorder="1" applyAlignment="1" applyProtection="1">
      <alignment horizontal="center"/>
      <protection locked="0"/>
    </xf>
    <xf numFmtId="179" fontId="23" fillId="3" borderId="39" xfId="0" applyNumberFormat="1" applyFont="1" applyFill="1" applyBorder="1" applyAlignment="1" applyProtection="1">
      <alignment horizontal="center" shrinkToFit="1"/>
      <protection locked="0"/>
    </xf>
    <xf numFmtId="49" fontId="23" fillId="3" borderId="39" xfId="0" applyNumberFormat="1" applyFont="1" applyFill="1" applyBorder="1" applyAlignment="1" applyProtection="1">
      <alignment horizontal="center" shrinkToFit="1"/>
      <protection locked="0"/>
    </xf>
    <xf numFmtId="179" fontId="23" fillId="3" borderId="40" xfId="0" applyNumberFormat="1" applyFont="1" applyFill="1" applyBorder="1" applyAlignment="1" applyProtection="1">
      <alignment horizontal="center" shrinkToFit="1"/>
      <protection locked="0"/>
    </xf>
    <xf numFmtId="176" fontId="9" fillId="4" borderId="20" xfId="1" applyNumberFormat="1" applyFont="1" applyFill="1" applyBorder="1" applyAlignment="1"/>
    <xf numFmtId="176" fontId="9" fillId="4" borderId="0" xfId="1" applyNumberFormat="1" applyFont="1" applyFill="1" applyBorder="1" applyAlignment="1"/>
    <xf numFmtId="0" fontId="9" fillId="4" borderId="20" xfId="2" applyFont="1" applyFill="1" applyBorder="1"/>
    <xf numFmtId="0" fontId="9" fillId="4" borderId="26" xfId="2" applyFont="1" applyFill="1" applyBorder="1"/>
    <xf numFmtId="0" fontId="9" fillId="2" borderId="56" xfId="2" applyFont="1" applyFill="1" applyBorder="1"/>
    <xf numFmtId="0" fontId="16" fillId="4" borderId="26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26" xfId="0" applyFont="1" applyFill="1" applyBorder="1">
      <alignment vertical="center"/>
    </xf>
    <xf numFmtId="0" fontId="16" fillId="2" borderId="18" xfId="0" applyFont="1" applyFill="1" applyBorder="1">
      <alignment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26" xfId="0" applyFont="1" applyFill="1" applyBorder="1">
      <alignment vertical="center"/>
    </xf>
    <xf numFmtId="0" fontId="16" fillId="4" borderId="56" xfId="0" applyFont="1" applyFill="1" applyBorder="1" applyAlignment="1">
      <alignment horizontal="center" vertical="center"/>
    </xf>
    <xf numFmtId="38" fontId="55" fillId="2" borderId="0" xfId="14" applyFont="1" applyFill="1" applyBorder="1" applyAlignment="1">
      <alignment horizontal="right" vertical="center"/>
    </xf>
    <xf numFmtId="0" fontId="16" fillId="2" borderId="53" xfId="0" applyFont="1" applyFill="1" applyBorder="1" applyAlignment="1">
      <alignment horizontal="center" vertical="center"/>
    </xf>
    <xf numFmtId="40" fontId="16" fillId="2" borderId="62" xfId="1" applyNumberFormat="1" applyFont="1" applyFill="1" applyBorder="1">
      <alignment vertical="center"/>
    </xf>
    <xf numFmtId="180" fontId="16" fillId="3" borderId="48" xfId="1" applyNumberFormat="1" applyFont="1" applyFill="1" applyBorder="1" applyAlignment="1"/>
    <xf numFmtId="0" fontId="39" fillId="2" borderId="55" xfId="0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0" fontId="39" fillId="2" borderId="57" xfId="0" applyFont="1" applyFill="1" applyBorder="1" applyAlignment="1">
      <alignment horizontal="center" vertical="center"/>
    </xf>
    <xf numFmtId="176" fontId="9" fillId="4" borderId="0" xfId="2" applyNumberFormat="1" applyFont="1" applyFill="1"/>
    <xf numFmtId="189" fontId="5" fillId="2" borderId="35" xfId="0" applyNumberFormat="1" applyFont="1" applyFill="1" applyBorder="1" applyAlignment="1">
      <alignment horizontal="right"/>
    </xf>
    <xf numFmtId="189" fontId="5" fillId="2" borderId="21" xfId="0" quotePrefix="1" applyNumberFormat="1" applyFont="1" applyFill="1" applyBorder="1" applyAlignment="1">
      <alignment horizontal="center"/>
    </xf>
    <xf numFmtId="189" fontId="5" fillId="2" borderId="21" xfId="0" applyNumberFormat="1" applyFont="1" applyFill="1" applyBorder="1" applyAlignment="1">
      <alignment horizontal="right"/>
    </xf>
    <xf numFmtId="189" fontId="5" fillId="2" borderId="32" xfId="0" applyNumberFormat="1" applyFont="1" applyFill="1" applyBorder="1" applyAlignment="1">
      <alignment horizontal="right"/>
    </xf>
    <xf numFmtId="0" fontId="16" fillId="2" borderId="23" xfId="0" applyFont="1" applyFill="1" applyBorder="1" applyAlignment="1">
      <alignment horizontal="center" vertical="center"/>
    </xf>
    <xf numFmtId="176" fontId="0" fillId="2" borderId="1" xfId="1" applyNumberFormat="1" applyFont="1" applyFill="1" applyBorder="1">
      <alignment vertical="center"/>
    </xf>
    <xf numFmtId="176" fontId="54" fillId="4" borderId="1" xfId="1" applyNumberFormat="1" applyFont="1" applyFill="1" applyBorder="1">
      <alignment vertical="center"/>
    </xf>
    <xf numFmtId="176" fontId="54" fillId="4" borderId="0" xfId="1" applyNumberFormat="1" applyFont="1" applyFill="1" applyBorder="1">
      <alignment vertical="center"/>
    </xf>
    <xf numFmtId="0" fontId="12" fillId="2" borderId="34" xfId="2" applyFont="1" applyFill="1" applyBorder="1" applyAlignment="1">
      <alignment horizontal="center" vertical="center"/>
    </xf>
    <xf numFmtId="176" fontId="0" fillId="7" borderId="10" xfId="1" applyNumberFormat="1" applyFont="1" applyFill="1" applyBorder="1" applyAlignment="1">
      <alignment vertical="center"/>
    </xf>
    <xf numFmtId="176" fontId="0" fillId="7" borderId="20" xfId="1" applyNumberFormat="1" applyFont="1" applyFill="1" applyBorder="1" applyAlignment="1">
      <alignment vertical="center"/>
    </xf>
    <xf numFmtId="176" fontId="0" fillId="7" borderId="0" xfId="1" applyNumberFormat="1" applyFont="1" applyFill="1" applyBorder="1" applyAlignment="1">
      <alignment vertical="center"/>
    </xf>
    <xf numFmtId="176" fontId="0" fillId="0" borderId="26" xfId="1" applyNumberFormat="1" applyFont="1" applyBorder="1" applyAlignment="1">
      <alignment vertical="center"/>
    </xf>
    <xf numFmtId="176" fontId="0" fillId="7" borderId="17" xfId="1" applyNumberFormat="1" applyFont="1" applyFill="1" applyBorder="1" applyAlignment="1">
      <alignment vertical="center"/>
    </xf>
    <xf numFmtId="176" fontId="0" fillId="7" borderId="16" xfId="1" applyNumberFormat="1" applyFont="1" applyFill="1" applyBorder="1" applyAlignment="1">
      <alignment vertical="center"/>
    </xf>
    <xf numFmtId="176" fontId="0" fillId="7" borderId="2" xfId="1" applyNumberFormat="1" applyFont="1" applyFill="1" applyBorder="1" applyAlignment="1">
      <alignment vertical="center"/>
    </xf>
    <xf numFmtId="176" fontId="0" fillId="0" borderId="56" xfId="1" applyNumberFormat="1" applyFont="1" applyBorder="1" applyAlignment="1">
      <alignment vertical="center"/>
    </xf>
    <xf numFmtId="176" fontId="0" fillId="0" borderId="18" xfId="1" applyNumberFormat="1" applyFont="1" applyBorder="1" applyAlignment="1">
      <alignment vertical="center"/>
    </xf>
    <xf numFmtId="176" fontId="0" fillId="7" borderId="36" xfId="1" applyNumberFormat="1" applyFont="1" applyFill="1" applyBorder="1" applyAlignment="1">
      <alignment vertical="center"/>
    </xf>
    <xf numFmtId="176" fontId="0" fillId="7" borderId="9" xfId="1" applyNumberFormat="1" applyFont="1" applyFill="1" applyBorder="1" applyAlignment="1">
      <alignment vertical="center"/>
    </xf>
    <xf numFmtId="176" fontId="0" fillId="7" borderId="1" xfId="1" applyNumberFormat="1" applyFont="1" applyFill="1" applyBorder="1" applyAlignment="1">
      <alignment vertical="center"/>
    </xf>
    <xf numFmtId="176" fontId="0" fillId="4" borderId="26" xfId="1" applyNumberFormat="1" applyFont="1" applyFill="1" applyBorder="1" applyAlignment="1">
      <alignment vertical="center"/>
    </xf>
    <xf numFmtId="0" fontId="16" fillId="2" borderId="42" xfId="0" applyFont="1" applyFill="1" applyBorder="1" applyAlignment="1">
      <alignment horizontal="center" vertical="center"/>
    </xf>
    <xf numFmtId="2" fontId="16" fillId="3" borderId="42" xfId="5" applyNumberFormat="1" applyFont="1" applyFill="1" applyBorder="1" applyAlignment="1">
      <alignment horizontal="center"/>
    </xf>
    <xf numFmtId="180" fontId="16" fillId="3" borderId="23" xfId="5" applyNumberFormat="1" applyFont="1" applyFill="1" applyBorder="1" applyAlignment="1">
      <alignment horizontal="center"/>
    </xf>
    <xf numFmtId="180" fontId="16" fillId="0" borderId="23" xfId="5" applyNumberFormat="1" applyFont="1" applyBorder="1" applyAlignment="1">
      <alignment horizontal="center"/>
    </xf>
    <xf numFmtId="180" fontId="16" fillId="0" borderId="23" xfId="1" applyNumberFormat="1" applyFont="1" applyBorder="1" applyAlignment="1">
      <alignment horizontal="center"/>
    </xf>
    <xf numFmtId="180" fontId="16" fillId="0" borderId="57" xfId="1" applyNumberFormat="1" applyFont="1" applyBorder="1" applyAlignment="1">
      <alignment horizontal="center"/>
    </xf>
    <xf numFmtId="180" fontId="16" fillId="0" borderId="55" xfId="1" applyNumberFormat="1" applyFont="1" applyBorder="1" applyAlignment="1">
      <alignment horizontal="center"/>
    </xf>
    <xf numFmtId="180" fontId="16" fillId="3" borderId="23" xfId="1" applyNumberFormat="1" applyFont="1" applyFill="1" applyBorder="1" applyAlignment="1">
      <alignment horizontal="center"/>
    </xf>
    <xf numFmtId="180" fontId="16" fillId="0" borderId="23" xfId="1" applyNumberFormat="1" applyFont="1" applyFill="1" applyBorder="1" applyAlignment="1">
      <alignment horizontal="center"/>
    </xf>
    <xf numFmtId="180" fontId="16" fillId="3" borderId="57" xfId="1" applyNumberFormat="1" applyFont="1" applyFill="1" applyBorder="1" applyAlignment="1">
      <alignment horizontal="center"/>
    </xf>
    <xf numFmtId="180" fontId="16" fillId="2" borderId="23" xfId="1" applyNumberFormat="1" applyFont="1" applyFill="1" applyBorder="1" applyAlignment="1">
      <alignment horizontal="center"/>
    </xf>
    <xf numFmtId="0" fontId="16" fillId="0" borderId="23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80" fontId="16" fillId="0" borderId="19" xfId="1" applyNumberFormat="1" applyFont="1" applyBorder="1" applyAlignment="1"/>
    <xf numFmtId="180" fontId="16" fillId="0" borderId="26" xfId="1" applyNumberFormat="1" applyFont="1" applyBorder="1" applyAlignment="1"/>
    <xf numFmtId="180" fontId="16" fillId="3" borderId="19" xfId="1" applyNumberFormat="1" applyFont="1" applyFill="1" applyBorder="1" applyAlignment="1"/>
    <xf numFmtId="180" fontId="16" fillId="3" borderId="26" xfId="1" applyNumberFormat="1" applyFont="1" applyFill="1" applyBorder="1" applyAlignment="1"/>
    <xf numFmtId="180" fontId="16" fillId="0" borderId="17" xfId="1" applyNumberFormat="1" applyFont="1" applyBorder="1" applyAlignment="1"/>
    <xf numFmtId="0" fontId="16" fillId="2" borderId="25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2" fontId="16" fillId="3" borderId="52" xfId="5" applyNumberFormat="1" applyFont="1" applyFill="1" applyBorder="1"/>
    <xf numFmtId="180" fontId="16" fillId="3" borderId="26" xfId="5" applyNumberFormat="1" applyFont="1" applyFill="1" applyBorder="1"/>
    <xf numFmtId="180" fontId="16" fillId="3" borderId="18" xfId="5" applyNumberFormat="1" applyFont="1" applyFill="1" applyBorder="1"/>
    <xf numFmtId="181" fontId="16" fillId="0" borderId="56" xfId="1" applyNumberFormat="1" applyFont="1" applyBorder="1" applyAlignment="1"/>
    <xf numFmtId="181" fontId="16" fillId="0" borderId="26" xfId="1" applyNumberFormat="1" applyFont="1" applyBorder="1" applyAlignment="1"/>
    <xf numFmtId="181" fontId="16" fillId="0" borderId="18" xfId="1" applyNumberFormat="1" applyFont="1" applyBorder="1" applyAlignment="1"/>
    <xf numFmtId="181" fontId="16" fillId="3" borderId="26" xfId="1" applyNumberFormat="1" applyFont="1" applyFill="1" applyBorder="1" applyAlignment="1"/>
    <xf numFmtId="181" fontId="16" fillId="0" borderId="26" xfId="1" applyNumberFormat="1" applyFont="1" applyFill="1" applyBorder="1" applyAlignment="1"/>
    <xf numFmtId="181" fontId="16" fillId="3" borderId="18" xfId="1" applyNumberFormat="1" applyFont="1" applyFill="1" applyBorder="1" applyAlignment="1"/>
    <xf numFmtId="181" fontId="16" fillId="2" borderId="26" xfId="1" applyNumberFormat="1" applyFont="1" applyFill="1" applyBorder="1" applyAlignment="1"/>
    <xf numFmtId="180" fontId="16" fillId="0" borderId="18" xfId="1" applyNumberFormat="1" applyFont="1" applyBorder="1" applyAlignment="1"/>
    <xf numFmtId="180" fontId="39" fillId="2" borderId="0" xfId="5" applyNumberFormat="1" applyFont="1" applyFill="1"/>
    <xf numFmtId="0" fontId="16" fillId="2" borderId="18" xfId="0" applyFont="1" applyFill="1" applyBorder="1" applyAlignment="1">
      <alignment horizontal="center" vertical="center"/>
    </xf>
    <xf numFmtId="180" fontId="39" fillId="3" borderId="22" xfId="1" applyNumberFormat="1" applyFont="1" applyFill="1" applyBorder="1" applyAlignment="1"/>
    <xf numFmtId="180" fontId="39" fillId="3" borderId="0" xfId="1" applyNumberFormat="1" applyFont="1" applyFill="1" applyBorder="1" applyAlignment="1"/>
    <xf numFmtId="180" fontId="39" fillId="3" borderId="21" xfId="1" applyNumberFormat="1" applyFont="1" applyFill="1" applyBorder="1" applyAlignment="1"/>
    <xf numFmtId="180" fontId="39" fillId="3" borderId="23" xfId="1" applyNumberFormat="1" applyFont="1" applyFill="1" applyBorder="1" applyAlignment="1"/>
    <xf numFmtId="0" fontId="39" fillId="3" borderId="23" xfId="0" applyFont="1" applyFill="1" applyBorder="1" applyAlignment="1">
      <alignment horizontal="center" vertical="center"/>
    </xf>
    <xf numFmtId="180" fontId="16" fillId="0" borderId="56" xfId="1" applyNumberFormat="1" applyFont="1" applyBorder="1" applyAlignment="1"/>
    <xf numFmtId="180" fontId="16" fillId="0" borderId="8" xfId="1" applyNumberFormat="1" applyFont="1" applyBorder="1" applyAlignment="1"/>
    <xf numFmtId="0" fontId="16" fillId="2" borderId="56" xfId="0" applyFont="1" applyFill="1" applyBorder="1">
      <alignment vertical="center"/>
    </xf>
    <xf numFmtId="0" fontId="16" fillId="0" borderId="57" xfId="0" applyFont="1" applyBorder="1" applyAlignment="1">
      <alignment horizontal="center" vertical="center"/>
    </xf>
    <xf numFmtId="0" fontId="0" fillId="0" borderId="64" xfId="0" applyBorder="1">
      <alignment vertical="center"/>
    </xf>
    <xf numFmtId="176" fontId="9" fillId="4" borderId="10" xfId="1" applyNumberFormat="1" applyFont="1" applyFill="1" applyBorder="1" applyAlignment="1" applyProtection="1"/>
    <xf numFmtId="176" fontId="9" fillId="4" borderId="17" xfId="1" applyNumberFormat="1" applyFont="1" applyFill="1" applyBorder="1" applyAlignment="1" applyProtection="1"/>
    <xf numFmtId="176" fontId="9" fillId="4" borderId="36" xfId="1" applyNumberFormat="1" applyFont="1" applyFill="1" applyBorder="1" applyAlignment="1" applyProtection="1"/>
    <xf numFmtId="176" fontId="9" fillId="3" borderId="10" xfId="1" applyNumberFormat="1" applyFont="1" applyFill="1" applyBorder="1" applyAlignment="1" applyProtection="1"/>
    <xf numFmtId="176" fontId="9" fillId="4" borderId="62" xfId="1" applyNumberFormat="1" applyFont="1" applyFill="1" applyBorder="1" applyAlignment="1" applyProtection="1"/>
    <xf numFmtId="176" fontId="9" fillId="2" borderId="17" xfId="1" applyNumberFormat="1" applyFont="1" applyFill="1" applyBorder="1" applyAlignment="1" applyProtection="1"/>
    <xf numFmtId="176" fontId="9" fillId="2" borderId="10" xfId="1" applyNumberFormat="1" applyFont="1" applyFill="1" applyBorder="1" applyAlignment="1" applyProtection="1"/>
    <xf numFmtId="176" fontId="9" fillId="2" borderId="36" xfId="1" applyNumberFormat="1" applyFont="1" applyFill="1" applyBorder="1" applyAlignment="1" applyProtection="1"/>
    <xf numFmtId="176" fontId="9" fillId="2" borderId="36" xfId="1" applyNumberFormat="1" applyFont="1" applyFill="1" applyBorder="1" applyAlignment="1"/>
    <xf numFmtId="176" fontId="9" fillId="2" borderId="10" xfId="1" applyNumberFormat="1" applyFont="1" applyFill="1" applyBorder="1" applyAlignment="1" applyProtection="1">
      <alignment vertical="center"/>
    </xf>
    <xf numFmtId="176" fontId="0" fillId="0" borderId="10" xfId="1" applyNumberFormat="1" applyFont="1" applyBorder="1" applyAlignment="1">
      <alignment vertical="center"/>
    </xf>
    <xf numFmtId="176" fontId="0" fillId="0" borderId="36" xfId="1" applyNumberFormat="1" applyFont="1" applyBorder="1" applyAlignment="1">
      <alignment vertical="center"/>
    </xf>
    <xf numFmtId="38" fontId="9" fillId="2" borderId="0" xfId="1" applyFont="1" applyFill="1" applyAlignment="1"/>
    <xf numFmtId="40" fontId="9" fillId="7" borderId="0" xfId="2" applyNumberFormat="1" applyFont="1" applyFill="1"/>
    <xf numFmtId="180" fontId="9" fillId="2" borderId="0" xfId="2" applyNumberFormat="1" applyFont="1" applyFill="1"/>
    <xf numFmtId="180" fontId="9" fillId="2" borderId="1" xfId="2" applyNumberFormat="1" applyFont="1" applyFill="1" applyBorder="1"/>
    <xf numFmtId="180" fontId="9" fillId="2" borderId="2" xfId="2" applyNumberFormat="1" applyFont="1" applyFill="1" applyBorder="1"/>
    <xf numFmtId="180" fontId="9" fillId="2" borderId="0" xfId="1" applyNumberFormat="1" applyFont="1" applyFill="1" applyBorder="1" applyAlignment="1"/>
    <xf numFmtId="0" fontId="53" fillId="0" borderId="0" xfId="0" applyFont="1" applyAlignment="1">
      <alignment horizontal="left" vertical="center"/>
    </xf>
    <xf numFmtId="0" fontId="75" fillId="0" borderId="1" xfId="16" applyFont="1" applyBorder="1">
      <alignment vertical="center"/>
    </xf>
    <xf numFmtId="0" fontId="39" fillId="0" borderId="1" xfId="0" applyFont="1" applyBorder="1">
      <alignment vertical="center"/>
    </xf>
    <xf numFmtId="0" fontId="75" fillId="0" borderId="0" xfId="16" applyFont="1" applyBorder="1">
      <alignment vertical="center"/>
    </xf>
    <xf numFmtId="0" fontId="75" fillId="0" borderId="2" xfId="16" applyFont="1" applyBorder="1">
      <alignment vertical="center"/>
    </xf>
    <xf numFmtId="0" fontId="39" fillId="0" borderId="2" xfId="0" applyFont="1" applyBorder="1">
      <alignment vertical="center"/>
    </xf>
    <xf numFmtId="0" fontId="39" fillId="0" borderId="35" xfId="0" applyFont="1" applyBorder="1" applyAlignment="1">
      <alignment horizontal="right" vertical="center"/>
    </xf>
    <xf numFmtId="0" fontId="39" fillId="0" borderId="36" xfId="0" applyFont="1" applyBorder="1" applyAlignment="1">
      <alignment horizontal="center" vertical="center"/>
    </xf>
    <xf numFmtId="0" fontId="39" fillId="0" borderId="21" xfId="0" applyFont="1" applyBorder="1" applyAlignment="1">
      <alignment horizontal="right" vertical="center"/>
    </xf>
    <xf numFmtId="0" fontId="39" fillId="0" borderId="10" xfId="0" applyFont="1" applyBorder="1" applyAlignment="1">
      <alignment horizontal="center" vertical="center"/>
    </xf>
    <xf numFmtId="0" fontId="39" fillId="0" borderId="32" xfId="0" applyFont="1" applyBorder="1" applyAlignment="1">
      <alignment horizontal="right" vertical="center"/>
    </xf>
    <xf numFmtId="0" fontId="39" fillId="0" borderId="17" xfId="0" applyFont="1" applyBorder="1" applyAlignment="1">
      <alignment horizontal="center" vertical="center"/>
    </xf>
    <xf numFmtId="0" fontId="39" fillId="0" borderId="9" xfId="0" applyFont="1" applyBorder="1">
      <alignment vertical="center"/>
    </xf>
    <xf numFmtId="0" fontId="39" fillId="0" borderId="20" xfId="0" applyFont="1" applyBorder="1">
      <alignment vertical="center"/>
    </xf>
    <xf numFmtId="0" fontId="39" fillId="0" borderId="16" xfId="0" applyFont="1" applyBorder="1">
      <alignment vertical="center"/>
    </xf>
    <xf numFmtId="0" fontId="39" fillId="0" borderId="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68" fillId="4" borderId="26" xfId="0" quotePrefix="1" applyFont="1" applyFill="1" applyBorder="1" applyAlignment="1">
      <alignment horizontal="distributed"/>
    </xf>
    <xf numFmtId="176" fontId="55" fillId="4" borderId="0" xfId="14" applyNumberFormat="1" applyFont="1" applyFill="1" applyBorder="1">
      <alignment vertical="center"/>
    </xf>
    <xf numFmtId="0" fontId="55" fillId="4" borderId="0" xfId="0" applyFont="1" applyFill="1">
      <alignment vertical="center"/>
    </xf>
    <xf numFmtId="181" fontId="55" fillId="4" borderId="0" xfId="0" applyNumberFormat="1" applyFont="1" applyFill="1">
      <alignment vertical="center"/>
    </xf>
    <xf numFmtId="181" fontId="55" fillId="4" borderId="1" xfId="0" applyNumberFormat="1" applyFont="1" applyFill="1" applyBorder="1">
      <alignment vertical="center"/>
    </xf>
    <xf numFmtId="0" fontId="68" fillId="4" borderId="22" xfId="0" quotePrefix="1" applyFont="1" applyFill="1" applyBorder="1" applyAlignment="1">
      <alignment horizontal="distributed"/>
    </xf>
    <xf numFmtId="181" fontId="64" fillId="5" borderId="2" xfId="0" applyNumberFormat="1" applyFont="1" applyFill="1" applyBorder="1" applyAlignment="1">
      <alignment horizontal="center" vertical="center" shrinkToFit="1"/>
    </xf>
    <xf numFmtId="181" fontId="55" fillId="5" borderId="2" xfId="0" applyNumberFormat="1" applyFont="1" applyFill="1" applyBorder="1" applyAlignment="1">
      <alignment vertical="center" shrinkToFit="1"/>
    </xf>
    <xf numFmtId="0" fontId="64" fillId="4" borderId="0" xfId="0" applyFont="1" applyFill="1" applyAlignment="1"/>
    <xf numFmtId="14" fontId="0" fillId="0" borderId="0" xfId="0" applyNumberFormat="1">
      <alignment vertical="center"/>
    </xf>
    <xf numFmtId="181" fontId="55" fillId="2" borderId="0" xfId="0" applyNumberFormat="1" applyFont="1" applyFill="1" applyAlignment="1">
      <alignment vertical="center" shrinkToFit="1"/>
    </xf>
    <xf numFmtId="176" fontId="55" fillId="2" borderId="12" xfId="1" applyNumberFormat="1" applyFont="1" applyFill="1" applyBorder="1">
      <alignment vertical="center"/>
    </xf>
    <xf numFmtId="181" fontId="55" fillId="2" borderId="56" xfId="14" applyNumberFormat="1" applyFont="1" applyFill="1" applyBorder="1">
      <alignment vertical="center"/>
    </xf>
    <xf numFmtId="40" fontId="55" fillId="2" borderId="12" xfId="14" applyNumberFormat="1" applyFont="1" applyFill="1" applyBorder="1">
      <alignment vertical="center"/>
    </xf>
    <xf numFmtId="40" fontId="55" fillId="2" borderId="34" xfId="14" applyNumberFormat="1" applyFont="1" applyFill="1" applyBorder="1">
      <alignment vertical="center"/>
    </xf>
    <xf numFmtId="38" fontId="55" fillId="2" borderId="1" xfId="14" applyFont="1" applyFill="1" applyBorder="1" applyAlignment="1">
      <alignment horizontal="right" vertical="center"/>
    </xf>
    <xf numFmtId="2" fontId="55" fillId="0" borderId="0" xfId="14" applyNumberFormat="1" applyFont="1" applyFill="1" applyBorder="1">
      <alignment vertical="center"/>
    </xf>
    <xf numFmtId="0" fontId="68" fillId="5" borderId="25" xfId="0" applyFont="1" applyFill="1" applyBorder="1">
      <alignment vertical="center"/>
    </xf>
    <xf numFmtId="0" fontId="68" fillId="5" borderId="34" xfId="0" applyFont="1" applyFill="1" applyBorder="1" applyAlignment="1">
      <alignment horizontal="right" vertical="center"/>
    </xf>
    <xf numFmtId="176" fontId="55" fillId="2" borderId="1" xfId="14" applyNumberFormat="1" applyFont="1" applyFill="1" applyBorder="1" applyAlignment="1">
      <alignment vertical="center" shrinkToFit="1"/>
    </xf>
    <xf numFmtId="40" fontId="55" fillId="2" borderId="13" xfId="1" applyNumberFormat="1" applyFont="1" applyFill="1" applyBorder="1">
      <alignment vertical="center"/>
    </xf>
    <xf numFmtId="176" fontId="55" fillId="5" borderId="0" xfId="1" applyNumberFormat="1" applyFont="1" applyFill="1" applyBorder="1" applyAlignment="1">
      <alignment horizontal="right"/>
    </xf>
    <xf numFmtId="176" fontId="55" fillId="5" borderId="0" xfId="1" applyNumberFormat="1" applyFont="1" applyFill="1" applyBorder="1" applyAlignment="1" applyProtection="1">
      <alignment horizontal="right" vertical="center"/>
      <protection locked="0"/>
    </xf>
    <xf numFmtId="176" fontId="55" fillId="0" borderId="1" xfId="1" applyNumberFormat="1" applyFont="1" applyBorder="1">
      <alignment vertical="center"/>
    </xf>
    <xf numFmtId="0" fontId="55" fillId="5" borderId="7" xfId="0" quotePrefix="1" applyFont="1" applyFill="1" applyBorder="1" applyAlignment="1">
      <alignment horizontal="left" vertical="center" wrapText="1"/>
    </xf>
    <xf numFmtId="0" fontId="68" fillId="4" borderId="59" xfId="0" applyFont="1" applyFill="1" applyBorder="1" applyAlignment="1">
      <alignment horizontal="distributed"/>
    </xf>
    <xf numFmtId="176" fontId="55" fillId="7" borderId="48" xfId="14" applyNumberFormat="1" applyFont="1" applyFill="1" applyBorder="1" applyAlignment="1">
      <alignment horizontal="right"/>
    </xf>
    <xf numFmtId="176" fontId="55" fillId="7" borderId="48" xfId="14" applyNumberFormat="1" applyFont="1" applyFill="1" applyBorder="1" applyAlignment="1">
      <alignment horizontal="right" vertical="center"/>
    </xf>
    <xf numFmtId="176" fontId="55" fillId="7" borderId="48" xfId="14" applyNumberFormat="1" applyFont="1" applyFill="1" applyBorder="1" applyAlignment="1" applyProtection="1">
      <alignment horizontal="right" vertical="center"/>
      <protection locked="0"/>
    </xf>
    <xf numFmtId="176" fontId="55" fillId="5" borderId="48" xfId="1" applyNumberFormat="1" applyFont="1" applyFill="1" applyBorder="1" applyAlignment="1">
      <alignment horizontal="right" vertical="center"/>
    </xf>
    <xf numFmtId="176" fontId="55" fillId="0" borderId="48" xfId="1" applyNumberFormat="1" applyFont="1" applyBorder="1">
      <alignment vertical="center"/>
    </xf>
    <xf numFmtId="176" fontId="55" fillId="2" borderId="48" xfId="1" applyNumberFormat="1" applyFont="1" applyFill="1" applyBorder="1">
      <alignment vertical="center"/>
    </xf>
    <xf numFmtId="0" fontId="68" fillId="5" borderId="3" xfId="0" quotePrefix="1" applyFont="1" applyFill="1" applyBorder="1" applyAlignment="1">
      <alignment horizontal="left" vertical="center" wrapText="1"/>
    </xf>
    <xf numFmtId="0" fontId="68" fillId="5" borderId="63" xfId="0" applyFont="1" applyFill="1" applyBorder="1" applyAlignment="1">
      <alignment horizontal="center" vertical="center" shrinkToFit="1"/>
    </xf>
    <xf numFmtId="0" fontId="55" fillId="5" borderId="34" xfId="0" applyFont="1" applyFill="1" applyBorder="1" applyAlignment="1">
      <alignment horizontal="center" vertical="center" shrinkToFit="1"/>
    </xf>
    <xf numFmtId="0" fontId="55" fillId="5" borderId="24" xfId="0" quotePrefix="1" applyFont="1" applyFill="1" applyBorder="1">
      <alignment vertical="center"/>
    </xf>
    <xf numFmtId="38" fontId="64" fillId="2" borderId="0" xfId="1" applyFont="1" applyFill="1" applyBorder="1">
      <alignment vertical="center"/>
    </xf>
    <xf numFmtId="0" fontId="68" fillId="5" borderId="42" xfId="0" applyFont="1" applyFill="1" applyBorder="1" applyAlignment="1">
      <alignment horizontal="center" vertical="center"/>
    </xf>
    <xf numFmtId="0" fontId="68" fillId="5" borderId="59" xfId="0" applyFont="1" applyFill="1" applyBorder="1" applyAlignment="1">
      <alignment horizontal="distributed"/>
    </xf>
    <xf numFmtId="0" fontId="68" fillId="5" borderId="52" xfId="0" quotePrefix="1" applyFont="1" applyFill="1" applyBorder="1" applyAlignment="1">
      <alignment horizontal="center" vertical="center" shrinkToFit="1"/>
    </xf>
    <xf numFmtId="38" fontId="55" fillId="5" borderId="48" xfId="14" quotePrefix="1" applyFont="1" applyFill="1" applyBorder="1" applyAlignment="1">
      <alignment vertical="center" shrinkToFit="1"/>
    </xf>
    <xf numFmtId="3" fontId="55" fillId="5" borderId="48" xfId="0" applyNumberFormat="1" applyFont="1" applyFill="1" applyBorder="1">
      <alignment vertical="center"/>
    </xf>
    <xf numFmtId="3" fontId="55" fillId="5" borderId="48" xfId="0" applyNumberFormat="1" applyFont="1" applyFill="1" applyBorder="1" applyAlignment="1" applyProtection="1">
      <alignment horizontal="right" vertical="center"/>
      <protection locked="0"/>
    </xf>
    <xf numFmtId="38" fontId="55" fillId="5" borderId="48" xfId="14" applyFont="1" applyFill="1" applyBorder="1" applyAlignment="1">
      <alignment vertical="center"/>
    </xf>
    <xf numFmtId="38" fontId="55" fillId="2" borderId="48" xfId="1" applyFont="1" applyFill="1" applyBorder="1">
      <alignment vertical="center"/>
    </xf>
    <xf numFmtId="0" fontId="55" fillId="5" borderId="3" xfId="0" applyFont="1" applyFill="1" applyBorder="1">
      <alignment vertical="center"/>
    </xf>
    <xf numFmtId="176" fontId="64" fillId="4" borderId="1" xfId="1" applyNumberFormat="1" applyFont="1" applyFill="1" applyBorder="1">
      <alignment vertical="center"/>
    </xf>
    <xf numFmtId="176" fontId="64" fillId="4" borderId="0" xfId="1" applyNumberFormat="1" applyFont="1" applyFill="1" applyBorder="1">
      <alignment vertical="center"/>
    </xf>
    <xf numFmtId="3" fontId="64" fillId="4" borderId="0" xfId="0" applyNumberFormat="1" applyFont="1" applyFill="1" applyAlignment="1">
      <alignment horizontal="right" vertical="center"/>
    </xf>
    <xf numFmtId="0" fontId="64" fillId="4" borderId="0" xfId="0" applyFont="1" applyFill="1">
      <alignment vertical="center"/>
    </xf>
    <xf numFmtId="38" fontId="64" fillId="7" borderId="0" xfId="1" applyFont="1" applyFill="1">
      <alignment vertical="center"/>
    </xf>
    <xf numFmtId="0" fontId="54" fillId="4" borderId="33" xfId="0" applyFont="1" applyFill="1" applyBorder="1" applyAlignment="1">
      <alignment horizontal="center" vertical="center"/>
    </xf>
    <xf numFmtId="0" fontId="54" fillId="4" borderId="12" xfId="0" applyFont="1" applyFill="1" applyBorder="1">
      <alignment vertical="center"/>
    </xf>
    <xf numFmtId="38" fontId="54" fillId="4" borderId="12" xfId="0" applyNumberFormat="1" applyFont="1" applyFill="1" applyBorder="1">
      <alignment vertical="center"/>
    </xf>
    <xf numFmtId="0" fontId="68" fillId="4" borderId="7" xfId="0" quotePrefix="1" applyFont="1" applyFill="1" applyBorder="1" applyAlignment="1">
      <alignment horizontal="left"/>
    </xf>
    <xf numFmtId="176" fontId="55" fillId="4" borderId="1" xfId="1" applyNumberFormat="1" applyFont="1" applyFill="1" applyBorder="1">
      <alignment vertical="center"/>
    </xf>
    <xf numFmtId="176" fontId="55" fillId="4" borderId="0" xfId="1" applyNumberFormat="1" applyFont="1" applyFill="1">
      <alignment vertical="center"/>
    </xf>
    <xf numFmtId="181" fontId="55" fillId="7" borderId="0" xfId="14" applyNumberFormat="1" applyFont="1" applyFill="1" applyBorder="1" applyAlignment="1">
      <alignment horizontal="right" vertical="center"/>
    </xf>
    <xf numFmtId="0" fontId="68" fillId="4" borderId="7" xfId="0" quotePrefix="1" applyFont="1" applyFill="1" applyBorder="1" applyAlignment="1">
      <alignment horizontal="left" vertical="center"/>
    </xf>
    <xf numFmtId="38" fontId="64" fillId="2" borderId="0" xfId="14" applyFont="1" applyFill="1">
      <alignment vertical="center"/>
    </xf>
    <xf numFmtId="38" fontId="64" fillId="2" borderId="0" xfId="14" applyFont="1" applyFill="1" applyBorder="1">
      <alignment vertical="center"/>
    </xf>
    <xf numFmtId="190" fontId="68" fillId="0" borderId="2" xfId="0" applyNumberFormat="1" applyFont="1" applyBorder="1" applyAlignment="1"/>
    <xf numFmtId="176" fontId="55" fillId="4" borderId="1" xfId="1" applyNumberFormat="1" applyFont="1" applyFill="1" applyBorder="1" applyAlignment="1"/>
    <xf numFmtId="176" fontId="55" fillId="4" borderId="0" xfId="1" applyNumberFormat="1" applyFont="1" applyFill="1" applyBorder="1">
      <alignment vertical="center"/>
    </xf>
    <xf numFmtId="38" fontId="64" fillId="4" borderId="0" xfId="1" applyFont="1" applyFill="1">
      <alignment vertical="center"/>
    </xf>
    <xf numFmtId="0" fontId="12" fillId="2" borderId="10" xfId="2" applyFont="1" applyFill="1" applyBorder="1" applyAlignment="1">
      <alignment horizontal="center"/>
    </xf>
    <xf numFmtId="0" fontId="9" fillId="2" borderId="35" xfId="2" applyFont="1" applyFill="1" applyBorder="1" applyAlignment="1">
      <alignment horizontal="left"/>
    </xf>
    <xf numFmtId="0" fontId="12" fillId="2" borderId="36" xfId="2" applyFont="1" applyFill="1" applyBorder="1" applyAlignment="1">
      <alignment horizontal="center"/>
    </xf>
    <xf numFmtId="40" fontId="9" fillId="2" borderId="1" xfId="1" applyNumberFormat="1" applyFont="1" applyFill="1" applyBorder="1" applyAlignment="1"/>
    <xf numFmtId="180" fontId="9" fillId="2" borderId="1" xfId="1" applyNumberFormat="1" applyFont="1" applyFill="1" applyBorder="1" applyAlignment="1"/>
    <xf numFmtId="40" fontId="9" fillId="2" borderId="2" xfId="1" applyNumberFormat="1" applyFont="1" applyFill="1" applyBorder="1" applyAlignment="1"/>
    <xf numFmtId="180" fontId="9" fillId="2" borderId="2" xfId="1" applyNumberFormat="1" applyFont="1" applyFill="1" applyBorder="1" applyAlignment="1"/>
    <xf numFmtId="38" fontId="54" fillId="0" borderId="0" xfId="0" applyNumberFormat="1" applyFont="1">
      <alignment vertical="center"/>
    </xf>
    <xf numFmtId="0" fontId="9" fillId="0" borderId="10" xfId="2" applyFont="1" applyBorder="1"/>
    <xf numFmtId="176" fontId="54" fillId="4" borderId="2" xfId="1" applyNumberFormat="1" applyFont="1" applyFill="1" applyBorder="1">
      <alignment vertical="center"/>
    </xf>
    <xf numFmtId="177" fontId="54" fillId="4" borderId="2" xfId="1" applyNumberFormat="1" applyFont="1" applyFill="1" applyBorder="1">
      <alignment vertical="center"/>
    </xf>
    <xf numFmtId="176" fontId="55" fillId="2" borderId="0" xfId="0" quotePrefix="1" applyNumberFormat="1" applyFont="1" applyFill="1" applyAlignment="1">
      <alignment horizontal="right"/>
    </xf>
    <xf numFmtId="0" fontId="72" fillId="2" borderId="17" xfId="0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/>
    </xf>
    <xf numFmtId="0" fontId="9" fillId="2" borderId="20" xfId="2" applyFont="1" applyFill="1" applyBorder="1" applyAlignment="1">
      <alignment horizontal="center"/>
    </xf>
    <xf numFmtId="0" fontId="9" fillId="7" borderId="20" xfId="2" applyFont="1" applyFill="1" applyBorder="1" applyAlignment="1">
      <alignment horizontal="center"/>
    </xf>
    <xf numFmtId="38" fontId="9" fillId="7" borderId="9" xfId="1" applyFont="1" applyFill="1" applyBorder="1" applyAlignment="1">
      <alignment horizontal="right"/>
    </xf>
    <xf numFmtId="38" fontId="9" fillId="4" borderId="9" xfId="1" applyFont="1" applyFill="1" applyBorder="1" applyAlignment="1">
      <alignment horizontal="right"/>
    </xf>
    <xf numFmtId="38" fontId="9" fillId="4" borderId="16" xfId="1" applyFont="1" applyFill="1" applyBorder="1" applyAlignment="1">
      <alignment horizontal="right"/>
    </xf>
    <xf numFmtId="38" fontId="9" fillId="2" borderId="9" xfId="1" applyFont="1" applyFill="1" applyBorder="1" applyAlignment="1">
      <alignment horizontal="right"/>
    </xf>
    <xf numFmtId="176" fontId="0" fillId="7" borderId="16" xfId="1" applyNumberFormat="1" applyFont="1" applyFill="1" applyBorder="1">
      <alignment vertical="center"/>
    </xf>
    <xf numFmtId="176" fontId="55" fillId="2" borderId="13" xfId="1" applyNumberFormat="1" applyFont="1" applyFill="1" applyBorder="1">
      <alignment vertical="center"/>
    </xf>
    <xf numFmtId="14" fontId="54" fillId="5" borderId="0" xfId="0" applyNumberFormat="1" applyFont="1" applyFill="1">
      <alignment vertical="center"/>
    </xf>
    <xf numFmtId="182" fontId="0" fillId="7" borderId="10" xfId="0" applyNumberFormat="1" applyFill="1" applyBorder="1" applyAlignment="1">
      <alignment wrapText="1"/>
    </xf>
    <xf numFmtId="0" fontId="64" fillId="0" borderId="48" xfId="0" applyFont="1" applyBorder="1">
      <alignment vertical="center"/>
    </xf>
    <xf numFmtId="0" fontId="68" fillId="0" borderId="52" xfId="0" applyFont="1" applyBorder="1" applyAlignment="1">
      <alignment horizontal="right" vertical="center"/>
    </xf>
    <xf numFmtId="0" fontId="68" fillId="0" borderId="48" xfId="0" applyFont="1" applyBorder="1" applyAlignment="1">
      <alignment horizontal="right" vertical="center"/>
    </xf>
    <xf numFmtId="0" fontId="64" fillId="0" borderId="48" xfId="0" applyFont="1" applyBorder="1" applyAlignment="1"/>
    <xf numFmtId="0" fontId="55" fillId="0" borderId="27" xfId="0" applyFont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0" fontId="55" fillId="4" borderId="30" xfId="0" applyFont="1" applyFill="1" applyBorder="1" applyAlignment="1">
      <alignment horizontal="center" vertical="center"/>
    </xf>
    <xf numFmtId="0" fontId="55" fillId="0" borderId="30" xfId="0" quotePrefix="1" applyFont="1" applyBorder="1" applyAlignment="1">
      <alignment horizontal="center" vertical="center"/>
    </xf>
    <xf numFmtId="0" fontId="55" fillId="0" borderId="11" xfId="0" quotePrefix="1" applyFont="1" applyBorder="1" applyAlignment="1">
      <alignment horizontal="center" vertical="center"/>
    </xf>
    <xf numFmtId="0" fontId="55" fillId="0" borderId="12" xfId="0" quotePrefix="1" applyFont="1" applyBorder="1" applyAlignment="1">
      <alignment horizontal="center" vertical="center"/>
    </xf>
    <xf numFmtId="0" fontId="55" fillId="2" borderId="11" xfId="0" quotePrefix="1" applyFont="1" applyFill="1" applyBorder="1" applyAlignment="1">
      <alignment horizontal="center" vertical="center"/>
    </xf>
    <xf numFmtId="0" fontId="55" fillId="4" borderId="30" xfId="0" quotePrefix="1" applyFont="1" applyFill="1" applyBorder="1" applyAlignment="1">
      <alignment horizontal="center" vertical="center"/>
    </xf>
    <xf numFmtId="0" fontId="64" fillId="0" borderId="25" xfId="0" applyFont="1" applyBorder="1">
      <alignment vertical="center"/>
    </xf>
    <xf numFmtId="0" fontId="55" fillId="0" borderId="41" xfId="0" applyFont="1" applyBorder="1" applyAlignment="1">
      <alignment horizontal="center" vertical="center"/>
    </xf>
    <xf numFmtId="0" fontId="55" fillId="4" borderId="41" xfId="0" applyFont="1" applyFill="1" applyBorder="1" applyAlignment="1">
      <alignment horizontal="center" vertical="center"/>
    </xf>
    <xf numFmtId="0" fontId="55" fillId="0" borderId="39" xfId="0" quotePrefix="1" applyFont="1" applyBorder="1" applyAlignment="1" applyProtection="1">
      <alignment horizontal="center" vertical="center"/>
      <protection locked="0"/>
    </xf>
    <xf numFmtId="0" fontId="55" fillId="0" borderId="45" xfId="0" quotePrefix="1" applyFont="1" applyBorder="1" applyAlignment="1" applyProtection="1">
      <alignment horizontal="center" vertical="center"/>
      <protection locked="0"/>
    </xf>
    <xf numFmtId="0" fontId="55" fillId="0" borderId="39" xfId="0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/>
    </xf>
    <xf numFmtId="0" fontId="55" fillId="2" borderId="51" xfId="0" applyFont="1" applyFill="1" applyBorder="1" applyAlignment="1">
      <alignment horizontal="center" vertical="center"/>
    </xf>
    <xf numFmtId="0" fontId="55" fillId="4" borderId="39" xfId="0" applyFont="1" applyFill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shrinkToFit="1"/>
    </xf>
    <xf numFmtId="176" fontId="55" fillId="0" borderId="0" xfId="14" applyNumberFormat="1" applyFont="1" applyFill="1" applyBorder="1" applyAlignment="1">
      <alignment vertical="center" shrinkToFit="1"/>
    </xf>
    <xf numFmtId="0" fontId="64" fillId="0" borderId="7" xfId="0" applyFont="1" applyBorder="1">
      <alignment vertical="center"/>
    </xf>
    <xf numFmtId="189" fontId="55" fillId="0" borderId="2" xfId="0" applyNumberFormat="1" applyFont="1" applyBorder="1" applyAlignment="1">
      <alignment vertical="center" shrinkToFit="1"/>
    </xf>
    <xf numFmtId="0" fontId="55" fillId="0" borderId="7" xfId="0" applyFont="1" applyBorder="1">
      <alignment vertical="center"/>
    </xf>
    <xf numFmtId="0" fontId="55" fillId="0" borderId="56" xfId="0" applyFont="1" applyBorder="1" applyAlignment="1">
      <alignment horizontal="center" vertical="center" shrinkToFit="1"/>
    </xf>
    <xf numFmtId="189" fontId="55" fillId="0" borderId="0" xfId="0" applyNumberFormat="1" applyFont="1">
      <alignment vertical="center"/>
    </xf>
    <xf numFmtId="0" fontId="55" fillId="0" borderId="20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center" vertical="center" shrinkToFit="1"/>
    </xf>
    <xf numFmtId="189" fontId="55" fillId="0" borderId="0" xfId="0" applyNumberFormat="1" applyFont="1" applyAlignment="1">
      <alignment vertical="center" shrinkToFit="1"/>
    </xf>
    <xf numFmtId="0" fontId="55" fillId="0" borderId="7" xfId="0" applyFont="1" applyBorder="1" applyAlignment="1">
      <alignment vertical="center" shrinkToFit="1"/>
    </xf>
    <xf numFmtId="189" fontId="55" fillId="7" borderId="1" xfId="0" applyNumberFormat="1" applyFont="1" applyFill="1" applyBorder="1" applyAlignment="1">
      <alignment horizontal="center" vertical="center" shrinkToFit="1"/>
    </xf>
    <xf numFmtId="0" fontId="64" fillId="7" borderId="1" xfId="0" applyFont="1" applyFill="1" applyBorder="1" applyAlignment="1">
      <alignment horizontal="center"/>
    </xf>
    <xf numFmtId="0" fontId="64" fillId="7" borderId="0" xfId="0" applyFont="1" applyFill="1" applyAlignment="1">
      <alignment horizontal="center"/>
    </xf>
    <xf numFmtId="0" fontId="65" fillId="0" borderId="0" xfId="0" applyFont="1">
      <alignment vertical="center"/>
    </xf>
    <xf numFmtId="0" fontId="55" fillId="0" borderId="16" xfId="0" applyFont="1" applyBorder="1" applyAlignment="1">
      <alignment horizontal="center" vertical="center" shrinkToFit="1"/>
    </xf>
    <xf numFmtId="189" fontId="55" fillId="7" borderId="2" xfId="0" applyNumberFormat="1" applyFont="1" applyFill="1" applyBorder="1" applyAlignment="1">
      <alignment horizontal="center" vertical="center" shrinkToFit="1"/>
    </xf>
    <xf numFmtId="0" fontId="64" fillId="7" borderId="2" xfId="0" applyFont="1" applyFill="1" applyBorder="1" applyAlignment="1">
      <alignment horizontal="center"/>
    </xf>
    <xf numFmtId="0" fontId="55" fillId="0" borderId="14" xfId="0" applyFont="1" applyBorder="1" applyAlignment="1">
      <alignment vertical="center" shrinkToFit="1"/>
    </xf>
    <xf numFmtId="0" fontId="55" fillId="0" borderId="26" xfId="0" quotePrefix="1" applyFont="1" applyBorder="1" applyAlignment="1">
      <alignment horizontal="center" vertical="center" shrinkToFit="1"/>
    </xf>
    <xf numFmtId="192" fontId="55" fillId="0" borderId="1" xfId="0" applyNumberFormat="1" applyFont="1" applyBorder="1">
      <alignment vertical="center"/>
    </xf>
    <xf numFmtId="0" fontId="64" fillId="0" borderId="0" xfId="0" quotePrefix="1" applyFont="1" applyAlignment="1">
      <alignment horizontal="left" vertical="center" wrapText="1"/>
    </xf>
    <xf numFmtId="0" fontId="55" fillId="0" borderId="18" xfId="0" quotePrefix="1" applyFont="1" applyBorder="1" applyAlignment="1">
      <alignment horizontal="center" vertical="center" shrinkToFit="1"/>
    </xf>
    <xf numFmtId="189" fontId="55" fillId="0" borderId="1" xfId="0" applyNumberFormat="1" applyFont="1" applyBorder="1">
      <alignment vertical="center"/>
    </xf>
    <xf numFmtId="0" fontId="64" fillId="0" borderId="7" xfId="0" quotePrefix="1" applyFont="1" applyBorder="1">
      <alignment vertical="center"/>
    </xf>
    <xf numFmtId="0" fontId="64" fillId="0" borderId="57" xfId="0" applyFont="1" applyBorder="1" applyAlignment="1">
      <alignment horizontal="center" vertical="center" shrinkToFit="1"/>
    </xf>
    <xf numFmtId="0" fontId="55" fillId="0" borderId="46" xfId="0" quotePrefix="1" applyFont="1" applyBorder="1" applyAlignment="1">
      <alignment horizontal="center" vertical="center" shrinkToFit="1"/>
    </xf>
    <xf numFmtId="176" fontId="55" fillId="2" borderId="0" xfId="1" applyNumberFormat="1" applyFont="1" applyFill="1" applyBorder="1" applyAlignment="1">
      <alignment horizontal="right"/>
    </xf>
    <xf numFmtId="0" fontId="55" fillId="0" borderId="16" xfId="0" applyFont="1" applyBorder="1" applyAlignment="1">
      <alignment horizontal="center" vertical="center"/>
    </xf>
    <xf numFmtId="0" fontId="55" fillId="0" borderId="49" xfId="0" applyFont="1" applyBorder="1" applyAlignment="1">
      <alignment horizontal="center" vertical="center" shrinkToFit="1"/>
    </xf>
    <xf numFmtId="0" fontId="55" fillId="0" borderId="56" xfId="0" quotePrefix="1" applyFont="1" applyBorder="1" applyAlignment="1">
      <alignment horizontal="center" vertical="center" shrinkToFit="1"/>
    </xf>
    <xf numFmtId="176" fontId="55" fillId="2" borderId="1" xfId="1" applyNumberFormat="1" applyFont="1" applyFill="1" applyBorder="1" applyAlignment="1">
      <alignment horizontal="right"/>
    </xf>
    <xf numFmtId="0" fontId="55" fillId="0" borderId="7" xfId="0" quotePrefix="1" applyFont="1" applyBorder="1" applyAlignment="1">
      <alignment vertical="center" shrinkToFit="1"/>
    </xf>
    <xf numFmtId="0" fontId="55" fillId="0" borderId="20" xfId="0" quotePrefix="1" applyFont="1" applyBorder="1" applyAlignment="1">
      <alignment horizontal="center" vertical="top"/>
    </xf>
    <xf numFmtId="0" fontId="64" fillId="0" borderId="14" xfId="0" quotePrefix="1" applyFont="1" applyBorder="1">
      <alignment vertical="center"/>
    </xf>
    <xf numFmtId="189" fontId="64" fillId="0" borderId="0" xfId="0" applyNumberFormat="1" applyFont="1">
      <alignment vertical="center"/>
    </xf>
    <xf numFmtId="176" fontId="64" fillId="0" borderId="0" xfId="14" applyNumberFormat="1" applyFont="1" applyFill="1" applyAlignment="1">
      <alignment vertical="center"/>
    </xf>
    <xf numFmtId="0" fontId="55" fillId="0" borderId="20" xfId="0" quotePrefix="1" applyFont="1" applyBorder="1" applyAlignment="1">
      <alignment horizontal="center"/>
    </xf>
    <xf numFmtId="0" fontId="55" fillId="0" borderId="7" xfId="0" quotePrefix="1" applyFont="1" applyBorder="1">
      <alignment vertical="center"/>
    </xf>
    <xf numFmtId="0" fontId="55" fillId="0" borderId="16" xfId="0" quotePrefix="1" applyFont="1" applyBorder="1" applyAlignment="1">
      <alignment horizontal="center" vertical="top"/>
    </xf>
    <xf numFmtId="0" fontId="55" fillId="0" borderId="64" xfId="0" applyFont="1" applyBorder="1">
      <alignment vertical="center"/>
    </xf>
    <xf numFmtId="0" fontId="55" fillId="0" borderId="20" xfId="0" applyFont="1" applyBorder="1" applyAlignment="1">
      <alignment horizontal="center" vertical="top"/>
    </xf>
    <xf numFmtId="0" fontId="55" fillId="0" borderId="22" xfId="0" quotePrefix="1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55" fillId="0" borderId="2" xfId="0" applyFont="1" applyBorder="1" applyAlignment="1">
      <alignment horizontal="center" vertical="center" shrinkToFit="1"/>
    </xf>
    <xf numFmtId="0" fontId="55" fillId="0" borderId="14" xfId="0" quotePrefix="1" applyFont="1" applyBorder="1">
      <alignment vertical="center"/>
    </xf>
    <xf numFmtId="2" fontId="54" fillId="2" borderId="0" xfId="0" applyNumberFormat="1" applyFont="1" applyFill="1">
      <alignment vertical="center"/>
    </xf>
    <xf numFmtId="2" fontId="54" fillId="2" borderId="12" xfId="0" applyNumberFormat="1" applyFont="1" applyFill="1" applyBorder="1">
      <alignment vertical="center"/>
    </xf>
    <xf numFmtId="38" fontId="64" fillId="0" borderId="0" xfId="14" applyFont="1" applyFill="1" applyAlignment="1">
      <alignment vertical="center"/>
    </xf>
    <xf numFmtId="193" fontId="55" fillId="0" borderId="12" xfId="0" applyNumberFormat="1" applyFont="1" applyBorder="1">
      <alignment vertical="center"/>
    </xf>
    <xf numFmtId="0" fontId="54" fillId="0" borderId="12" xfId="0" applyFont="1" applyBorder="1">
      <alignment vertical="center"/>
    </xf>
    <xf numFmtId="0" fontId="55" fillId="5" borderId="73" xfId="0" quotePrefix="1" applyFont="1" applyFill="1" applyBorder="1">
      <alignment vertical="center"/>
    </xf>
    <xf numFmtId="0" fontId="55" fillId="0" borderId="55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3" fontId="55" fillId="0" borderId="0" xfId="0" applyNumberFormat="1" applyFont="1">
      <alignment vertical="center"/>
    </xf>
    <xf numFmtId="0" fontId="55" fillId="0" borderId="57" xfId="0" applyFont="1" applyBorder="1" applyAlignment="1">
      <alignment horizontal="center" vertical="center"/>
    </xf>
    <xf numFmtId="38" fontId="55" fillId="0" borderId="1" xfId="14" quotePrefix="1" applyFont="1" applyFill="1" applyBorder="1" applyAlignment="1">
      <alignment vertical="center" shrinkToFit="1"/>
    </xf>
    <xf numFmtId="3" fontId="55" fillId="0" borderId="1" xfId="0" applyNumberFormat="1" applyFont="1" applyBorder="1">
      <alignment vertical="center"/>
    </xf>
    <xf numFmtId="38" fontId="55" fillId="0" borderId="1" xfId="14" applyFont="1" applyFill="1" applyBorder="1" applyAlignment="1" applyProtection="1">
      <alignment vertical="center"/>
    </xf>
    <xf numFmtId="38" fontId="55" fillId="0" borderId="0" xfId="14" applyFont="1" applyFill="1" applyBorder="1" applyAlignment="1" applyProtection="1">
      <alignment vertical="center"/>
    </xf>
    <xf numFmtId="0" fontId="64" fillId="0" borderId="64" xfId="0" quotePrefix="1" applyFont="1" applyBorder="1">
      <alignment vertical="center"/>
    </xf>
    <xf numFmtId="38" fontId="54" fillId="0" borderId="0" xfId="14" applyFont="1">
      <alignment vertical="center"/>
    </xf>
    <xf numFmtId="2" fontId="64" fillId="0" borderId="0" xfId="0" applyNumberFormat="1" applyFont="1">
      <alignment vertical="center"/>
    </xf>
    <xf numFmtId="0" fontId="55" fillId="0" borderId="22" xfId="0" applyFont="1" applyBorder="1" applyAlignment="1">
      <alignment horizontal="center" vertical="center" shrinkToFit="1"/>
    </xf>
    <xf numFmtId="0" fontId="64" fillId="0" borderId="14" xfId="0" applyFont="1" applyBorder="1">
      <alignment vertical="center"/>
    </xf>
    <xf numFmtId="189" fontId="55" fillId="0" borderId="1" xfId="0" applyNumberFormat="1" applyFont="1" applyBorder="1" applyAlignment="1">
      <alignment vertical="center" shrinkToFit="1"/>
    </xf>
    <xf numFmtId="0" fontId="55" fillId="0" borderId="20" xfId="0" applyFont="1" applyBorder="1" applyAlignment="1">
      <alignment horizontal="center"/>
    </xf>
    <xf numFmtId="176" fontId="55" fillId="0" borderId="0" xfId="14" quotePrefix="1" applyNumberFormat="1" applyFont="1" applyFill="1" applyBorder="1" applyAlignment="1">
      <alignment vertical="center" shrinkToFit="1"/>
    </xf>
    <xf numFmtId="176" fontId="55" fillId="0" borderId="1" xfId="14" quotePrefix="1" applyNumberFormat="1" applyFont="1" applyFill="1" applyBorder="1" applyAlignment="1">
      <alignment vertical="center" shrinkToFit="1"/>
    </xf>
    <xf numFmtId="190" fontId="55" fillId="0" borderId="1" xfId="0" applyNumberFormat="1" applyFont="1" applyBorder="1">
      <alignment vertical="center"/>
    </xf>
    <xf numFmtId="176" fontId="55" fillId="2" borderId="0" xfId="14" applyNumberFormat="1" applyFont="1" applyFill="1" applyBorder="1">
      <alignment vertical="center"/>
    </xf>
    <xf numFmtId="192" fontId="55" fillId="2" borderId="0" xfId="0" applyNumberFormat="1" applyFont="1" applyFill="1">
      <alignment vertical="center"/>
    </xf>
    <xf numFmtId="176" fontId="55" fillId="2" borderId="1" xfId="14" applyNumberFormat="1" applyFont="1" applyFill="1" applyBorder="1">
      <alignment vertical="center"/>
    </xf>
    <xf numFmtId="0" fontId="55" fillId="0" borderId="16" xfId="0" applyFont="1" applyBorder="1" applyAlignment="1">
      <alignment horizontal="center" vertical="top"/>
    </xf>
    <xf numFmtId="0" fontId="55" fillId="0" borderId="20" xfId="0" quotePrefix="1" applyFont="1" applyBorder="1" applyAlignment="1">
      <alignment horizontal="center" vertical="center"/>
    </xf>
    <xf numFmtId="0" fontId="55" fillId="0" borderId="51" xfId="0" quotePrefix="1" applyFont="1" applyBorder="1" applyAlignment="1">
      <alignment horizontal="center" vertical="center"/>
    </xf>
    <xf numFmtId="0" fontId="55" fillId="0" borderId="63" xfId="0" applyFont="1" applyBorder="1" applyAlignment="1">
      <alignment horizontal="center" vertical="center" shrinkToFit="1"/>
    </xf>
    <xf numFmtId="189" fontId="55" fillId="0" borderId="34" xfId="0" applyNumberFormat="1" applyFont="1" applyBorder="1" applyAlignment="1">
      <alignment vertical="center" shrinkToFit="1"/>
    </xf>
    <xf numFmtId="0" fontId="55" fillId="0" borderId="24" xfId="0" applyFont="1" applyBorder="1">
      <alignment vertical="center"/>
    </xf>
    <xf numFmtId="0" fontId="55" fillId="0" borderId="0" xfId="0" quotePrefix="1" applyFont="1" applyAlignment="1">
      <alignment horizontal="center" vertical="center"/>
    </xf>
    <xf numFmtId="0" fontId="55" fillId="0" borderId="0" xfId="0" applyFont="1" applyAlignment="1">
      <alignment vertical="center" shrinkToFit="1"/>
    </xf>
    <xf numFmtId="0" fontId="64" fillId="0" borderId="0" xfId="0" applyFont="1" applyAlignment="1">
      <alignment vertical="center" shrinkToFit="1"/>
    </xf>
    <xf numFmtId="189" fontId="55" fillId="0" borderId="0" xfId="15" applyNumberFormat="1" applyFont="1" applyFill="1" applyBorder="1" applyAlignment="1">
      <alignment vertical="center"/>
    </xf>
    <xf numFmtId="189" fontId="64" fillId="0" borderId="0" xfId="0" applyNumberFormat="1" applyFont="1" applyAlignment="1"/>
    <xf numFmtId="192" fontId="64" fillId="0" borderId="0" xfId="0" applyNumberFormat="1" applyFont="1" applyAlignment="1"/>
    <xf numFmtId="0" fontId="64" fillId="5" borderId="42" xfId="0" applyFont="1" applyFill="1" applyBorder="1">
      <alignment vertical="center"/>
    </xf>
    <xf numFmtId="0" fontId="64" fillId="5" borderId="48" xfId="0" applyFont="1" applyFill="1" applyBorder="1">
      <alignment vertical="center"/>
    </xf>
    <xf numFmtId="0" fontId="64" fillId="0" borderId="5" xfId="0" applyFont="1" applyBorder="1" applyAlignment="1">
      <alignment horizontal="right" vertical="center"/>
    </xf>
    <xf numFmtId="0" fontId="64" fillId="0" borderId="5" xfId="0" quotePrefix="1" applyFont="1" applyBorder="1">
      <alignment vertical="center"/>
    </xf>
    <xf numFmtId="0" fontId="55" fillId="0" borderId="5" xfId="0" quotePrefix="1" applyFont="1" applyBorder="1">
      <alignment vertical="center"/>
    </xf>
    <xf numFmtId="0" fontId="55" fillId="0" borderId="5" xfId="0" quotePrefix="1" applyFont="1" applyBorder="1" applyAlignment="1">
      <alignment horizontal="center" vertical="center"/>
    </xf>
    <xf numFmtId="0" fontId="64" fillId="0" borderId="5" xfId="0" applyFont="1" applyBorder="1" applyAlignment="1"/>
    <xf numFmtId="0" fontId="55" fillId="0" borderId="5" xfId="0" applyFont="1" applyBorder="1" applyAlignment="1"/>
    <xf numFmtId="0" fontId="55" fillId="5" borderId="3" xfId="0" quotePrefix="1" applyFont="1" applyFill="1" applyBorder="1" applyAlignment="1">
      <alignment horizontal="center" vertical="center" wrapText="1"/>
    </xf>
    <xf numFmtId="38" fontId="64" fillId="5" borderId="0" xfId="14" applyFont="1" applyFill="1" applyAlignment="1">
      <alignment vertical="center"/>
    </xf>
    <xf numFmtId="0" fontId="64" fillId="5" borderId="0" xfId="0" applyFont="1" applyFill="1" applyAlignment="1"/>
    <xf numFmtId="0" fontId="55" fillId="5" borderId="23" xfId="0" applyFont="1" applyFill="1" applyBorder="1">
      <alignment vertical="center"/>
    </xf>
    <xf numFmtId="0" fontId="55" fillId="0" borderId="26" xfId="0" applyFont="1" applyBorder="1">
      <alignment vertical="center"/>
    </xf>
    <xf numFmtId="0" fontId="55" fillId="0" borderId="72" xfId="0" applyFont="1" applyBorder="1" applyAlignment="1">
      <alignment horizontal="center" vertical="center"/>
    </xf>
    <xf numFmtId="0" fontId="55" fillId="4" borderId="11" xfId="0" quotePrefix="1" applyFont="1" applyFill="1" applyBorder="1" applyAlignment="1">
      <alignment horizontal="center" vertical="center"/>
    </xf>
    <xf numFmtId="0" fontId="55" fillId="5" borderId="7" xfId="0" applyFont="1" applyFill="1" applyBorder="1" applyAlignment="1">
      <alignment vertical="center" wrapText="1"/>
    </xf>
    <xf numFmtId="0" fontId="64" fillId="0" borderId="34" xfId="0" quotePrefix="1" applyFont="1" applyBorder="1" applyAlignment="1"/>
    <xf numFmtId="0" fontId="68" fillId="0" borderId="53" xfId="0" applyFont="1" applyBorder="1">
      <alignment vertical="center"/>
    </xf>
    <xf numFmtId="0" fontId="55" fillId="0" borderId="50" xfId="0" applyFont="1" applyBorder="1" applyAlignment="1">
      <alignment horizontal="center" vertical="center"/>
    </xf>
    <xf numFmtId="0" fontId="55" fillId="4" borderId="51" xfId="0" applyFont="1" applyFill="1" applyBorder="1" applyAlignment="1">
      <alignment horizontal="center" vertical="center"/>
    </xf>
    <xf numFmtId="0" fontId="64" fillId="0" borderId="24" xfId="0" applyFont="1" applyBorder="1" applyAlignment="1">
      <alignment wrapText="1"/>
    </xf>
    <xf numFmtId="38" fontId="64" fillId="0" borderId="0" xfId="14" applyFont="1" applyFill="1" applyAlignment="1"/>
    <xf numFmtId="176" fontId="55" fillId="0" borderId="23" xfId="14" applyNumberFormat="1" applyFont="1" applyFill="1" applyBorder="1" applyAlignment="1">
      <alignment vertical="center" shrinkToFit="1"/>
    </xf>
    <xf numFmtId="189" fontId="55" fillId="0" borderId="55" xfId="0" applyNumberFormat="1" applyFont="1" applyBorder="1" applyAlignment="1">
      <alignment vertical="center" shrinkToFit="1"/>
    </xf>
    <xf numFmtId="0" fontId="55" fillId="3" borderId="26" xfId="0" quotePrefix="1" applyFont="1" applyFill="1" applyBorder="1" applyAlignment="1">
      <alignment horizontal="center" vertical="center" shrinkToFit="1"/>
    </xf>
    <xf numFmtId="0" fontId="55" fillId="0" borderId="23" xfId="0" quotePrefix="1" applyFont="1" applyBorder="1" applyAlignment="1">
      <alignment vertical="center" shrinkToFit="1"/>
    </xf>
    <xf numFmtId="0" fontId="55" fillId="3" borderId="0" xfId="0" applyFont="1" applyFill="1">
      <alignment vertical="center"/>
    </xf>
    <xf numFmtId="0" fontId="55" fillId="3" borderId="1" xfId="0" applyFont="1" applyFill="1" applyBorder="1">
      <alignment vertical="center"/>
    </xf>
    <xf numFmtId="0" fontId="55" fillId="0" borderId="55" xfId="0" quotePrefix="1" applyFont="1" applyBorder="1" applyAlignment="1">
      <alignment vertical="center" shrinkToFit="1"/>
    </xf>
    <xf numFmtId="189" fontId="55" fillId="0" borderId="14" xfId="0" applyNumberFormat="1" applyFont="1" applyBorder="1" applyAlignment="1">
      <alignment vertical="center" shrinkToFit="1"/>
    </xf>
    <xf numFmtId="181" fontId="55" fillId="2" borderId="0" xfId="1" applyNumberFormat="1" applyFont="1" applyFill="1" applyBorder="1" applyAlignment="1">
      <alignment horizontal="right"/>
    </xf>
    <xf numFmtId="181" fontId="64" fillId="7" borderId="0" xfId="0" applyNumberFormat="1" applyFont="1" applyFill="1" applyAlignment="1">
      <alignment horizontal="center"/>
    </xf>
    <xf numFmtId="181" fontId="55" fillId="2" borderId="2" xfId="1" applyNumberFormat="1" applyFont="1" applyFill="1" applyBorder="1" applyAlignment="1">
      <alignment horizontal="right"/>
    </xf>
    <xf numFmtId="181" fontId="64" fillId="7" borderId="2" xfId="0" applyNumberFormat="1" applyFont="1" applyFill="1" applyBorder="1" applyAlignment="1">
      <alignment horizontal="center"/>
    </xf>
    <xf numFmtId="192" fontId="55" fillId="0" borderId="1" xfId="0" applyNumberFormat="1" applyFont="1" applyBorder="1" applyAlignment="1"/>
    <xf numFmtId="192" fontId="55" fillId="0" borderId="0" xfId="0" applyNumberFormat="1" applyFont="1" applyAlignment="1"/>
    <xf numFmtId="192" fontId="55" fillId="2" borderId="0" xfId="0" applyNumberFormat="1" applyFont="1" applyFill="1" applyAlignment="1"/>
    <xf numFmtId="176" fontId="55" fillId="0" borderId="23" xfId="14" quotePrefix="1" applyNumberFormat="1" applyFont="1" applyFill="1" applyBorder="1" applyAlignment="1">
      <alignment vertical="center" shrinkToFit="1"/>
    </xf>
    <xf numFmtId="189" fontId="55" fillId="0" borderId="0" xfId="0" applyNumberFormat="1" applyFont="1" applyAlignment="1" applyProtection="1">
      <alignment horizontal="right" vertical="center"/>
      <protection locked="0"/>
    </xf>
    <xf numFmtId="189" fontId="55" fillId="0" borderId="1" xfId="0" applyNumberFormat="1" applyFont="1" applyBorder="1" applyAlignment="1" applyProtection="1">
      <alignment horizontal="right" vertical="center"/>
      <protection locked="0"/>
    </xf>
    <xf numFmtId="189" fontId="55" fillId="0" borderId="0" xfId="0" applyNumberFormat="1" applyFont="1" applyAlignment="1">
      <alignment horizontal="right" vertical="center"/>
    </xf>
    <xf numFmtId="189" fontId="55" fillId="0" borderId="1" xfId="0" applyNumberFormat="1" applyFont="1" applyBorder="1" applyAlignment="1">
      <alignment horizontal="right" vertical="center"/>
    </xf>
    <xf numFmtId="181" fontId="55" fillId="0" borderId="1" xfId="0" applyNumberFormat="1" applyFont="1" applyBorder="1" applyAlignment="1">
      <alignment horizontal="right" vertical="center"/>
    </xf>
    <xf numFmtId="181" fontId="55" fillId="0" borderId="1" xfId="0" applyNumberFormat="1" applyFont="1" applyBorder="1">
      <alignment vertical="center"/>
    </xf>
    <xf numFmtId="176" fontId="55" fillId="0" borderId="1" xfId="14" applyNumberFormat="1" applyFont="1" applyFill="1" applyBorder="1" applyAlignment="1"/>
    <xf numFmtId="176" fontId="55" fillId="0" borderId="0" xfId="14" applyNumberFormat="1" applyFont="1" applyFill="1" applyBorder="1" applyAlignment="1"/>
    <xf numFmtId="176" fontId="55" fillId="2" borderId="0" xfId="14" applyNumberFormat="1" applyFont="1" applyFill="1" applyBorder="1" applyAlignment="1"/>
    <xf numFmtId="38" fontId="55" fillId="0" borderId="2" xfId="14" applyFont="1" applyFill="1" applyBorder="1" applyAlignment="1">
      <alignment horizontal="center" vertical="center" shrinkToFit="1"/>
    </xf>
    <xf numFmtId="0" fontId="68" fillId="5" borderId="14" xfId="0" quotePrefix="1" applyFont="1" applyFill="1" applyBorder="1" applyAlignment="1">
      <alignment vertical="top" wrapText="1"/>
    </xf>
    <xf numFmtId="0" fontId="55" fillId="0" borderId="2" xfId="0" applyFont="1" applyBorder="1" applyAlignment="1">
      <alignment vertical="center" shrinkToFit="1"/>
    </xf>
    <xf numFmtId="184" fontId="55" fillId="0" borderId="12" xfId="0" applyNumberFormat="1" applyFont="1" applyBorder="1">
      <alignment vertical="center"/>
    </xf>
    <xf numFmtId="184" fontId="55" fillId="0" borderId="1" xfId="0" applyNumberFormat="1" applyFont="1" applyBorder="1">
      <alignment vertical="center"/>
    </xf>
    <xf numFmtId="184" fontId="55" fillId="2" borderId="12" xfId="0" applyNumberFormat="1" applyFont="1" applyFill="1" applyBorder="1">
      <alignment vertical="center"/>
    </xf>
    <xf numFmtId="184" fontId="55" fillId="2" borderId="13" xfId="0" applyNumberFormat="1" applyFont="1" applyFill="1" applyBorder="1">
      <alignment vertical="center"/>
    </xf>
    <xf numFmtId="2" fontId="55" fillId="0" borderId="2" xfId="0" applyNumberFormat="1" applyFont="1" applyBorder="1" applyAlignment="1">
      <alignment vertical="center" shrinkToFit="1"/>
    </xf>
    <xf numFmtId="2" fontId="55" fillId="0" borderId="2" xfId="0" applyNumberFormat="1" applyFont="1" applyBorder="1">
      <alignment vertical="center"/>
    </xf>
    <xf numFmtId="2" fontId="55" fillId="0" borderId="12" xfId="0" applyNumberFormat="1" applyFont="1" applyBorder="1">
      <alignment vertical="center"/>
    </xf>
    <xf numFmtId="2" fontId="55" fillId="2" borderId="2" xfId="0" applyNumberFormat="1" applyFont="1" applyFill="1" applyBorder="1">
      <alignment vertical="center"/>
    </xf>
    <xf numFmtId="176" fontId="55" fillId="0" borderId="0" xfId="15" applyNumberFormat="1" applyFont="1" applyFill="1" applyBorder="1" applyAlignment="1">
      <alignment vertical="center"/>
    </xf>
    <xf numFmtId="176" fontId="55" fillId="0" borderId="0" xfId="15" applyNumberFormat="1" applyFont="1" applyFill="1" applyBorder="1" applyAlignment="1" applyProtection="1">
      <alignment horizontal="right" vertical="center"/>
      <protection locked="0"/>
    </xf>
    <xf numFmtId="176" fontId="55" fillId="0" borderId="12" xfId="15" applyNumberFormat="1" applyFont="1" applyFill="1" applyBorder="1" applyAlignment="1" applyProtection="1">
      <alignment horizontal="right" vertical="center"/>
      <protection locked="0"/>
    </xf>
    <xf numFmtId="176" fontId="55" fillId="0" borderId="12" xfId="15" applyNumberFormat="1" applyFont="1" applyFill="1" applyBorder="1" applyAlignment="1">
      <alignment vertical="center"/>
    </xf>
    <xf numFmtId="176" fontId="55" fillId="0" borderId="12" xfId="14" applyNumberFormat="1" applyFont="1" applyFill="1" applyBorder="1">
      <alignment vertical="center"/>
    </xf>
    <xf numFmtId="0" fontId="55" fillId="2" borderId="2" xfId="0" applyFont="1" applyFill="1" applyBorder="1">
      <alignment vertical="center"/>
    </xf>
    <xf numFmtId="0" fontId="55" fillId="0" borderId="73" xfId="0" quotePrefix="1" applyFont="1" applyBorder="1">
      <alignment vertical="center"/>
    </xf>
    <xf numFmtId="0" fontId="55" fillId="0" borderId="1" xfId="0" quotePrefix="1" applyFont="1" applyBorder="1" applyAlignment="1">
      <alignment vertical="center" shrinkToFit="1"/>
    </xf>
    <xf numFmtId="3" fontId="55" fillId="0" borderId="1" xfId="0" applyNumberFormat="1" applyFont="1" applyBorder="1" applyAlignment="1" applyProtection="1">
      <alignment horizontal="right" vertical="center"/>
      <protection locked="0"/>
    </xf>
    <xf numFmtId="3" fontId="55" fillId="0" borderId="0" xfId="0" applyNumberFormat="1" applyFont="1" applyAlignment="1" applyProtection="1">
      <alignment horizontal="right" vertical="center"/>
      <protection locked="0"/>
    </xf>
    <xf numFmtId="38" fontId="55" fillId="0" borderId="0" xfId="14" applyFont="1" applyFill="1">
      <alignment vertical="center"/>
    </xf>
    <xf numFmtId="38" fontId="55" fillId="0" borderId="1" xfId="14" applyFont="1" applyFill="1" applyBorder="1" applyAlignment="1" applyProtection="1">
      <alignment horizontal="right" vertical="center"/>
      <protection locked="0"/>
    </xf>
    <xf numFmtId="38" fontId="55" fillId="2" borderId="1" xfId="14" applyFont="1" applyFill="1" applyBorder="1" applyAlignment="1">
      <alignment vertical="center"/>
    </xf>
    <xf numFmtId="2" fontId="64" fillId="0" borderId="0" xfId="0" applyNumberFormat="1" applyFont="1" applyAlignment="1"/>
    <xf numFmtId="0" fontId="55" fillId="0" borderId="1" xfId="0" applyFont="1" applyBorder="1" applyAlignment="1">
      <alignment horizontal="center" vertical="center" shrinkToFit="1"/>
    </xf>
    <xf numFmtId="0" fontId="64" fillId="0" borderId="64" xfId="0" applyFont="1" applyBorder="1">
      <alignment vertical="center"/>
    </xf>
    <xf numFmtId="176" fontId="55" fillId="0" borderId="0" xfId="14" applyNumberFormat="1" applyFont="1" applyFill="1" applyBorder="1" applyAlignment="1" applyProtection="1">
      <alignment vertical="center"/>
    </xf>
    <xf numFmtId="197" fontId="55" fillId="0" borderId="0" xfId="0" applyNumberFormat="1" applyFont="1">
      <alignment vertical="center"/>
    </xf>
    <xf numFmtId="176" fontId="55" fillId="0" borderId="0" xfId="14" applyNumberFormat="1" applyFont="1" applyFill="1">
      <alignment vertical="center"/>
    </xf>
    <xf numFmtId="176" fontId="55" fillId="0" borderId="55" xfId="14" quotePrefix="1" applyNumberFormat="1" applyFont="1" applyFill="1" applyBorder="1" applyAlignment="1">
      <alignment vertical="center" shrinkToFit="1"/>
    </xf>
    <xf numFmtId="176" fontId="55" fillId="0" borderId="1" xfId="14" applyNumberFormat="1" applyFont="1" applyFill="1" applyBorder="1" applyAlignment="1" applyProtection="1">
      <alignment vertical="center"/>
    </xf>
    <xf numFmtId="176" fontId="55" fillId="0" borderId="1" xfId="14" applyNumberFormat="1" applyFont="1" applyFill="1" applyBorder="1" applyAlignment="1">
      <alignment vertical="center"/>
    </xf>
    <xf numFmtId="0" fontId="55" fillId="0" borderId="57" xfId="0" applyFont="1" applyBorder="1" applyAlignment="1">
      <alignment horizontal="center" vertical="center" shrinkToFit="1"/>
    </xf>
    <xf numFmtId="38" fontId="55" fillId="0" borderId="1" xfId="14" applyFont="1" applyFill="1" applyBorder="1" applyAlignment="1"/>
    <xf numFmtId="38" fontId="55" fillId="2" borderId="1" xfId="14" applyFont="1" applyFill="1" applyBorder="1" applyAlignment="1"/>
    <xf numFmtId="38" fontId="54" fillId="0" borderId="0" xfId="14" applyFont="1" applyFill="1">
      <alignment vertical="center"/>
    </xf>
    <xf numFmtId="189" fontId="55" fillId="0" borderId="2" xfId="0" applyNumberFormat="1" applyFont="1" applyBorder="1" applyAlignment="1">
      <alignment horizontal="center" vertical="center" shrinkToFit="1"/>
    </xf>
    <xf numFmtId="38" fontId="55" fillId="0" borderId="55" xfId="14" quotePrefix="1" applyFont="1" applyFill="1" applyBorder="1" applyAlignment="1">
      <alignment vertical="center" shrinkToFit="1"/>
    </xf>
    <xf numFmtId="0" fontId="55" fillId="0" borderId="23" xfId="0" applyFont="1" applyBorder="1" applyAlignment="1">
      <alignment vertical="center" shrinkToFit="1"/>
    </xf>
    <xf numFmtId="190" fontId="55" fillId="0" borderId="0" xfId="0" applyNumberFormat="1" applyFont="1">
      <alignment vertical="center"/>
    </xf>
    <xf numFmtId="197" fontId="55" fillId="0" borderId="1" xfId="0" applyNumberFormat="1" applyFont="1" applyBorder="1">
      <alignment vertical="center"/>
    </xf>
    <xf numFmtId="176" fontId="55" fillId="2" borderId="0" xfId="14" applyNumberFormat="1" applyFont="1" applyFill="1">
      <alignment vertical="center"/>
    </xf>
    <xf numFmtId="38" fontId="64" fillId="0" borderId="23" xfId="14" applyFont="1" applyFill="1" applyBorder="1" applyAlignment="1">
      <alignment vertical="center" shrinkToFit="1"/>
    </xf>
    <xf numFmtId="38" fontId="64" fillId="0" borderId="0" xfId="14" applyFont="1" applyFill="1" applyBorder="1" applyAlignment="1" applyProtection="1">
      <alignment vertical="center"/>
    </xf>
    <xf numFmtId="3" fontId="64" fillId="0" borderId="0" xfId="0" applyNumberFormat="1" applyFont="1">
      <alignment vertical="center"/>
    </xf>
    <xf numFmtId="3" fontId="64" fillId="0" borderId="1" xfId="0" applyNumberFormat="1" applyFont="1" applyBorder="1">
      <alignment vertical="center"/>
    </xf>
    <xf numFmtId="38" fontId="64" fillId="0" borderId="0" xfId="14" applyFont="1" applyFill="1" applyBorder="1" applyAlignment="1">
      <alignment vertical="center"/>
    </xf>
    <xf numFmtId="38" fontId="64" fillId="0" borderId="1" xfId="14" applyFont="1" applyFill="1" applyBorder="1" applyAlignment="1">
      <alignment vertical="center"/>
    </xf>
    <xf numFmtId="38" fontId="64" fillId="0" borderId="23" xfId="14" quotePrefix="1" applyFont="1" applyFill="1" applyBorder="1" applyAlignment="1">
      <alignment vertical="center" shrinkToFit="1"/>
    </xf>
    <xf numFmtId="38" fontId="64" fillId="0" borderId="0" xfId="0" applyNumberFormat="1" applyFont="1">
      <alignment vertical="center"/>
    </xf>
    <xf numFmtId="3" fontId="64" fillId="2" borderId="0" xfId="0" applyNumberFormat="1" applyFont="1" applyFill="1">
      <alignment vertical="center"/>
    </xf>
    <xf numFmtId="38" fontId="64" fillId="2" borderId="0" xfId="14" applyFont="1" applyFill="1" applyBorder="1" applyAlignment="1" applyProtection="1">
      <alignment vertical="center"/>
    </xf>
    <xf numFmtId="0" fontId="55" fillId="0" borderId="25" xfId="0" applyFont="1" applyBorder="1" applyAlignment="1">
      <alignment horizontal="center" vertical="center" shrinkToFit="1"/>
    </xf>
    <xf numFmtId="181" fontId="55" fillId="0" borderId="34" xfId="0" applyNumberFormat="1" applyFont="1" applyBorder="1" applyAlignment="1">
      <alignment vertical="center" shrinkToFit="1"/>
    </xf>
    <xf numFmtId="181" fontId="55" fillId="0" borderId="34" xfId="0" applyNumberFormat="1" applyFont="1" applyBorder="1">
      <alignment vertical="center"/>
    </xf>
    <xf numFmtId="181" fontId="55" fillId="2" borderId="34" xfId="0" applyNumberFormat="1" applyFont="1" applyFill="1" applyBorder="1">
      <alignment vertical="center"/>
    </xf>
    <xf numFmtId="0" fontId="68" fillId="0" borderId="0" xfId="0" applyFont="1" applyAlignment="1"/>
    <xf numFmtId="198" fontId="68" fillId="0" borderId="0" xfId="14" applyNumberFormat="1" applyFont="1" applyFill="1" applyAlignment="1"/>
    <xf numFmtId="0" fontId="54" fillId="0" borderId="0" xfId="0" applyFont="1" applyAlignment="1"/>
    <xf numFmtId="40" fontId="64" fillId="0" borderId="0" xfId="14" applyNumberFormat="1" applyFont="1" applyFill="1">
      <alignment vertical="center"/>
    </xf>
    <xf numFmtId="38" fontId="64" fillId="0" borderId="1" xfId="14" applyFont="1" applyFill="1" applyBorder="1" applyAlignment="1"/>
    <xf numFmtId="38" fontId="64" fillId="4" borderId="1" xfId="14" applyFont="1" applyFill="1" applyBorder="1" applyAlignment="1"/>
    <xf numFmtId="0" fontId="64" fillId="0" borderId="2" xfId="0" applyFont="1" applyBorder="1" applyAlignment="1">
      <alignment horizontal="right" vertical="center"/>
    </xf>
    <xf numFmtId="38" fontId="64" fillId="0" borderId="2" xfId="14" applyFont="1" applyFill="1" applyBorder="1" applyAlignment="1"/>
    <xf numFmtId="38" fontId="64" fillId="7" borderId="2" xfId="1" applyFont="1" applyFill="1" applyBorder="1" applyAlignment="1"/>
    <xf numFmtId="38" fontId="64" fillId="4" borderId="2" xfId="14" applyFont="1" applyFill="1" applyBorder="1" applyAlignment="1"/>
    <xf numFmtId="38" fontId="64" fillId="4" borderId="0" xfId="14" applyFont="1" applyFill="1" applyAlignment="1"/>
    <xf numFmtId="38" fontId="64" fillId="0" borderId="0" xfId="14" applyFont="1" applyFill="1" applyBorder="1" applyAlignment="1"/>
    <xf numFmtId="38" fontId="64" fillId="7" borderId="0" xfId="1" applyFont="1" applyFill="1" applyBorder="1" applyAlignment="1"/>
    <xf numFmtId="38" fontId="64" fillId="4" borderId="0" xfId="14" applyFont="1" applyFill="1" applyBorder="1" applyAlignment="1"/>
    <xf numFmtId="38" fontId="64" fillId="7" borderId="0" xfId="14" applyFont="1" applyFill="1" applyAlignment="1"/>
    <xf numFmtId="4" fontId="64" fillId="0" borderId="2" xfId="0" applyNumberFormat="1" applyFont="1" applyBorder="1" applyAlignment="1"/>
    <xf numFmtId="3" fontId="64" fillId="0" borderId="2" xfId="0" applyNumberFormat="1" applyFont="1" applyBorder="1" applyAlignment="1"/>
    <xf numFmtId="3" fontId="68" fillId="0" borderId="2" xfId="0" applyNumberFormat="1" applyFont="1" applyBorder="1" applyAlignment="1"/>
    <xf numFmtId="4" fontId="68" fillId="0" borderId="2" xfId="0" applyNumberFormat="1" applyFont="1" applyBorder="1" applyAlignment="1"/>
    <xf numFmtId="4" fontId="68" fillId="0" borderId="2" xfId="0" applyNumberFormat="1" applyFont="1" applyBorder="1">
      <alignment vertical="center"/>
    </xf>
    <xf numFmtId="0" fontId="68" fillId="0" borderId="2" xfId="0" applyFont="1" applyBorder="1" applyAlignment="1"/>
    <xf numFmtId="4" fontId="64" fillId="0" borderId="0" xfId="0" applyNumberFormat="1" applyFont="1" applyAlignment="1"/>
    <xf numFmtId="4" fontId="68" fillId="0" borderId="0" xfId="0" applyNumberFormat="1" applyFont="1" applyAlignment="1"/>
    <xf numFmtId="4" fontId="68" fillId="0" borderId="0" xfId="0" applyNumberFormat="1" applyFont="1">
      <alignment vertical="center"/>
    </xf>
    <xf numFmtId="0" fontId="68" fillId="0" borderId="1" xfId="0" applyFont="1" applyBorder="1" applyAlignment="1"/>
    <xf numFmtId="176" fontId="55" fillId="0" borderId="0" xfId="14" applyNumberFormat="1" applyFont="1" applyFill="1" applyAlignment="1"/>
    <xf numFmtId="0" fontId="55" fillId="0" borderId="1" xfId="0" quotePrefix="1" applyFont="1" applyBorder="1" applyAlignment="1">
      <alignment horizontal="center"/>
    </xf>
    <xf numFmtId="176" fontId="55" fillId="7" borderId="1" xfId="1" applyNumberFormat="1" applyFont="1" applyFill="1" applyBorder="1" applyAlignment="1"/>
    <xf numFmtId="176" fontId="55" fillId="0" borderId="1" xfId="1" applyNumberFormat="1" applyFont="1" applyFill="1" applyBorder="1" applyAlignment="1"/>
    <xf numFmtId="0" fontId="55" fillId="0" borderId="0" xfId="0" applyFont="1" applyAlignment="1">
      <alignment horizontal="center" vertical="top"/>
    </xf>
    <xf numFmtId="176" fontId="55" fillId="0" borderId="0" xfId="1" applyNumberFormat="1" applyFont="1" applyFill="1" applyBorder="1" applyAlignment="1"/>
    <xf numFmtId="176" fontId="55" fillId="0" borderId="0" xfId="1" applyNumberFormat="1" applyFont="1" applyFill="1" applyBorder="1">
      <alignment vertical="center"/>
    </xf>
    <xf numFmtId="176" fontId="55" fillId="6" borderId="0" xfId="1" applyNumberFormat="1" applyFont="1" applyFill="1" applyBorder="1" applyAlignment="1"/>
    <xf numFmtId="0" fontId="64" fillId="6" borderId="0" xfId="0" applyFont="1" applyFill="1" applyAlignment="1"/>
    <xf numFmtId="0" fontId="55" fillId="5" borderId="0" xfId="0" applyFont="1" applyFill="1" applyAlignment="1">
      <alignment horizontal="center" vertical="top"/>
    </xf>
    <xf numFmtId="0" fontId="55" fillId="0" borderId="2" xfId="0" applyFont="1" applyBorder="1" applyAlignment="1">
      <alignment horizontal="center" vertical="top"/>
    </xf>
    <xf numFmtId="176" fontId="55" fillId="0" borderId="2" xfId="1" applyNumberFormat="1" applyFont="1" applyFill="1" applyBorder="1" applyAlignment="1"/>
    <xf numFmtId="176" fontId="55" fillId="0" borderId="2" xfId="1" applyNumberFormat="1" applyFont="1" applyFill="1" applyBorder="1">
      <alignment vertical="center"/>
    </xf>
    <xf numFmtId="0" fontId="55" fillId="0" borderId="1" xfId="0" applyFont="1" applyBorder="1" applyAlignment="1">
      <alignment horizontal="left" vertical="top"/>
    </xf>
    <xf numFmtId="0" fontId="55" fillId="0" borderId="0" xfId="0" applyFont="1" applyAlignment="1">
      <alignment horizontal="left" vertical="top"/>
    </xf>
    <xf numFmtId="176" fontId="55" fillId="7" borderId="0" xfId="1" applyNumberFormat="1" applyFont="1" applyFill="1" applyBorder="1" applyAlignment="1"/>
    <xf numFmtId="176" fontId="55" fillId="7" borderId="0" xfId="1" applyNumberFormat="1" applyFont="1" applyFill="1" applyBorder="1">
      <alignment vertical="center"/>
    </xf>
    <xf numFmtId="38" fontId="64" fillId="7" borderId="1" xfId="14" applyFont="1" applyFill="1" applyBorder="1" applyAlignment="1"/>
    <xf numFmtId="38" fontId="64" fillId="4" borderId="1" xfId="14" applyFont="1" applyFill="1" applyBorder="1">
      <alignment vertical="center"/>
    </xf>
    <xf numFmtId="38" fontId="64" fillId="0" borderId="2" xfId="14" applyFont="1" applyFill="1" applyBorder="1">
      <alignment vertical="center"/>
    </xf>
    <xf numFmtId="0" fontId="68" fillId="0" borderId="2" xfId="0" applyFont="1" applyBorder="1" applyAlignment="1">
      <alignment horizontal="right"/>
    </xf>
    <xf numFmtId="0" fontId="68" fillId="0" borderId="0" xfId="0" applyFont="1" applyAlignment="1">
      <alignment horizontal="right"/>
    </xf>
    <xf numFmtId="0" fontId="64" fillId="0" borderId="35" xfId="0" applyFont="1" applyBorder="1" applyAlignment="1"/>
    <xf numFmtId="0" fontId="55" fillId="5" borderId="35" xfId="0" quotePrefix="1" applyFont="1" applyFill="1" applyBorder="1" applyAlignment="1">
      <alignment horizontal="center"/>
    </xf>
    <xf numFmtId="0" fontId="55" fillId="5" borderId="21" xfId="0" quotePrefix="1" applyFont="1" applyFill="1" applyBorder="1" applyAlignment="1">
      <alignment horizontal="center"/>
    </xf>
    <xf numFmtId="0" fontId="55" fillId="5" borderId="32" xfId="0" quotePrefix="1" applyFont="1" applyFill="1" applyBorder="1" applyAlignment="1">
      <alignment horizontal="center"/>
    </xf>
    <xf numFmtId="0" fontId="55" fillId="5" borderId="21" xfId="0" quotePrefix="1" applyFont="1" applyFill="1" applyBorder="1" applyAlignment="1">
      <alignment horizontal="center" shrinkToFit="1"/>
    </xf>
    <xf numFmtId="0" fontId="55" fillId="5" borderId="21" xfId="0" quotePrefix="1" applyFont="1" applyFill="1" applyBorder="1" applyAlignment="1">
      <alignment horizontal="distributed"/>
    </xf>
    <xf numFmtId="199" fontId="68" fillId="0" borderId="0" xfId="0" applyNumberFormat="1" applyFont="1" applyAlignment="1"/>
    <xf numFmtId="200" fontId="68" fillId="0" borderId="0" xfId="0" applyNumberFormat="1" applyFont="1" applyAlignment="1"/>
    <xf numFmtId="10" fontId="54" fillId="0" borderId="0" xfId="0" applyNumberFormat="1" applyFont="1">
      <alignment vertical="center"/>
    </xf>
    <xf numFmtId="10" fontId="68" fillId="0" borderId="0" xfId="0" applyNumberFormat="1" applyFont="1" applyAlignment="1"/>
    <xf numFmtId="3" fontId="64" fillId="0" borderId="0" xfId="0" applyNumberFormat="1" applyFont="1" applyAlignment="1"/>
    <xf numFmtId="0" fontId="12" fillId="3" borderId="2" xfId="3" applyFont="1" applyFill="1" applyBorder="1" applyAlignment="1">
      <alignment horizontal="center"/>
    </xf>
    <xf numFmtId="0" fontId="5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4" fillId="3" borderId="23" xfId="0" applyFont="1" applyFill="1" applyBorder="1" applyAlignment="1">
      <alignment horizontal="center" vertical="center"/>
    </xf>
    <xf numFmtId="0" fontId="54" fillId="3" borderId="2" xfId="0" applyFont="1" applyFill="1" applyBorder="1" applyAlignment="1">
      <alignment horizontal="center" vertical="center"/>
    </xf>
    <xf numFmtId="0" fontId="16" fillId="2" borderId="63" xfId="0" applyFont="1" applyFill="1" applyBorder="1">
      <alignment vertical="center"/>
    </xf>
    <xf numFmtId="0" fontId="34" fillId="2" borderId="0" xfId="0" applyFont="1" applyFill="1">
      <alignment vertical="center"/>
    </xf>
    <xf numFmtId="0" fontId="54" fillId="2" borderId="0" xfId="0" applyFont="1" applyFill="1" applyAlignment="1">
      <alignment horizontal="right"/>
    </xf>
    <xf numFmtId="38" fontId="9" fillId="7" borderId="35" xfId="1" applyFont="1" applyFill="1" applyBorder="1" applyAlignment="1">
      <alignment horizontal="right"/>
    </xf>
    <xf numFmtId="38" fontId="9" fillId="7" borderId="21" xfId="1" applyFont="1" applyFill="1" applyBorder="1" applyAlignment="1">
      <alignment horizontal="right"/>
    </xf>
    <xf numFmtId="176" fontId="9" fillId="2" borderId="35" xfId="1" applyNumberFormat="1" applyFont="1" applyFill="1" applyBorder="1" applyAlignment="1">
      <alignment horizontal="right"/>
    </xf>
    <xf numFmtId="176" fontId="9" fillId="2" borderId="21" xfId="1" applyNumberFormat="1" applyFont="1" applyFill="1" applyBorder="1" applyAlignment="1">
      <alignment horizontal="right"/>
    </xf>
    <xf numFmtId="176" fontId="9" fillId="2" borderId="32" xfId="1" applyNumberFormat="1" applyFont="1" applyFill="1" applyBorder="1" applyAlignment="1">
      <alignment horizontal="right"/>
    </xf>
    <xf numFmtId="40" fontId="0" fillId="4" borderId="2" xfId="1" applyNumberFormat="1" applyFont="1" applyFill="1" applyBorder="1">
      <alignment vertical="center"/>
    </xf>
    <xf numFmtId="178" fontId="39" fillId="2" borderId="55" xfId="0" applyNumberFormat="1" applyFont="1" applyFill="1" applyBorder="1" applyAlignment="1"/>
    <xf numFmtId="178" fontId="39" fillId="2" borderId="23" xfId="0" applyNumberFormat="1" applyFont="1" applyFill="1" applyBorder="1" applyAlignment="1"/>
    <xf numFmtId="178" fontId="16" fillId="2" borderId="23" xfId="0" applyNumberFormat="1" applyFont="1" applyFill="1" applyBorder="1" applyAlignment="1"/>
    <xf numFmtId="0" fontId="16" fillId="2" borderId="42" xfId="0" applyFont="1" applyFill="1" applyBorder="1">
      <alignment vertical="center"/>
    </xf>
    <xf numFmtId="0" fontId="16" fillId="2" borderId="25" xfId="0" applyFont="1" applyFill="1" applyBorder="1" applyAlignment="1">
      <alignment horizontal="center"/>
    </xf>
    <xf numFmtId="178" fontId="16" fillId="2" borderId="42" xfId="0" applyNumberFormat="1" applyFont="1" applyFill="1" applyBorder="1" applyAlignment="1"/>
    <xf numFmtId="178" fontId="16" fillId="3" borderId="57" xfId="0" applyNumberFormat="1" applyFont="1" applyFill="1" applyBorder="1" applyAlignment="1"/>
    <xf numFmtId="178" fontId="16" fillId="2" borderId="57" xfId="0" applyNumberFormat="1" applyFont="1" applyFill="1" applyBorder="1" applyAlignment="1"/>
    <xf numFmtId="180" fontId="16" fillId="3" borderId="52" xfId="1" applyNumberFormat="1" applyFont="1" applyFill="1" applyBorder="1" applyAlignment="1"/>
    <xf numFmtId="180" fontId="16" fillId="3" borderId="18" xfId="1" applyNumberFormat="1" applyFont="1" applyFill="1" applyBorder="1" applyAlignment="1"/>
    <xf numFmtId="0" fontId="39" fillId="2" borderId="2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178" fontId="39" fillId="2" borderId="35" xfId="0" applyNumberFormat="1" applyFont="1" applyFill="1" applyBorder="1" applyAlignment="1"/>
    <xf numFmtId="178" fontId="39" fillId="2" borderId="21" xfId="0" applyNumberFormat="1" applyFont="1" applyFill="1" applyBorder="1" applyAlignment="1"/>
    <xf numFmtId="180" fontId="39" fillId="2" borderId="20" xfId="1" applyNumberFormat="1" applyFont="1" applyFill="1" applyBorder="1" applyAlignment="1"/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55" fillId="4" borderId="33" xfId="0" applyFont="1" applyFill="1" applyBorder="1" applyAlignment="1">
      <alignment horizontal="center" vertical="center"/>
    </xf>
    <xf numFmtId="40" fontId="55" fillId="2" borderId="0" xfId="14" applyNumberFormat="1" applyFont="1" applyFill="1" applyBorder="1" applyAlignment="1">
      <alignment vertical="center" shrinkToFit="1"/>
    </xf>
    <xf numFmtId="176" fontId="55" fillId="2" borderId="26" xfId="14" applyNumberFormat="1" applyFont="1" applyFill="1" applyBorder="1">
      <alignment vertical="center"/>
    </xf>
    <xf numFmtId="38" fontId="64" fillId="2" borderId="26" xfId="14" applyFont="1" applyFill="1" applyBorder="1">
      <alignment vertical="center"/>
    </xf>
    <xf numFmtId="176" fontId="55" fillId="3" borderId="1" xfId="1" applyNumberFormat="1" applyFont="1" applyFill="1" applyBorder="1">
      <alignment vertical="center"/>
    </xf>
    <xf numFmtId="176" fontId="55" fillId="3" borderId="1" xfId="1" applyNumberFormat="1" applyFont="1" applyFill="1" applyBorder="1" applyAlignment="1"/>
    <xf numFmtId="176" fontId="55" fillId="0" borderId="0" xfId="1" applyNumberFormat="1" applyFont="1" applyBorder="1" applyAlignment="1"/>
    <xf numFmtId="176" fontId="55" fillId="0" borderId="0" xfId="1" applyNumberFormat="1" applyFont="1" applyBorder="1">
      <alignment vertical="center"/>
    </xf>
    <xf numFmtId="176" fontId="76" fillId="0" borderId="0" xfId="14" applyNumberFormat="1" applyFont="1" applyFill="1" applyBorder="1" applyAlignment="1"/>
    <xf numFmtId="176" fontId="55" fillId="0" borderId="2" xfId="14" applyNumberFormat="1" applyFont="1" applyFill="1" applyBorder="1" applyAlignment="1"/>
    <xf numFmtId="176" fontId="55" fillId="3" borderId="1" xfId="14" applyNumberFormat="1" applyFont="1" applyFill="1" applyBorder="1" applyAlignment="1"/>
    <xf numFmtId="0" fontId="55" fillId="3" borderId="1" xfId="0" applyFont="1" applyFill="1" applyBorder="1" applyAlignment="1"/>
    <xf numFmtId="0" fontId="55" fillId="2" borderId="1" xfId="0" applyFont="1" applyFill="1" applyBorder="1" applyAlignment="1"/>
    <xf numFmtId="189" fontId="55" fillId="0" borderId="0" xfId="0" applyNumberFormat="1" applyFont="1" applyAlignment="1"/>
    <xf numFmtId="0" fontId="55" fillId="0" borderId="0" xfId="0" quotePrefix="1" applyFont="1" applyAlignment="1">
      <alignment horizontal="center"/>
    </xf>
    <xf numFmtId="176" fontId="55" fillId="4" borderId="0" xfId="1" applyNumberFormat="1" applyFont="1" applyFill="1" applyBorder="1" applyAlignment="1"/>
    <xf numFmtId="0" fontId="0" fillId="2" borderId="20" xfId="0" applyFill="1" applyBorder="1" applyAlignment="1">
      <alignment vertical="center" wrapText="1"/>
    </xf>
    <xf numFmtId="38" fontId="54" fillId="0" borderId="36" xfId="1" applyFont="1" applyBorder="1">
      <alignment vertical="center"/>
    </xf>
    <xf numFmtId="38" fontId="54" fillId="0" borderId="10" xfId="1" applyFont="1" applyBorder="1">
      <alignment vertical="center"/>
    </xf>
    <xf numFmtId="14" fontId="25" fillId="4" borderId="0" xfId="0" applyNumberFormat="1" applyFont="1" applyFill="1">
      <alignment vertical="center"/>
    </xf>
    <xf numFmtId="189" fontId="55" fillId="2" borderId="18" xfId="0" applyNumberFormat="1" applyFont="1" applyFill="1" applyBorder="1" applyAlignment="1">
      <alignment vertical="center" shrinkToFit="1"/>
    </xf>
    <xf numFmtId="0" fontId="68" fillId="0" borderId="12" xfId="0" applyFont="1" applyBorder="1" applyAlignment="1"/>
    <xf numFmtId="38" fontId="54" fillId="4" borderId="1" xfId="1" applyFont="1" applyFill="1" applyBorder="1">
      <alignment vertical="center"/>
    </xf>
    <xf numFmtId="38" fontId="54" fillId="4" borderId="0" xfId="1" applyFont="1" applyFill="1" applyBorder="1">
      <alignment vertical="center"/>
    </xf>
    <xf numFmtId="38" fontId="54" fillId="0" borderId="17" xfId="1" applyFont="1" applyBorder="1">
      <alignment vertical="center"/>
    </xf>
    <xf numFmtId="0" fontId="68" fillId="5" borderId="25" xfId="0" applyFont="1" applyFill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6" fillId="2" borderId="0" xfId="0" applyFont="1" applyFill="1">
      <alignment vertical="center"/>
    </xf>
    <xf numFmtId="0" fontId="55" fillId="2" borderId="0" xfId="0" applyFont="1" applyFill="1" applyAlignment="1">
      <alignment horizontal="right" vertical="center"/>
    </xf>
    <xf numFmtId="0" fontId="63" fillId="2" borderId="0" xfId="0" applyFont="1" applyFill="1">
      <alignment vertical="center"/>
    </xf>
    <xf numFmtId="0" fontId="67" fillId="2" borderId="0" xfId="0" applyFont="1" applyFill="1">
      <alignment vertical="center"/>
    </xf>
    <xf numFmtId="0" fontId="68" fillId="2" borderId="42" xfId="0" applyFont="1" applyFill="1" applyBorder="1">
      <alignment vertical="center"/>
    </xf>
    <xf numFmtId="0" fontId="68" fillId="2" borderId="48" xfId="0" applyFont="1" applyFill="1" applyBorder="1" applyAlignment="1">
      <alignment horizontal="right" vertical="center"/>
    </xf>
    <xf numFmtId="0" fontId="68" fillId="2" borderId="52" xfId="0" applyFont="1" applyFill="1" applyBorder="1" applyAlignment="1">
      <alignment horizontal="right" vertical="center"/>
    </xf>
    <xf numFmtId="0" fontId="64" fillId="2" borderId="42" xfId="0" applyFont="1" applyFill="1" applyBorder="1" applyAlignment="1">
      <alignment horizontal="center" vertical="center"/>
    </xf>
    <xf numFmtId="0" fontId="54" fillId="2" borderId="48" xfId="0" applyFont="1" applyFill="1" applyBorder="1" applyAlignment="1">
      <alignment horizontal="center" vertical="center"/>
    </xf>
    <xf numFmtId="0" fontId="55" fillId="2" borderId="5" xfId="0" applyFont="1" applyFill="1" applyBorder="1" applyAlignment="1">
      <alignment horizontal="center" vertical="center"/>
    </xf>
    <xf numFmtId="0" fontId="68" fillId="2" borderId="53" xfId="0" applyFont="1" applyFill="1" applyBorder="1" applyAlignment="1">
      <alignment horizontal="right" vertical="center"/>
    </xf>
    <xf numFmtId="0" fontId="55" fillId="2" borderId="50" xfId="0" applyFont="1" applyFill="1" applyBorder="1" applyAlignment="1" applyProtection="1">
      <alignment horizontal="center" vertical="center"/>
      <protection locked="0"/>
    </xf>
    <xf numFmtId="0" fontId="55" fillId="2" borderId="39" xfId="0" applyFont="1" applyFill="1" applyBorder="1" applyAlignment="1" applyProtection="1">
      <alignment horizontal="center" vertical="center"/>
      <protection locked="0"/>
    </xf>
    <xf numFmtId="0" fontId="55" fillId="2" borderId="39" xfId="0" quotePrefix="1" applyFont="1" applyFill="1" applyBorder="1" applyAlignment="1" applyProtection="1">
      <alignment horizontal="center" vertical="center"/>
      <protection locked="0"/>
    </xf>
    <xf numFmtId="0" fontId="55" fillId="2" borderId="45" xfId="0" quotePrefix="1" applyFont="1" applyFill="1" applyBorder="1" applyAlignment="1" applyProtection="1">
      <alignment horizontal="center" vertical="center"/>
      <protection locked="0"/>
    </xf>
    <xf numFmtId="0" fontId="55" fillId="2" borderId="69" xfId="0" applyFont="1" applyFill="1" applyBorder="1" applyAlignment="1">
      <alignment horizontal="center" vertical="center"/>
    </xf>
    <xf numFmtId="0" fontId="55" fillId="2" borderId="20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vertical="center" shrinkToFit="1"/>
    </xf>
    <xf numFmtId="176" fontId="55" fillId="2" borderId="23" xfId="14" applyNumberFormat="1" applyFont="1" applyFill="1" applyBorder="1" applyAlignment="1">
      <alignment vertical="center" shrinkToFit="1"/>
    </xf>
    <xf numFmtId="0" fontId="68" fillId="2" borderId="26" xfId="0" applyFont="1" applyFill="1" applyBorder="1" applyAlignment="1">
      <alignment horizontal="center" vertical="center" shrinkToFit="1"/>
    </xf>
    <xf numFmtId="188" fontId="55" fillId="2" borderId="57" xfId="14" applyNumberFormat="1" applyFont="1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 vertical="center"/>
    </xf>
    <xf numFmtId="0" fontId="55" fillId="2" borderId="56" xfId="0" applyFont="1" applyFill="1" applyBorder="1" applyAlignment="1">
      <alignment vertical="center" shrinkToFit="1"/>
    </xf>
    <xf numFmtId="189" fontId="55" fillId="2" borderId="23" xfId="0" applyNumberFormat="1" applyFont="1" applyFill="1" applyBorder="1">
      <alignment vertical="center"/>
    </xf>
    <xf numFmtId="189" fontId="55" fillId="2" borderId="0" xfId="0" applyNumberFormat="1" applyFont="1" applyFill="1">
      <alignment vertical="center"/>
    </xf>
    <xf numFmtId="189" fontId="55" fillId="2" borderId="1" xfId="0" applyNumberFormat="1" applyFont="1" applyFill="1" applyBorder="1">
      <alignment vertical="center"/>
    </xf>
    <xf numFmtId="0" fontId="55" fillId="2" borderId="16" xfId="0" applyFont="1" applyFill="1" applyBorder="1" applyAlignment="1">
      <alignment horizontal="center" vertical="center" shrinkToFit="1"/>
    </xf>
    <xf numFmtId="0" fontId="68" fillId="2" borderId="18" xfId="0" applyFont="1" applyFill="1" applyBorder="1" applyAlignment="1">
      <alignment horizontal="center" vertical="center" shrinkToFit="1"/>
    </xf>
    <xf numFmtId="0" fontId="68" fillId="2" borderId="23" xfId="0" applyFont="1" applyFill="1" applyBorder="1" applyAlignment="1">
      <alignment horizontal="centerContinuous"/>
    </xf>
    <xf numFmtId="0" fontId="68" fillId="2" borderId="20" xfId="0" applyFont="1" applyFill="1" applyBorder="1" applyAlignment="1">
      <alignment horizontal="distributed"/>
    </xf>
    <xf numFmtId="0" fontId="68" fillId="2" borderId="26" xfId="0" quotePrefix="1" applyFont="1" applyFill="1" applyBorder="1" applyAlignment="1">
      <alignment horizontal="distributed"/>
    </xf>
    <xf numFmtId="176" fontId="55" fillId="2" borderId="23" xfId="14" quotePrefix="1" applyNumberFormat="1" applyFont="1" applyFill="1" applyBorder="1" applyAlignment="1">
      <alignment horizontal="right"/>
    </xf>
    <xf numFmtId="188" fontId="55" fillId="2" borderId="0" xfId="0" applyNumberFormat="1" applyFont="1" applyFill="1">
      <alignment vertical="center"/>
    </xf>
    <xf numFmtId="176" fontId="55" fillId="2" borderId="0" xfId="14" applyNumberFormat="1" applyFont="1" applyFill="1" applyBorder="1" applyAlignment="1">
      <alignment vertical="center"/>
    </xf>
    <xf numFmtId="0" fontId="68" fillId="2" borderId="16" xfId="0" applyFont="1" applyFill="1" applyBorder="1" applyAlignment="1">
      <alignment horizontal="distributed"/>
    </xf>
    <xf numFmtId="0" fontId="68" fillId="2" borderId="18" xfId="0" quotePrefix="1" applyFont="1" applyFill="1" applyBorder="1" applyAlignment="1">
      <alignment horizontal="distributed"/>
    </xf>
    <xf numFmtId="176" fontId="55" fillId="2" borderId="55" xfId="14" quotePrefix="1" applyNumberFormat="1" applyFont="1" applyFill="1" applyBorder="1" applyAlignment="1">
      <alignment horizontal="right"/>
    </xf>
    <xf numFmtId="0" fontId="68" fillId="2" borderId="57" xfId="0" applyFont="1" applyFill="1" applyBorder="1" applyAlignment="1">
      <alignment horizontal="centerContinuous"/>
    </xf>
    <xf numFmtId="0" fontId="68" fillId="2" borderId="18" xfId="0" applyFont="1" applyFill="1" applyBorder="1" applyAlignment="1">
      <alignment horizontal="distributed"/>
    </xf>
    <xf numFmtId="188" fontId="55" fillId="2" borderId="0" xfId="14" applyNumberFormat="1" applyFont="1" applyFill="1" applyBorder="1" applyAlignment="1">
      <alignment vertical="center"/>
    </xf>
    <xf numFmtId="0" fontId="68" fillId="2" borderId="20" xfId="0" quotePrefix="1" applyFont="1" applyFill="1" applyBorder="1" applyAlignment="1">
      <alignment horizontal="distributed" wrapText="1"/>
    </xf>
    <xf numFmtId="0" fontId="55" fillId="2" borderId="55" xfId="0" quotePrefix="1" applyFont="1" applyFill="1" applyBorder="1" applyAlignment="1">
      <alignment horizontal="right"/>
    </xf>
    <xf numFmtId="188" fontId="55" fillId="2" borderId="1" xfId="14" quotePrefix="1" applyNumberFormat="1" applyFont="1" applyFill="1" applyBorder="1" applyAlignment="1">
      <alignment horizontal="right" vertical="center"/>
    </xf>
    <xf numFmtId="188" fontId="55" fillId="2" borderId="1" xfId="0" applyNumberFormat="1" applyFont="1" applyFill="1" applyBorder="1" applyAlignment="1">
      <alignment horizontal="right" vertical="center"/>
    </xf>
    <xf numFmtId="176" fontId="55" fillId="2" borderId="1" xfId="14" applyNumberFormat="1" applyFont="1" applyFill="1" applyBorder="1" applyAlignment="1">
      <alignment horizontal="right" vertical="center"/>
    </xf>
    <xf numFmtId="0" fontId="68" fillId="2" borderId="16" xfId="0" quotePrefix="1" applyFont="1" applyFill="1" applyBorder="1" applyAlignment="1">
      <alignment horizontal="center" wrapText="1"/>
    </xf>
    <xf numFmtId="188" fontId="55" fillId="2" borderId="55" xfId="14" quotePrefix="1" applyNumberFormat="1" applyFont="1" applyFill="1" applyBorder="1" applyAlignment="1">
      <alignment horizontal="right" vertical="center"/>
    </xf>
    <xf numFmtId="0" fontId="55" fillId="2" borderId="1" xfId="0" applyFont="1" applyFill="1" applyBorder="1">
      <alignment vertical="center"/>
    </xf>
    <xf numFmtId="0" fontId="68" fillId="2" borderId="16" xfId="0" applyFont="1" applyFill="1" applyBorder="1" applyAlignment="1">
      <alignment horizontal="center" wrapText="1"/>
    </xf>
    <xf numFmtId="188" fontId="55" fillId="2" borderId="23" xfId="14" quotePrefix="1" applyNumberFormat="1" applyFont="1" applyFill="1" applyBorder="1" applyAlignment="1">
      <alignment horizontal="center" vertical="center"/>
    </xf>
    <xf numFmtId="188" fontId="55" fillId="2" borderId="0" xfId="14" quotePrefix="1" applyNumberFormat="1" applyFont="1" applyFill="1" applyBorder="1" applyAlignment="1">
      <alignment horizontal="right" vertical="center"/>
    </xf>
    <xf numFmtId="0" fontId="68" fillId="2" borderId="23" xfId="0" applyFont="1" applyFill="1" applyBorder="1" applyAlignment="1">
      <alignment horizontal="center"/>
    </xf>
    <xf numFmtId="0" fontId="68" fillId="2" borderId="20" xfId="0" quotePrefix="1" applyFont="1" applyFill="1" applyBorder="1" applyAlignment="1">
      <alignment horizontal="center"/>
    </xf>
    <xf numFmtId="176" fontId="12" fillId="2" borderId="55" xfId="0" quotePrefix="1" applyNumberFormat="1" applyFont="1" applyFill="1" applyBorder="1" applyAlignment="1">
      <alignment horizontal="right"/>
    </xf>
    <xf numFmtId="176" fontId="12" fillId="2" borderId="1" xfId="0" quotePrefix="1" applyNumberFormat="1" applyFont="1" applyFill="1" applyBorder="1" applyAlignment="1">
      <alignment horizontal="right"/>
    </xf>
    <xf numFmtId="38" fontId="54" fillId="4" borderId="12" xfId="1" applyFont="1" applyFill="1" applyBorder="1">
      <alignment vertical="center"/>
    </xf>
    <xf numFmtId="188" fontId="55" fillId="2" borderId="23" xfId="14" applyNumberFormat="1" applyFont="1" applyFill="1" applyBorder="1" applyAlignment="1">
      <alignment horizontal="center" vertical="center"/>
    </xf>
    <xf numFmtId="188" fontId="12" fillId="2" borderId="0" xfId="14" quotePrefix="1" applyNumberFormat="1" applyFont="1" applyFill="1" applyBorder="1" applyAlignment="1">
      <alignment vertical="center"/>
    </xf>
    <xf numFmtId="188" fontId="12" fillId="2" borderId="2" xfId="14" quotePrefix="1" applyNumberFormat="1" applyFont="1" applyFill="1" applyBorder="1" applyAlignment="1">
      <alignment vertical="center"/>
    </xf>
    <xf numFmtId="0" fontId="68" fillId="2" borderId="9" xfId="0" quotePrefix="1" applyFont="1" applyFill="1" applyBorder="1" applyAlignment="1">
      <alignment horizontal="center"/>
    </xf>
    <xf numFmtId="0" fontId="68" fillId="2" borderId="56" xfId="0" quotePrefix="1" applyFont="1" applyFill="1" applyBorder="1" applyAlignment="1">
      <alignment horizontal="distributed"/>
    </xf>
    <xf numFmtId="176" fontId="12" fillId="2" borderId="0" xfId="0" quotePrefix="1" applyNumberFormat="1" applyFont="1" applyFill="1" applyAlignment="1">
      <alignment horizontal="right"/>
    </xf>
    <xf numFmtId="0" fontId="68" fillId="2" borderId="20" xfId="0" quotePrefix="1" applyFont="1" applyFill="1" applyBorder="1" applyAlignment="1">
      <alignment horizontal="distributed"/>
    </xf>
    <xf numFmtId="188" fontId="12" fillId="2" borderId="55" xfId="14" quotePrefix="1" applyNumberFormat="1" applyFont="1" applyFill="1" applyBorder="1" applyAlignment="1">
      <alignment vertical="center"/>
    </xf>
    <xf numFmtId="188" fontId="12" fillId="2" borderId="1" xfId="14" quotePrefix="1" applyNumberFormat="1" applyFont="1" applyFill="1" applyBorder="1" applyAlignment="1">
      <alignment vertical="center"/>
    </xf>
    <xf numFmtId="0" fontId="68" fillId="2" borderId="30" xfId="0" applyFont="1" applyFill="1" applyBorder="1" applyAlignment="1">
      <alignment horizontal="distributed"/>
    </xf>
    <xf numFmtId="0" fontId="68" fillId="2" borderId="13" xfId="0" applyFont="1" applyFill="1" applyBorder="1" applyAlignment="1">
      <alignment horizontal="distributed"/>
    </xf>
    <xf numFmtId="0" fontId="55" fillId="2" borderId="57" xfId="0" applyFont="1" applyFill="1" applyBorder="1" applyAlignment="1">
      <alignment horizontal="right"/>
    </xf>
    <xf numFmtId="193" fontId="55" fillId="2" borderId="2" xfId="14" applyNumberFormat="1" applyFont="1" applyFill="1" applyBorder="1" applyAlignment="1">
      <alignment vertical="center"/>
    </xf>
    <xf numFmtId="193" fontId="55" fillId="2" borderId="2" xfId="0" applyNumberFormat="1" applyFont="1" applyFill="1" applyBorder="1">
      <alignment vertical="center"/>
    </xf>
    <xf numFmtId="40" fontId="55" fillId="2" borderId="2" xfId="14" applyNumberFormat="1" applyFont="1" applyFill="1" applyBorder="1" applyAlignment="1">
      <alignment vertical="center"/>
    </xf>
    <xf numFmtId="40" fontId="55" fillId="2" borderId="2" xfId="14" applyNumberFormat="1" applyFont="1" applyFill="1" applyBorder="1">
      <alignment vertical="center"/>
    </xf>
    <xf numFmtId="0" fontId="55" fillId="2" borderId="72" xfId="0" applyFont="1" applyFill="1" applyBorder="1" applyAlignment="1">
      <alignment horizontal="right"/>
    </xf>
    <xf numFmtId="193" fontId="55" fillId="2" borderId="12" xfId="14" applyNumberFormat="1" applyFont="1" applyFill="1" applyBorder="1" applyAlignment="1">
      <alignment vertical="center"/>
    </xf>
    <xf numFmtId="193" fontId="55" fillId="2" borderId="12" xfId="0" applyNumberFormat="1" applyFont="1" applyFill="1" applyBorder="1">
      <alignment vertical="center"/>
    </xf>
    <xf numFmtId="40" fontId="55" fillId="2" borderId="12" xfId="0" applyNumberFormat="1" applyFont="1" applyFill="1" applyBorder="1">
      <alignment vertical="center"/>
    </xf>
    <xf numFmtId="0" fontId="55" fillId="2" borderId="12" xfId="0" applyFont="1" applyFill="1" applyBorder="1">
      <alignment vertical="center"/>
    </xf>
    <xf numFmtId="0" fontId="68" fillId="2" borderId="9" xfId="0" quotePrefix="1" applyFont="1" applyFill="1" applyBorder="1" applyAlignment="1">
      <alignment horizontal="distributed"/>
    </xf>
    <xf numFmtId="0" fontId="68" fillId="2" borderId="22" xfId="0" applyFont="1" applyFill="1" applyBorder="1" applyAlignment="1">
      <alignment horizontal="distributed"/>
    </xf>
    <xf numFmtId="188" fontId="55" fillId="2" borderId="72" xfId="14" applyNumberFormat="1" applyFont="1" applyFill="1" applyBorder="1" applyAlignment="1">
      <alignment horizontal="center" vertical="center"/>
    </xf>
    <xf numFmtId="188" fontId="55" fillId="2" borderId="0" xfId="14" applyNumberFormat="1" applyFont="1" applyFill="1" applyBorder="1" applyAlignment="1">
      <alignment horizontal="center" vertical="center"/>
    </xf>
    <xf numFmtId="176" fontId="55" fillId="2" borderId="12" xfId="14" applyNumberFormat="1" applyFont="1" applyFill="1" applyBorder="1">
      <alignment vertical="center"/>
    </xf>
    <xf numFmtId="0" fontId="68" fillId="2" borderId="31" xfId="0" applyFont="1" applyFill="1" applyBorder="1" applyAlignment="1">
      <alignment horizontal="distributed"/>
    </xf>
    <xf numFmtId="0" fontId="55" fillId="2" borderId="72" xfId="0" applyFont="1" applyFill="1" applyBorder="1" applyAlignment="1">
      <alignment horizontal="right" vertical="center"/>
    </xf>
    <xf numFmtId="184" fontId="55" fillId="2" borderId="12" xfId="0" applyNumberFormat="1" applyFont="1" applyFill="1" applyBorder="1" applyAlignment="1" applyProtection="1">
      <alignment horizontal="right" vertical="center"/>
      <protection locked="0"/>
    </xf>
    <xf numFmtId="180" fontId="55" fillId="2" borderId="12" xfId="0" applyNumberFormat="1" applyFont="1" applyFill="1" applyBorder="1">
      <alignment vertical="center"/>
    </xf>
    <xf numFmtId="180" fontId="55" fillId="2" borderId="12" xfId="0" applyNumberFormat="1" applyFont="1" applyFill="1" applyBorder="1" applyAlignment="1">
      <alignment horizontal="center" vertical="center"/>
    </xf>
    <xf numFmtId="0" fontId="68" fillId="2" borderId="49" xfId="0" applyFont="1" applyFill="1" applyBorder="1" applyAlignment="1">
      <alignment horizontal="distributed"/>
    </xf>
    <xf numFmtId="184" fontId="55" fillId="2" borderId="2" xfId="0" applyNumberFormat="1" applyFont="1" applyFill="1" applyBorder="1" applyAlignment="1" applyProtection="1">
      <alignment horizontal="right" vertical="center"/>
      <protection locked="0"/>
    </xf>
    <xf numFmtId="0" fontId="55" fillId="2" borderId="23" xfId="0" applyFont="1" applyFill="1" applyBorder="1" applyAlignment="1">
      <alignment horizontal="right"/>
    </xf>
    <xf numFmtId="189" fontId="55" fillId="2" borderId="0" xfId="0" applyNumberFormat="1" applyFont="1" applyFill="1" applyAlignment="1" applyProtection="1">
      <alignment horizontal="right" vertical="center"/>
      <protection locked="0"/>
    </xf>
    <xf numFmtId="188" fontId="55" fillId="2" borderId="2" xfId="14" applyNumberFormat="1" applyFont="1" applyFill="1" applyBorder="1" applyAlignment="1">
      <alignment vertical="center"/>
    </xf>
    <xf numFmtId="189" fontId="55" fillId="2" borderId="2" xfId="0" applyNumberFormat="1" applyFont="1" applyFill="1" applyBorder="1" applyAlignment="1" applyProtection="1">
      <alignment horizontal="right" vertical="center"/>
      <protection locked="0"/>
    </xf>
    <xf numFmtId="0" fontId="68" fillId="2" borderId="55" xfId="0" applyFont="1" applyFill="1" applyBorder="1" applyAlignment="1">
      <alignment horizontal="center"/>
    </xf>
    <xf numFmtId="0" fontId="68" fillId="2" borderId="9" xfId="0" applyFont="1" applyFill="1" applyBorder="1" applyAlignment="1">
      <alignment horizontal="distributed"/>
    </xf>
    <xf numFmtId="0" fontId="68" fillId="2" borderId="46" xfId="0" quotePrefix="1" applyFont="1" applyFill="1" applyBorder="1" applyAlignment="1">
      <alignment horizontal="distributed"/>
    </xf>
    <xf numFmtId="38" fontId="55" fillId="2" borderId="1" xfId="14" quotePrefix="1" applyFont="1" applyFill="1" applyBorder="1" applyAlignment="1">
      <alignment vertical="center"/>
    </xf>
    <xf numFmtId="0" fontId="68" fillId="2" borderId="57" xfId="0" applyFont="1" applyFill="1" applyBorder="1" applyAlignment="1">
      <alignment horizontal="center"/>
    </xf>
    <xf numFmtId="38" fontId="55" fillId="2" borderId="23" xfId="14" quotePrefix="1" applyFont="1" applyFill="1" applyBorder="1" applyAlignment="1">
      <alignment horizontal="right"/>
    </xf>
    <xf numFmtId="38" fontId="55" fillId="2" borderId="1" xfId="14" quotePrefix="1" applyFont="1" applyFill="1" applyBorder="1" applyAlignment="1">
      <alignment horizontal="right"/>
    </xf>
    <xf numFmtId="188" fontId="55" fillId="2" borderId="55" xfId="14" applyNumberFormat="1" applyFont="1" applyFill="1" applyBorder="1" applyAlignment="1">
      <alignment horizontal="center" vertical="center"/>
    </xf>
    <xf numFmtId="176" fontId="55" fillId="2" borderId="0" xfId="14" applyNumberFormat="1" applyFont="1" applyFill="1" applyBorder="1" applyAlignment="1" applyProtection="1">
      <alignment horizontal="right" vertical="center"/>
      <protection locked="0"/>
    </xf>
    <xf numFmtId="176" fontId="55" fillId="2" borderId="2" xfId="14" applyNumberFormat="1" applyFont="1" applyFill="1" applyBorder="1" applyAlignment="1" applyProtection="1">
      <alignment horizontal="right" vertical="center"/>
      <protection locked="0"/>
    </xf>
    <xf numFmtId="0" fontId="68" fillId="2" borderId="26" xfId="0" applyFont="1" applyFill="1" applyBorder="1" applyAlignment="1">
      <alignment horizontal="distributed"/>
    </xf>
    <xf numFmtId="188" fontId="55" fillId="2" borderId="23" xfId="14" applyNumberFormat="1" applyFont="1" applyFill="1" applyBorder="1" applyAlignment="1">
      <alignment vertical="center"/>
    </xf>
    <xf numFmtId="0" fontId="68" fillId="2" borderId="26" xfId="0" quotePrefix="1" applyFont="1" applyFill="1" applyBorder="1" applyAlignment="1">
      <alignment horizontal="left"/>
    </xf>
    <xf numFmtId="40" fontId="55" fillId="2" borderId="23" xfId="14" quotePrefix="1" applyNumberFormat="1" applyFont="1" applyFill="1" applyBorder="1" applyAlignment="1">
      <alignment horizontal="right"/>
    </xf>
    <xf numFmtId="40" fontId="55" fillId="2" borderId="0" xfId="14" quotePrefix="1" applyNumberFormat="1" applyFont="1" applyFill="1" applyBorder="1" applyAlignment="1">
      <alignment vertical="center"/>
    </xf>
    <xf numFmtId="40" fontId="55" fillId="2" borderId="0" xfId="0" applyNumberFormat="1" applyFont="1" applyFill="1">
      <alignment vertical="center"/>
    </xf>
    <xf numFmtId="0" fontId="55" fillId="2" borderId="57" xfId="0" applyFont="1" applyFill="1" applyBorder="1" applyAlignment="1">
      <alignment horizontal="center"/>
    </xf>
    <xf numFmtId="0" fontId="68" fillId="2" borderId="16" xfId="0" quotePrefix="1" applyFont="1" applyFill="1" applyBorder="1" applyAlignment="1">
      <alignment horizontal="distributed"/>
    </xf>
    <xf numFmtId="38" fontId="55" fillId="2" borderId="0" xfId="14" quotePrefix="1" applyFont="1" applyFill="1" applyBorder="1" applyAlignment="1">
      <alignment vertical="center"/>
    </xf>
    <xf numFmtId="38" fontId="55" fillId="2" borderId="55" xfId="14" quotePrefix="1" applyFont="1" applyFill="1" applyBorder="1" applyAlignment="1">
      <alignment horizontal="right"/>
    </xf>
    <xf numFmtId="38" fontId="55" fillId="2" borderId="0" xfId="14" applyFont="1" applyFill="1" applyBorder="1" applyAlignment="1">
      <alignment vertical="center"/>
    </xf>
    <xf numFmtId="0" fontId="68" fillId="2" borderId="21" xfId="0" quotePrefix="1" applyFont="1" applyFill="1" applyBorder="1" applyAlignment="1">
      <alignment horizontal="distributed"/>
    </xf>
    <xf numFmtId="0" fontId="68" fillId="2" borderId="38" xfId="0" applyFont="1" applyFill="1" applyBorder="1" applyAlignment="1">
      <alignment horizontal="center" vertical="center"/>
    </xf>
    <xf numFmtId="0" fontId="68" fillId="2" borderId="69" xfId="0" applyFont="1" applyFill="1" applyBorder="1" applyAlignment="1">
      <alignment horizontal="center" vertical="center" wrapText="1"/>
    </xf>
    <xf numFmtId="0" fontId="68" fillId="2" borderId="40" xfId="0" applyFont="1" applyFill="1" applyBorder="1" applyAlignment="1">
      <alignment vertical="center" wrapText="1" shrinkToFit="1"/>
    </xf>
    <xf numFmtId="40" fontId="55" fillId="2" borderId="50" xfId="14" applyNumberFormat="1" applyFont="1" applyFill="1" applyBorder="1" applyAlignment="1">
      <alignment horizontal="right" vertical="center" wrapText="1" shrinkToFit="1"/>
    </xf>
    <xf numFmtId="40" fontId="55" fillId="2" borderId="69" xfId="14" applyNumberFormat="1" applyFont="1" applyFill="1" applyBorder="1" applyAlignment="1">
      <alignment vertical="center"/>
    </xf>
    <xf numFmtId="0" fontId="68" fillId="2" borderId="19" xfId="0" applyFont="1" applyFill="1" applyBorder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8" fillId="2" borderId="22" xfId="0" applyFont="1" applyFill="1" applyBorder="1">
      <alignment vertical="center"/>
    </xf>
    <xf numFmtId="0" fontId="55" fillId="2" borderId="23" xfId="0" applyFont="1" applyFill="1" applyBorder="1" applyAlignment="1">
      <alignment horizontal="right" vertical="center"/>
    </xf>
    <xf numFmtId="0" fontId="64" fillId="2" borderId="22" xfId="0" applyFont="1" applyFill="1" applyBorder="1">
      <alignment vertical="center"/>
    </xf>
    <xf numFmtId="0" fontId="54" fillId="2" borderId="22" xfId="0" applyFont="1" applyFill="1" applyBorder="1">
      <alignment vertical="center"/>
    </xf>
    <xf numFmtId="0" fontId="68" fillId="2" borderId="70" xfId="0" applyFont="1" applyFill="1" applyBorder="1" applyAlignment="1">
      <alignment horizontal="center"/>
    </xf>
    <xf numFmtId="0" fontId="68" fillId="2" borderId="62" xfId="0" applyFont="1" applyFill="1" applyBorder="1" applyAlignment="1">
      <alignment horizontal="distributed"/>
    </xf>
    <xf numFmtId="0" fontId="68" fillId="2" borderId="52" xfId="0" applyFont="1" applyFill="1" applyBorder="1" applyAlignment="1">
      <alignment horizontal="distributed"/>
    </xf>
    <xf numFmtId="38" fontId="55" fillId="2" borderId="42" xfId="14" applyFont="1" applyFill="1" applyBorder="1" applyAlignment="1">
      <alignment horizontal="right" vertical="center"/>
    </xf>
    <xf numFmtId="38" fontId="55" fillId="2" borderId="48" xfId="14" applyFont="1" applyFill="1" applyBorder="1" applyAlignment="1">
      <alignment horizontal="right" vertical="center"/>
    </xf>
    <xf numFmtId="0" fontId="68" fillId="2" borderId="19" xfId="0" applyFont="1" applyFill="1" applyBorder="1" applyAlignment="1">
      <alignment horizontal="center"/>
    </xf>
    <xf numFmtId="0" fontId="68" fillId="2" borderId="10" xfId="0" applyFont="1" applyFill="1" applyBorder="1" applyAlignment="1">
      <alignment horizontal="distributed"/>
    </xf>
    <xf numFmtId="184" fontId="55" fillId="2" borderId="0" xfId="0" applyNumberFormat="1" applyFont="1" applyFill="1" applyAlignment="1">
      <alignment vertical="center" shrinkToFit="1"/>
    </xf>
    <xf numFmtId="0" fontId="68" fillId="2" borderId="36" xfId="0" applyFont="1" applyFill="1" applyBorder="1" applyAlignment="1">
      <alignment horizontal="distributed"/>
    </xf>
    <xf numFmtId="0" fontId="68" fillId="2" borderId="46" xfId="0" applyFont="1" applyFill="1" applyBorder="1" applyAlignment="1">
      <alignment horizontal="distributed"/>
    </xf>
    <xf numFmtId="38" fontId="55" fillId="2" borderId="55" xfId="14" applyFont="1" applyFill="1" applyBorder="1" applyAlignment="1">
      <alignment horizontal="right" vertical="center"/>
    </xf>
    <xf numFmtId="38" fontId="55" fillId="2" borderId="1" xfId="14" applyFont="1" applyFill="1" applyBorder="1" applyAlignment="1">
      <alignment horizontal="center" vertical="center"/>
    </xf>
    <xf numFmtId="180" fontId="55" fillId="2" borderId="2" xfId="0" applyNumberFormat="1" applyFont="1" applyFill="1" applyBorder="1" applyAlignment="1">
      <alignment horizontal="center" vertical="center"/>
    </xf>
    <xf numFmtId="0" fontId="68" fillId="2" borderId="60" xfId="0" applyFont="1" applyFill="1" applyBorder="1" applyAlignment="1">
      <alignment horizontal="center"/>
    </xf>
    <xf numFmtId="0" fontId="68" fillId="2" borderId="33" xfId="0" applyFont="1" applyFill="1" applyBorder="1" applyAlignment="1">
      <alignment horizontal="distributed"/>
    </xf>
    <xf numFmtId="0" fontId="68" fillId="2" borderId="63" xfId="0" applyFont="1" applyFill="1" applyBorder="1" applyAlignment="1">
      <alignment horizontal="distributed"/>
    </xf>
    <xf numFmtId="188" fontId="55" fillId="2" borderId="25" xfId="14" applyNumberFormat="1" applyFont="1" applyFill="1" applyBorder="1" applyAlignment="1">
      <alignment horizontal="center" vertical="center"/>
    </xf>
    <xf numFmtId="180" fontId="55" fillId="2" borderId="34" xfId="0" applyNumberFormat="1" applyFont="1" applyFill="1" applyBorder="1" applyAlignment="1">
      <alignment horizontal="center" vertical="center" shrinkToFit="1"/>
    </xf>
    <xf numFmtId="0" fontId="64" fillId="2" borderId="0" xfId="0" applyFont="1" applyFill="1">
      <alignment vertical="center"/>
    </xf>
    <xf numFmtId="0" fontId="64" fillId="2" borderId="0" xfId="0" applyFont="1" applyFill="1" applyAlignment="1"/>
    <xf numFmtId="0" fontId="64" fillId="2" borderId="42" xfId="0" applyFont="1" applyFill="1" applyBorder="1">
      <alignment vertical="center"/>
    </xf>
    <xf numFmtId="0" fontId="64" fillId="2" borderId="48" xfId="0" applyFont="1" applyFill="1" applyBorder="1">
      <alignment vertical="center"/>
    </xf>
    <xf numFmtId="0" fontId="64" fillId="2" borderId="48" xfId="0" applyFont="1" applyFill="1" applyBorder="1" applyAlignment="1"/>
    <xf numFmtId="0" fontId="64" fillId="2" borderId="23" xfId="0" applyFont="1" applyFill="1" applyBorder="1">
      <alignment vertical="center"/>
    </xf>
    <xf numFmtId="0" fontId="68" fillId="2" borderId="26" xfId="0" applyFont="1" applyFill="1" applyBorder="1" applyAlignment="1">
      <alignment horizontal="right" vertical="center"/>
    </xf>
    <xf numFmtId="0" fontId="55" fillId="2" borderId="12" xfId="0" applyFont="1" applyFill="1" applyBorder="1" applyAlignment="1">
      <alignment horizontal="center" vertical="center"/>
    </xf>
    <xf numFmtId="0" fontId="55" fillId="2" borderId="27" xfId="0" applyFont="1" applyFill="1" applyBorder="1" applyAlignment="1">
      <alignment horizontal="center" vertical="center"/>
    </xf>
    <xf numFmtId="0" fontId="55" fillId="2" borderId="30" xfId="0" applyFont="1" applyFill="1" applyBorder="1" applyAlignment="1">
      <alignment horizontal="center" vertical="center"/>
    </xf>
    <xf numFmtId="0" fontId="55" fillId="2" borderId="30" xfId="0" quotePrefix="1" applyFont="1" applyFill="1" applyBorder="1" applyAlignment="1">
      <alignment horizontal="center" vertical="center"/>
    </xf>
    <xf numFmtId="0" fontId="55" fillId="2" borderId="12" xfId="0" quotePrefix="1" applyFont="1" applyFill="1" applyBorder="1" applyAlignment="1">
      <alignment horizontal="center" vertical="center"/>
    </xf>
    <xf numFmtId="0" fontId="64" fillId="2" borderId="25" xfId="0" applyFont="1" applyFill="1" applyBorder="1">
      <alignment vertical="center"/>
    </xf>
    <xf numFmtId="0" fontId="64" fillId="2" borderId="34" xfId="0" applyFont="1" applyFill="1" applyBorder="1">
      <alignment vertical="center"/>
    </xf>
    <xf numFmtId="0" fontId="55" fillId="2" borderId="41" xfId="0" applyFont="1" applyFill="1" applyBorder="1" applyAlignment="1">
      <alignment horizontal="center" vertical="center"/>
    </xf>
    <xf numFmtId="0" fontId="55" fillId="2" borderId="33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horizontal="center" vertical="center" shrinkToFit="1"/>
    </xf>
    <xf numFmtId="0" fontId="64" fillId="2" borderId="2" xfId="0" applyFont="1" applyFill="1" applyBorder="1" applyAlignment="1">
      <alignment horizontal="center" vertical="center" shrinkToFit="1"/>
    </xf>
    <xf numFmtId="0" fontId="55" fillId="2" borderId="56" xfId="0" applyFont="1" applyFill="1" applyBorder="1" applyAlignment="1">
      <alignment horizontal="center" vertical="center" shrinkToFit="1"/>
    </xf>
    <xf numFmtId="0" fontId="55" fillId="2" borderId="0" xfId="0" applyFont="1" applyFill="1" applyAlignment="1">
      <alignment vertical="center" shrinkToFit="1"/>
    </xf>
    <xf numFmtId="0" fontId="64" fillId="2" borderId="0" xfId="0" applyFont="1" applyFill="1" applyAlignment="1">
      <alignment vertical="center" shrinkToFit="1"/>
    </xf>
    <xf numFmtId="0" fontId="55" fillId="2" borderId="20" xfId="0" applyFont="1" applyFill="1" applyBorder="1" applyAlignment="1">
      <alignment horizontal="center" vertical="center" shrinkToFit="1"/>
    </xf>
    <xf numFmtId="0" fontId="55" fillId="2" borderId="18" xfId="0" applyFont="1" applyFill="1" applyBorder="1" applyAlignment="1">
      <alignment horizontal="center" vertical="center" shrinkToFit="1"/>
    </xf>
    <xf numFmtId="0" fontId="64" fillId="2" borderId="0" xfId="0" applyFont="1" applyFill="1" applyAlignment="1">
      <alignment horizontal="center" vertical="center" shrinkToFit="1"/>
    </xf>
    <xf numFmtId="189" fontId="55" fillId="2" borderId="0" xfId="0" applyNumberFormat="1" applyFont="1" applyFill="1" applyAlignment="1">
      <alignment horizontal="center" vertical="center" shrinkToFit="1"/>
    </xf>
    <xf numFmtId="189" fontId="55" fillId="2" borderId="1" xfId="0" applyNumberFormat="1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/>
    </xf>
    <xf numFmtId="0" fontId="64" fillId="2" borderId="0" xfId="0" applyFont="1" applyFill="1" applyAlignment="1">
      <alignment horizontal="center"/>
    </xf>
    <xf numFmtId="189" fontId="55" fillId="2" borderId="2" xfId="0" applyNumberFormat="1" applyFont="1" applyFill="1" applyBorder="1" applyAlignment="1">
      <alignment horizontal="center" vertical="center" shrinkToFit="1"/>
    </xf>
    <xf numFmtId="0" fontId="64" fillId="2" borderId="2" xfId="0" applyFont="1" applyFill="1" applyBorder="1" applyAlignment="1">
      <alignment horizontal="center"/>
    </xf>
    <xf numFmtId="0" fontId="55" fillId="2" borderId="26" xfId="0" quotePrefix="1" applyFont="1" applyFill="1" applyBorder="1" applyAlignment="1">
      <alignment horizontal="center" vertical="center" shrinkToFit="1"/>
    </xf>
    <xf numFmtId="0" fontId="55" fillId="2" borderId="18" xfId="0" quotePrefix="1" applyFont="1" applyFill="1" applyBorder="1" applyAlignment="1">
      <alignment horizontal="center" vertical="center" shrinkToFit="1"/>
    </xf>
    <xf numFmtId="0" fontId="64" fillId="2" borderId="57" xfId="0" applyFont="1" applyFill="1" applyBorder="1" applyAlignment="1">
      <alignment horizontal="center" vertical="center" shrinkToFit="1"/>
    </xf>
    <xf numFmtId="0" fontId="55" fillId="2" borderId="46" xfId="0" quotePrefix="1" applyFont="1" applyFill="1" applyBorder="1" applyAlignment="1">
      <alignment horizontal="center" vertical="center" shrinkToFit="1"/>
    </xf>
    <xf numFmtId="0" fontId="55" fillId="2" borderId="16" xfId="0" applyFont="1" applyFill="1" applyBorder="1" applyAlignment="1">
      <alignment horizontal="center" vertical="center"/>
    </xf>
    <xf numFmtId="0" fontId="55" fillId="2" borderId="49" xfId="0" applyFont="1" applyFill="1" applyBorder="1" applyAlignment="1">
      <alignment horizontal="center" vertical="center" shrinkToFit="1"/>
    </xf>
    <xf numFmtId="181" fontId="55" fillId="2" borderId="2" xfId="14" quotePrefix="1" applyNumberFormat="1" applyFont="1" applyFill="1" applyBorder="1" applyAlignment="1">
      <alignment vertical="center" shrinkToFit="1"/>
    </xf>
    <xf numFmtId="0" fontId="64" fillId="2" borderId="18" xfId="0" applyFont="1" applyFill="1" applyBorder="1" applyAlignment="1">
      <alignment horizontal="center"/>
    </xf>
    <xf numFmtId="0" fontId="55" fillId="2" borderId="9" xfId="0" quotePrefix="1" applyFont="1" applyFill="1" applyBorder="1" applyAlignment="1">
      <alignment horizontal="center"/>
    </xf>
    <xf numFmtId="0" fontId="55" fillId="2" borderId="56" xfId="0" quotePrefix="1" applyFont="1" applyFill="1" applyBorder="1" applyAlignment="1">
      <alignment horizontal="center" vertical="center" shrinkToFit="1"/>
    </xf>
    <xf numFmtId="176" fontId="55" fillId="2" borderId="0" xfId="1" quotePrefix="1" applyNumberFormat="1" applyFont="1" applyFill="1" applyBorder="1" applyAlignment="1">
      <alignment horizontal="right" vertical="center" shrinkToFit="1"/>
    </xf>
    <xf numFmtId="0" fontId="55" fillId="2" borderId="20" xfId="0" quotePrefix="1" applyFont="1" applyFill="1" applyBorder="1" applyAlignment="1">
      <alignment horizontal="center" vertical="top"/>
    </xf>
    <xf numFmtId="0" fontId="55" fillId="2" borderId="20" xfId="0" quotePrefix="1" applyFont="1" applyFill="1" applyBorder="1" applyAlignment="1">
      <alignment horizontal="center"/>
    </xf>
    <xf numFmtId="189" fontId="55" fillId="2" borderId="1" xfId="0" quotePrefix="1" applyNumberFormat="1" applyFont="1" applyFill="1" applyBorder="1" applyAlignment="1">
      <alignment vertical="center" shrinkToFit="1"/>
    </xf>
    <xf numFmtId="189" fontId="55" fillId="2" borderId="0" xfId="0" quotePrefix="1" applyNumberFormat="1" applyFont="1" applyFill="1" applyAlignment="1">
      <alignment vertical="center" shrinkToFit="1"/>
    </xf>
    <xf numFmtId="0" fontId="55" fillId="2" borderId="16" xfId="0" quotePrefix="1" applyFont="1" applyFill="1" applyBorder="1" applyAlignment="1">
      <alignment horizontal="center" vertical="top"/>
    </xf>
    <xf numFmtId="189" fontId="55" fillId="2" borderId="2" xfId="0" quotePrefix="1" applyNumberFormat="1" applyFont="1" applyFill="1" applyBorder="1" applyAlignment="1">
      <alignment horizontal="right" vertical="center" shrinkToFit="1"/>
    </xf>
    <xf numFmtId="189" fontId="55" fillId="2" borderId="2" xfId="0" quotePrefix="1" applyNumberFormat="1" applyFont="1" applyFill="1" applyBorder="1" applyAlignment="1">
      <alignment vertical="center" shrinkToFit="1"/>
    </xf>
    <xf numFmtId="176" fontId="55" fillId="2" borderId="1" xfId="14" applyNumberFormat="1" applyFont="1" applyFill="1" applyBorder="1" applyAlignment="1"/>
    <xf numFmtId="0" fontId="55" fillId="2" borderId="20" xfId="0" applyFont="1" applyFill="1" applyBorder="1" applyAlignment="1">
      <alignment horizontal="center" vertical="top"/>
    </xf>
    <xf numFmtId="0" fontId="55" fillId="2" borderId="22" xfId="0" quotePrefix="1" applyFont="1" applyFill="1" applyBorder="1" applyAlignment="1">
      <alignment horizontal="center" vertical="center" shrinkToFit="1"/>
    </xf>
    <xf numFmtId="0" fontId="55" fillId="2" borderId="0" xfId="0" applyFont="1" applyFill="1" applyAlignment="1">
      <alignment horizontal="center" vertical="center" shrinkToFit="1"/>
    </xf>
    <xf numFmtId="0" fontId="55" fillId="2" borderId="2" xfId="0" applyFont="1" applyFill="1" applyBorder="1" applyAlignment="1">
      <alignment horizontal="center" vertical="center" shrinkToFit="1"/>
    </xf>
    <xf numFmtId="0" fontId="55" fillId="2" borderId="2" xfId="0" applyFont="1" applyFill="1" applyBorder="1" applyAlignment="1">
      <alignment horizontal="right" vertical="center" shrinkToFit="1"/>
    </xf>
    <xf numFmtId="40" fontId="55" fillId="2" borderId="2" xfId="14" applyNumberFormat="1" applyFont="1" applyFill="1" applyBorder="1" applyAlignment="1">
      <alignment vertical="center" shrinkToFit="1"/>
    </xf>
    <xf numFmtId="40" fontId="55" fillId="2" borderId="0" xfId="14" applyNumberFormat="1" applyFont="1" applyFill="1" applyBorder="1" applyAlignment="1">
      <alignment vertical="center"/>
    </xf>
    <xf numFmtId="193" fontId="55" fillId="2" borderId="0" xfId="0" applyNumberFormat="1" applyFont="1" applyFill="1">
      <alignment vertical="center"/>
    </xf>
    <xf numFmtId="184" fontId="55" fillId="2" borderId="0" xfId="0" applyNumberFormat="1" applyFont="1" applyFill="1">
      <alignment vertical="center"/>
    </xf>
    <xf numFmtId="40" fontId="54" fillId="2" borderId="0" xfId="14" applyNumberFormat="1" applyFont="1" applyFill="1" applyBorder="1">
      <alignment vertical="center"/>
    </xf>
    <xf numFmtId="2" fontId="54" fillId="2" borderId="13" xfId="0" applyNumberFormat="1" applyFont="1" applyFill="1" applyBorder="1">
      <alignment vertical="center"/>
    </xf>
    <xf numFmtId="0" fontId="55" fillId="2" borderId="12" xfId="0" applyFont="1" applyFill="1" applyBorder="1" applyAlignment="1">
      <alignment horizontal="right" vertical="center" shrinkToFit="1"/>
    </xf>
    <xf numFmtId="40" fontId="55" fillId="2" borderId="12" xfId="14" applyNumberFormat="1" applyFont="1" applyFill="1" applyBorder="1" applyAlignment="1">
      <alignment vertical="center" shrinkToFit="1"/>
    </xf>
    <xf numFmtId="40" fontId="55" fillId="2" borderId="12" xfId="14" applyNumberFormat="1" applyFont="1" applyFill="1" applyBorder="1" applyAlignment="1">
      <alignment vertical="center"/>
    </xf>
    <xf numFmtId="0" fontId="55" fillId="2" borderId="20" xfId="0" quotePrefix="1" applyFont="1" applyFill="1" applyBorder="1" applyAlignment="1">
      <alignment horizontal="center" vertical="center" shrinkToFit="1"/>
    </xf>
    <xf numFmtId="176" fontId="55" fillId="2" borderId="12" xfId="14" applyNumberFormat="1" applyFont="1" applyFill="1" applyBorder="1" applyAlignment="1">
      <alignment horizontal="center" vertical="center" shrinkToFit="1"/>
    </xf>
    <xf numFmtId="0" fontId="54" fillId="2" borderId="12" xfId="0" applyFont="1" applyFill="1" applyBorder="1">
      <alignment vertical="center"/>
    </xf>
    <xf numFmtId="176" fontId="54" fillId="2" borderId="12" xfId="1" applyNumberFormat="1" applyFont="1" applyFill="1" applyBorder="1">
      <alignment vertical="center"/>
    </xf>
    <xf numFmtId="0" fontId="55" fillId="2" borderId="55" xfId="0" applyFont="1" applyFill="1" applyBorder="1" applyAlignment="1">
      <alignment horizontal="center" vertical="center"/>
    </xf>
    <xf numFmtId="0" fontId="55" fillId="2" borderId="0" xfId="0" quotePrefix="1" applyFont="1" applyFill="1" applyAlignment="1">
      <alignment vertical="center" shrinkToFit="1"/>
    </xf>
    <xf numFmtId="3" fontId="55" fillId="2" borderId="0" xfId="0" applyNumberFormat="1" applyFont="1" applyFill="1" applyAlignment="1">
      <alignment horizontal="right" vertical="center"/>
    </xf>
    <xf numFmtId="3" fontId="55" fillId="2" borderId="0" xfId="0" applyNumberFormat="1" applyFont="1" applyFill="1">
      <alignment vertical="center"/>
    </xf>
    <xf numFmtId="0" fontId="55" fillId="2" borderId="57" xfId="0" applyFont="1" applyFill="1" applyBorder="1" applyAlignment="1">
      <alignment horizontal="center" vertical="center"/>
    </xf>
    <xf numFmtId="38" fontId="55" fillId="2" borderId="1" xfId="14" quotePrefix="1" applyFont="1" applyFill="1" applyBorder="1" applyAlignment="1">
      <alignment vertical="center" shrinkToFit="1"/>
    </xf>
    <xf numFmtId="3" fontId="55" fillId="2" borderId="1" xfId="0" applyNumberFormat="1" applyFont="1" applyFill="1" applyBorder="1" applyAlignment="1">
      <alignment horizontal="right" vertical="center"/>
    </xf>
    <xf numFmtId="3" fontId="55" fillId="2" borderId="1" xfId="0" applyNumberFormat="1" applyFont="1" applyFill="1" applyBorder="1">
      <alignment vertical="center"/>
    </xf>
    <xf numFmtId="38" fontId="55" fillId="2" borderId="1" xfId="14" applyFont="1" applyFill="1" applyBorder="1" applyAlignment="1" applyProtection="1">
      <alignment vertical="center"/>
    </xf>
    <xf numFmtId="38" fontId="55" fillId="2" borderId="0" xfId="14" applyFont="1" applyFill="1" applyBorder="1" applyAlignment="1" applyProtection="1">
      <alignment vertical="center"/>
    </xf>
    <xf numFmtId="0" fontId="55" fillId="2" borderId="22" xfId="0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 vertical="center" shrinkToFit="1"/>
    </xf>
    <xf numFmtId="0" fontId="55" fillId="2" borderId="20" xfId="0" applyFont="1" applyFill="1" applyBorder="1" applyAlignment="1">
      <alignment horizontal="center"/>
    </xf>
    <xf numFmtId="40" fontId="55" fillId="2" borderId="0" xfId="14" quotePrefix="1" applyNumberFormat="1" applyFont="1" applyFill="1" applyBorder="1" applyAlignment="1">
      <alignment vertical="center" shrinkToFit="1"/>
    </xf>
    <xf numFmtId="40" fontId="55" fillId="2" borderId="0" xfId="14" applyNumberFormat="1" applyFont="1" applyFill="1" applyBorder="1" applyAlignment="1" applyProtection="1">
      <alignment vertical="center"/>
    </xf>
    <xf numFmtId="196" fontId="55" fillId="2" borderId="0" xfId="0" applyNumberFormat="1" applyFont="1" applyFill="1">
      <alignment vertical="center"/>
    </xf>
    <xf numFmtId="40" fontId="55" fillId="2" borderId="1" xfId="14" applyNumberFormat="1" applyFont="1" applyFill="1" applyBorder="1" applyAlignment="1">
      <alignment vertical="center" shrinkToFit="1"/>
    </xf>
    <xf numFmtId="176" fontId="55" fillId="2" borderId="0" xfId="14" quotePrefix="1" applyNumberFormat="1" applyFont="1" applyFill="1" applyBorder="1" applyAlignment="1">
      <alignment vertical="center" shrinkToFit="1"/>
    </xf>
    <xf numFmtId="176" fontId="55" fillId="2" borderId="1" xfId="14" quotePrefix="1" applyNumberFormat="1" applyFont="1" applyFill="1" applyBorder="1" applyAlignment="1">
      <alignment vertical="center" shrinkToFit="1"/>
    </xf>
    <xf numFmtId="190" fontId="55" fillId="2" borderId="0" xfId="0" applyNumberFormat="1" applyFont="1" applyFill="1" applyAlignment="1">
      <alignment horizontal="right" vertical="center"/>
    </xf>
    <xf numFmtId="190" fontId="55" fillId="2" borderId="1" xfId="0" applyNumberFormat="1" applyFont="1" applyFill="1" applyBorder="1" applyAlignment="1">
      <alignment horizontal="right" vertical="center"/>
    </xf>
    <xf numFmtId="190" fontId="55" fillId="2" borderId="1" xfId="0" applyNumberFormat="1" applyFont="1" applyFill="1" applyBorder="1">
      <alignment vertical="center"/>
    </xf>
    <xf numFmtId="176" fontId="55" fillId="2" borderId="56" xfId="14" applyNumberFormat="1" applyFont="1" applyFill="1" applyBorder="1">
      <alignment vertical="center"/>
    </xf>
    <xf numFmtId="176" fontId="55" fillId="2" borderId="1" xfId="14" applyNumberFormat="1" applyFont="1" applyFill="1" applyBorder="1" applyAlignment="1" applyProtection="1">
      <alignment horizontal="right" vertical="center"/>
      <protection locked="0"/>
    </xf>
    <xf numFmtId="192" fontId="55" fillId="2" borderId="0" xfId="14" applyNumberFormat="1" applyFont="1" applyFill="1" applyBorder="1" applyAlignment="1">
      <alignment vertical="center"/>
    </xf>
    <xf numFmtId="176" fontId="55" fillId="2" borderId="1" xfId="14" applyNumberFormat="1" applyFont="1" applyFill="1" applyBorder="1" applyAlignment="1">
      <alignment horizontal="right"/>
    </xf>
    <xf numFmtId="190" fontId="55" fillId="2" borderId="1" xfId="0" applyNumberFormat="1" applyFont="1" applyFill="1" applyBorder="1" applyAlignment="1" applyProtection="1">
      <alignment horizontal="right" vertical="center"/>
      <protection locked="0"/>
    </xf>
    <xf numFmtId="188" fontId="55" fillId="2" borderId="2" xfId="14" applyNumberFormat="1" applyFont="1" applyFill="1" applyBorder="1" applyAlignment="1">
      <alignment horizontal="center" vertical="center"/>
    </xf>
    <xf numFmtId="176" fontId="55" fillId="2" borderId="0" xfId="14" applyNumberFormat="1" applyFont="1" applyFill="1" applyBorder="1" applyAlignment="1">
      <alignment horizontal="right"/>
    </xf>
    <xf numFmtId="0" fontId="55" fillId="2" borderId="16" xfId="0" applyFont="1" applyFill="1" applyBorder="1" applyAlignment="1">
      <alignment horizontal="center" vertical="top"/>
    </xf>
    <xf numFmtId="0" fontId="55" fillId="2" borderId="20" xfId="0" quotePrefix="1" applyFont="1" applyFill="1" applyBorder="1" applyAlignment="1">
      <alignment horizontal="center" vertical="center"/>
    </xf>
    <xf numFmtId="38" fontId="55" fillId="2" borderId="1" xfId="0" quotePrefix="1" applyNumberFormat="1" applyFont="1" applyFill="1" applyBorder="1" applyAlignment="1">
      <alignment vertical="center" shrinkToFit="1"/>
    </xf>
    <xf numFmtId="0" fontId="55" fillId="2" borderId="51" xfId="0" quotePrefix="1" applyFont="1" applyFill="1" applyBorder="1" applyAlignment="1">
      <alignment horizontal="center" vertical="center"/>
    </xf>
    <xf numFmtId="0" fontId="55" fillId="2" borderId="63" xfId="0" applyFont="1" applyFill="1" applyBorder="1" applyAlignment="1">
      <alignment horizontal="center" vertical="center" shrinkToFit="1"/>
    </xf>
    <xf numFmtId="0" fontId="55" fillId="2" borderId="34" xfId="0" applyFont="1" applyFill="1" applyBorder="1" applyAlignment="1">
      <alignment horizontal="center" vertical="center" shrinkToFit="1"/>
    </xf>
    <xf numFmtId="192" fontId="55" fillId="2" borderId="26" xfId="0" applyNumberFormat="1" applyFont="1" applyFill="1" applyBorder="1">
      <alignment vertical="center"/>
    </xf>
    <xf numFmtId="10" fontId="0" fillId="0" borderId="21" xfId="11" applyNumberFormat="1" applyFont="1" applyBorder="1" applyAlignment="1">
      <alignment horizontal="center"/>
    </xf>
    <xf numFmtId="180" fontId="39" fillId="2" borderId="55" xfId="1" applyNumberFormat="1" applyFont="1" applyFill="1" applyBorder="1" applyAlignment="1"/>
    <xf numFmtId="0" fontId="0" fillId="4" borderId="21" xfId="0" applyFill="1" applyBorder="1" applyAlignment="1">
      <alignment horizontal="center" wrapText="1"/>
    </xf>
    <xf numFmtId="182" fontId="0" fillId="4" borderId="21" xfId="0" applyNumberFormat="1" applyFill="1" applyBorder="1" applyAlignment="1">
      <alignment wrapText="1"/>
    </xf>
    <xf numFmtId="182" fontId="0" fillId="4" borderId="0" xfId="0" applyNumberFormat="1" applyFill="1" applyAlignment="1">
      <alignment wrapText="1"/>
    </xf>
    <xf numFmtId="182" fontId="0" fillId="4" borderId="20" xfId="0" applyNumberFormat="1" applyFill="1" applyBorder="1" applyAlignment="1">
      <alignment wrapText="1"/>
    </xf>
    <xf numFmtId="182" fontId="54" fillId="4" borderId="0" xfId="0" quotePrefix="1" applyNumberFormat="1" applyFont="1" applyFill="1">
      <alignment vertical="center"/>
    </xf>
    <xf numFmtId="0" fontId="68" fillId="5" borderId="7" xfId="0" quotePrefix="1" applyFont="1" applyFill="1" applyBorder="1" applyAlignment="1">
      <alignment vertical="top" wrapText="1"/>
    </xf>
    <xf numFmtId="0" fontId="54" fillId="5" borderId="5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left" vertical="center"/>
    </xf>
    <xf numFmtId="38" fontId="9" fillId="2" borderId="21" xfId="1" applyFont="1" applyFill="1" applyBorder="1" applyAlignment="1">
      <alignment horizontal="right"/>
    </xf>
    <xf numFmtId="38" fontId="9" fillId="2" borderId="32" xfId="1" applyFont="1" applyFill="1" applyBorder="1" applyAlignment="1">
      <alignment horizontal="right"/>
    </xf>
    <xf numFmtId="38" fontId="9" fillId="4" borderId="21" xfId="1" applyFont="1" applyFill="1" applyBorder="1" applyAlignment="1">
      <alignment horizontal="right"/>
    </xf>
    <xf numFmtId="38" fontId="9" fillId="4" borderId="32" xfId="1" applyFont="1" applyFill="1" applyBorder="1" applyAlignment="1">
      <alignment horizontal="right"/>
    </xf>
    <xf numFmtId="38" fontId="64" fillId="3" borderId="2" xfId="14" applyFont="1" applyFill="1" applyBorder="1" applyAlignment="1"/>
    <xf numFmtId="38" fontId="64" fillId="3" borderId="0" xfId="14" applyFont="1" applyFill="1" applyAlignment="1"/>
    <xf numFmtId="176" fontId="0" fillId="3" borderId="0" xfId="1" applyNumberFormat="1" applyFont="1" applyFill="1" applyBorder="1">
      <alignment vertical="center"/>
    </xf>
    <xf numFmtId="38" fontId="68" fillId="2" borderId="1" xfId="1" applyFont="1" applyFill="1" applyBorder="1">
      <alignment vertical="center"/>
    </xf>
    <xf numFmtId="38" fontId="68" fillId="3" borderId="1" xfId="1" applyFont="1" applyFill="1" applyBorder="1">
      <alignment vertical="center"/>
    </xf>
    <xf numFmtId="177" fontId="0" fillId="7" borderId="0" xfId="1" applyNumberFormat="1" applyFont="1" applyFill="1" applyBorder="1" applyAlignment="1"/>
    <xf numFmtId="181" fontId="0" fillId="7" borderId="0" xfId="1" applyNumberFormat="1" applyFont="1" applyFill="1" applyBorder="1" applyAlignment="1"/>
    <xf numFmtId="187" fontId="0" fillId="7" borderId="0" xfId="0" applyNumberFormat="1" applyFill="1" applyAlignment="1"/>
    <xf numFmtId="0" fontId="0" fillId="9" borderId="0" xfId="0" applyFill="1" applyAlignment="1"/>
    <xf numFmtId="178" fontId="0" fillId="9" borderId="0" xfId="0" applyNumberFormat="1" applyFill="1" applyAlignment="1"/>
    <xf numFmtId="0" fontId="0" fillId="2" borderId="3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40" fontId="39" fillId="2" borderId="9" xfId="1" applyNumberFormat="1" applyFont="1" applyFill="1" applyBorder="1" applyAlignment="1"/>
    <xf numFmtId="40" fontId="39" fillId="2" borderId="20" xfId="1" applyNumberFormat="1" applyFont="1" applyFill="1" applyBorder="1" applyAlignment="1"/>
    <xf numFmtId="40" fontId="39" fillId="2" borderId="16" xfId="1" applyNumberFormat="1" applyFont="1" applyFill="1" applyBorder="1" applyAlignment="1"/>
    <xf numFmtId="178" fontId="39" fillId="2" borderId="32" xfId="0" applyNumberFormat="1" applyFont="1" applyFill="1" applyBorder="1" applyAlignment="1"/>
    <xf numFmtId="0" fontId="39" fillId="2" borderId="12" xfId="0" applyFont="1" applyFill="1" applyBorder="1" applyAlignment="1"/>
    <xf numFmtId="0" fontId="39" fillId="2" borderId="1" xfId="0" applyFont="1" applyFill="1" applyBorder="1" applyAlignment="1"/>
    <xf numFmtId="0" fontId="39" fillId="2" borderId="1" xfId="0" applyFont="1" applyFill="1" applyBorder="1" applyAlignment="1">
      <alignment horizontal="center"/>
    </xf>
    <xf numFmtId="0" fontId="39" fillId="2" borderId="36" xfId="0" applyFont="1" applyFill="1" applyBorder="1" applyAlignment="1">
      <alignment horizontal="center"/>
    </xf>
    <xf numFmtId="0" fontId="39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0" fillId="2" borderId="11" xfId="0" applyFill="1" applyBorder="1" applyAlignment="1">
      <alignment wrapText="1"/>
    </xf>
    <xf numFmtId="0" fontId="24" fillId="2" borderId="11" xfId="0" applyFont="1" applyFill="1" applyBorder="1" applyAlignment="1">
      <alignment wrapText="1"/>
    </xf>
    <xf numFmtId="0" fontId="39" fillId="2" borderId="16" xfId="0" applyFont="1" applyFill="1" applyBorder="1" applyAlignment="1"/>
    <xf numFmtId="0" fontId="39" fillId="2" borderId="2" xfId="0" applyFont="1" applyFill="1" applyBorder="1" applyAlignment="1"/>
    <xf numFmtId="180" fontId="0" fillId="2" borderId="36" xfId="1" applyNumberFormat="1" applyFont="1" applyFill="1" applyBorder="1" applyAlignment="1"/>
    <xf numFmtId="0" fontId="39" fillId="2" borderId="17" xfId="0" applyFont="1" applyFill="1" applyBorder="1" applyAlignment="1"/>
    <xf numFmtId="0" fontId="39" fillId="2" borderId="36" xfId="0" applyFont="1" applyFill="1" applyBorder="1" applyAlignment="1"/>
    <xf numFmtId="0" fontId="0" fillId="2" borderId="12" xfId="0" applyFill="1" applyBorder="1" applyAlignment="1">
      <alignment wrapText="1"/>
    </xf>
    <xf numFmtId="0" fontId="39" fillId="2" borderId="35" xfId="0" applyFont="1" applyFill="1" applyBorder="1" applyAlignment="1">
      <alignment horizontal="center"/>
    </xf>
    <xf numFmtId="0" fontId="24" fillId="2" borderId="30" xfId="0" applyFont="1" applyFill="1" applyBorder="1" applyAlignment="1">
      <alignment wrapText="1"/>
    </xf>
    <xf numFmtId="183" fontId="0" fillId="2" borderId="35" xfId="1" applyNumberFormat="1" applyFont="1" applyFill="1" applyBorder="1" applyAlignment="1"/>
    <xf numFmtId="183" fontId="0" fillId="2" borderId="32" xfId="1" applyNumberFormat="1" applyFont="1" applyFill="1" applyBorder="1" applyAlignment="1"/>
    <xf numFmtId="0" fontId="0" fillId="4" borderId="0" xfId="0" applyFill="1" applyAlignment="1"/>
    <xf numFmtId="40" fontId="0" fillId="0" borderId="0" xfId="1" applyNumberFormat="1" applyFont="1" applyAlignment="1"/>
    <xf numFmtId="180" fontId="16" fillId="2" borderId="33" xfId="5" applyNumberFormat="1" applyFont="1" applyFill="1" applyBorder="1"/>
    <xf numFmtId="180" fontId="16" fillId="2" borderId="34" xfId="1" applyNumberFormat="1" applyFont="1" applyFill="1" applyBorder="1" applyAlignment="1"/>
    <xf numFmtId="180" fontId="16" fillId="2" borderId="25" xfId="1" applyNumberFormat="1" applyFont="1" applyFill="1" applyBorder="1" applyAlignment="1"/>
    <xf numFmtId="180" fontId="16" fillId="2" borderId="63" xfId="1" applyNumberFormat="1" applyFont="1" applyFill="1" applyBorder="1" applyAlignment="1"/>
    <xf numFmtId="180" fontId="16" fillId="2" borderId="51" xfId="1" applyNumberFormat="1" applyFont="1" applyFill="1" applyBorder="1" applyAlignment="1"/>
    <xf numFmtId="2" fontId="0" fillId="0" borderId="48" xfId="0" applyNumberFormat="1" applyBorder="1" applyAlignment="1"/>
    <xf numFmtId="178" fontId="16" fillId="2" borderId="70" xfId="0" applyNumberFormat="1" applyFont="1" applyFill="1" applyBorder="1" applyAlignment="1"/>
    <xf numFmtId="178" fontId="16" fillId="2" borderId="19" xfId="0" applyNumberFormat="1" applyFont="1" applyFill="1" applyBorder="1" applyAlignment="1"/>
    <xf numFmtId="178" fontId="16" fillId="2" borderId="15" xfId="0" applyNumberFormat="1" applyFont="1" applyFill="1" applyBorder="1" applyAlignment="1"/>
    <xf numFmtId="178" fontId="16" fillId="2" borderId="8" xfId="0" applyNumberFormat="1" applyFont="1" applyFill="1" applyBorder="1" applyAlignment="1"/>
    <xf numFmtId="178" fontId="16" fillId="3" borderId="19" xfId="0" applyNumberFormat="1" applyFont="1" applyFill="1" applyBorder="1" applyAlignment="1"/>
    <xf numFmtId="178" fontId="16" fillId="0" borderId="19" xfId="0" applyNumberFormat="1" applyFont="1" applyBorder="1" applyAlignment="1"/>
    <xf numFmtId="178" fontId="16" fillId="3" borderId="15" xfId="0" applyNumberFormat="1" applyFont="1" applyFill="1" applyBorder="1" applyAlignment="1"/>
    <xf numFmtId="178" fontId="39" fillId="3" borderId="19" xfId="0" applyNumberFormat="1" applyFont="1" applyFill="1" applyBorder="1" applyAlignment="1"/>
    <xf numFmtId="178" fontId="39" fillId="2" borderId="19" xfId="0" applyNumberFormat="1" applyFont="1" applyFill="1" applyBorder="1" applyAlignment="1"/>
    <xf numFmtId="178" fontId="39" fillId="2" borderId="8" xfId="0" applyNumberFormat="1" applyFont="1" applyFill="1" applyBorder="1" applyAlignment="1"/>
    <xf numFmtId="178" fontId="39" fillId="2" borderId="20" xfId="0" applyNumberFormat="1" applyFont="1" applyFill="1" applyBorder="1" applyAlignment="1"/>
    <xf numFmtId="178" fontId="16" fillId="2" borderId="20" xfId="0" applyNumberFormat="1" applyFont="1" applyFill="1" applyBorder="1" applyAlignment="1"/>
    <xf numFmtId="2" fontId="0" fillId="0" borderId="21" xfId="0" applyNumberFormat="1" applyBorder="1" applyAlignment="1"/>
    <xf numFmtId="2" fontId="0" fillId="0" borderId="32" xfId="0" applyNumberFormat="1" applyBorder="1" applyAlignment="1"/>
    <xf numFmtId="0" fontId="16" fillId="4" borderId="10" xfId="0" applyFont="1" applyFill="1" applyBorder="1" applyAlignment="1">
      <alignment horizontal="center" vertical="center"/>
    </xf>
    <xf numFmtId="0" fontId="0" fillId="0" borderId="10" xfId="0" applyBorder="1" applyAlignment="1"/>
    <xf numFmtId="0" fontId="0" fillId="0" borderId="17" xfId="0" applyBorder="1" applyAlignment="1"/>
    <xf numFmtId="0" fontId="16" fillId="0" borderId="5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180" fontId="16" fillId="0" borderId="10" xfId="5" applyNumberFormat="1" applyFont="1" applyBorder="1"/>
    <xf numFmtId="180" fontId="16" fillId="0" borderId="17" xfId="5" applyNumberFormat="1" applyFont="1" applyBorder="1"/>
    <xf numFmtId="180" fontId="16" fillId="0" borderId="36" xfId="5" applyNumberFormat="1" applyFont="1" applyBorder="1"/>
    <xf numFmtId="180" fontId="16" fillId="3" borderId="17" xfId="5" applyNumberFormat="1" applyFont="1" applyFill="1" applyBorder="1"/>
    <xf numFmtId="180" fontId="16" fillId="2" borderId="17" xfId="5" applyNumberFormat="1" applyFont="1" applyFill="1" applyBorder="1"/>
    <xf numFmtId="180" fontId="39" fillId="3" borderId="10" xfId="5" applyNumberFormat="1" applyFont="1" applyFill="1" applyBorder="1"/>
    <xf numFmtId="180" fontId="39" fillId="2" borderId="10" xfId="5" applyNumberFormat="1" applyFont="1" applyFill="1" applyBorder="1"/>
    <xf numFmtId="180" fontId="39" fillId="2" borderId="36" xfId="5" applyNumberFormat="1" applyFont="1" applyFill="1" applyBorder="1"/>
    <xf numFmtId="180" fontId="39" fillId="2" borderId="17" xfId="5" applyNumberFormat="1" applyFont="1" applyFill="1" applyBorder="1"/>
    <xf numFmtId="180" fontId="39" fillId="2" borderId="2" xfId="5" applyNumberFormat="1" applyFont="1" applyFill="1" applyBorder="1"/>
    <xf numFmtId="2" fontId="0" fillId="0" borderId="9" xfId="0" applyNumberFormat="1" applyBorder="1" applyAlignment="1"/>
    <xf numFmtId="2" fontId="0" fillId="0" borderId="20" xfId="0" applyNumberFormat="1" applyBorder="1" applyAlignment="1"/>
    <xf numFmtId="2" fontId="0" fillId="0" borderId="16" xfId="0" applyNumberFormat="1" applyBorder="1" applyAlignment="1"/>
    <xf numFmtId="0" fontId="9" fillId="2" borderId="11" xfId="2" applyFont="1" applyFill="1" applyBorder="1" applyAlignment="1">
      <alignment horizontal="left"/>
    </xf>
    <xf numFmtId="0" fontId="12" fillId="2" borderId="12" xfId="2" applyFont="1" applyFill="1" applyBorder="1" applyAlignment="1">
      <alignment horizontal="center"/>
    </xf>
    <xf numFmtId="0" fontId="9" fillId="2" borderId="11" xfId="2" applyFont="1" applyFill="1" applyBorder="1" applyAlignment="1">
      <alignment horizontal="center"/>
    </xf>
    <xf numFmtId="181" fontId="55" fillId="2" borderId="18" xfId="0" applyNumberFormat="1" applyFont="1" applyFill="1" applyBorder="1" applyAlignment="1">
      <alignment vertical="center" shrinkToFit="1"/>
    </xf>
    <xf numFmtId="181" fontId="55" fillId="2" borderId="18" xfId="0" applyNumberFormat="1" applyFont="1" applyFill="1" applyBorder="1" applyAlignment="1">
      <alignment horizontal="right" vertical="center"/>
    </xf>
    <xf numFmtId="188" fontId="55" fillId="2" borderId="18" xfId="14" quotePrefix="1" applyNumberFormat="1" applyFont="1" applyFill="1" applyBorder="1" applyAlignment="1">
      <alignment vertical="center"/>
    </xf>
    <xf numFmtId="38" fontId="55" fillId="2" borderId="26" xfId="1" applyFont="1" applyFill="1" applyBorder="1">
      <alignment vertical="center"/>
    </xf>
    <xf numFmtId="180" fontId="55" fillId="2" borderId="26" xfId="14" applyNumberFormat="1" applyFont="1" applyFill="1" applyBorder="1">
      <alignment vertical="center"/>
    </xf>
    <xf numFmtId="40" fontId="55" fillId="4" borderId="34" xfId="14" applyNumberFormat="1" applyFont="1" applyFill="1" applyBorder="1">
      <alignment vertical="center"/>
    </xf>
    <xf numFmtId="181" fontId="55" fillId="7" borderId="2" xfId="14" applyNumberFormat="1" applyFont="1" applyFill="1" applyBorder="1" applyAlignment="1">
      <alignment horizontal="right" vertical="center"/>
    </xf>
    <xf numFmtId="188" fontId="55" fillId="2" borderId="1" xfId="14" quotePrefix="1" applyNumberFormat="1" applyFont="1" applyFill="1" applyBorder="1" applyAlignment="1">
      <alignment vertical="center"/>
    </xf>
    <xf numFmtId="176" fontId="55" fillId="2" borderId="69" xfId="1" applyNumberFormat="1" applyFont="1" applyFill="1" applyBorder="1">
      <alignment vertical="center"/>
    </xf>
    <xf numFmtId="38" fontId="68" fillId="4" borderId="1" xfId="1" applyFont="1" applyFill="1" applyBorder="1">
      <alignment vertical="center"/>
    </xf>
    <xf numFmtId="38" fontId="64" fillId="3" borderId="0" xfId="14" applyFont="1" applyFill="1">
      <alignment vertical="center"/>
    </xf>
    <xf numFmtId="40" fontId="39" fillId="2" borderId="36" xfId="1" applyNumberFormat="1" applyFont="1" applyFill="1" applyBorder="1" applyAlignment="1"/>
    <xf numFmtId="40" fontId="39" fillId="2" borderId="10" xfId="1" applyNumberFormat="1" applyFont="1" applyFill="1" applyBorder="1" applyAlignment="1"/>
    <xf numFmtId="40" fontId="39" fillId="2" borderId="17" xfId="1" applyNumberFormat="1" applyFont="1" applyFill="1" applyBorder="1" applyAlignment="1"/>
    <xf numFmtId="178" fontId="39" fillId="2" borderId="9" xfId="0" applyNumberFormat="1" applyFont="1" applyFill="1" applyBorder="1" applyAlignment="1"/>
    <xf numFmtId="178" fontId="39" fillId="2" borderId="16" xfId="0" applyNumberFormat="1" applyFont="1" applyFill="1" applyBorder="1" applyAlignment="1"/>
    <xf numFmtId="31" fontId="0" fillId="4" borderId="20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17" xfId="0" applyFill="1" applyBorder="1" applyAlignment="1">
      <alignment horizontal="center" vertical="center"/>
    </xf>
    <xf numFmtId="31" fontId="0" fillId="4" borderId="16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76" fontId="0" fillId="0" borderId="36" xfId="1" applyNumberFormat="1" applyFont="1" applyBorder="1">
      <alignment vertical="center"/>
    </xf>
    <xf numFmtId="176" fontId="0" fillId="0" borderId="10" xfId="1" applyNumberFormat="1" applyFont="1" applyBorder="1">
      <alignment vertical="center"/>
    </xf>
    <xf numFmtId="176" fontId="0" fillId="0" borderId="17" xfId="1" applyNumberFormat="1" applyFont="1" applyBorder="1">
      <alignment vertical="center"/>
    </xf>
    <xf numFmtId="180" fontId="39" fillId="2" borderId="1" xfId="5" applyNumberFormat="1" applyFont="1" applyFill="1" applyBorder="1"/>
    <xf numFmtId="180" fontId="39" fillId="2" borderId="9" xfId="1" applyNumberFormat="1" applyFont="1" applyFill="1" applyBorder="1" applyAlignment="1"/>
    <xf numFmtId="0" fontId="16" fillId="4" borderId="36" xfId="0" applyFont="1" applyFill="1" applyBorder="1" applyAlignment="1">
      <alignment horizontal="center" vertical="center"/>
    </xf>
    <xf numFmtId="178" fontId="39" fillId="2" borderId="3" xfId="0" applyNumberFormat="1" applyFont="1" applyFill="1" applyBorder="1" applyAlignment="1"/>
    <xf numFmtId="0" fontId="16" fillId="2" borderId="10" xfId="0" applyFont="1" applyFill="1" applyBorder="1" applyAlignment="1">
      <alignment horizontal="center" vertical="center"/>
    </xf>
    <xf numFmtId="177" fontId="0" fillId="0" borderId="1" xfId="1" applyNumberFormat="1" applyFont="1" applyBorder="1" applyAlignment="1"/>
    <xf numFmtId="40" fontId="39" fillId="2" borderId="35" xfId="1" applyNumberFormat="1" applyFont="1" applyFill="1" applyBorder="1" applyAlignment="1"/>
    <xf numFmtId="40" fontId="39" fillId="2" borderId="21" xfId="1" applyNumberFormat="1" applyFont="1" applyFill="1" applyBorder="1" applyAlignment="1"/>
    <xf numFmtId="40" fontId="39" fillId="2" borderId="32" xfId="1" applyNumberFormat="1" applyFont="1" applyFill="1" applyBorder="1" applyAlignment="1"/>
    <xf numFmtId="0" fontId="39" fillId="4" borderId="1" xfId="0" applyFont="1" applyFill="1" applyBorder="1" applyAlignment="1">
      <alignment horizontal="center"/>
    </xf>
    <xf numFmtId="40" fontId="39" fillId="4" borderId="9" xfId="1" applyNumberFormat="1" applyFont="1" applyFill="1" applyBorder="1" applyAlignment="1"/>
    <xf numFmtId="40" fontId="39" fillId="4" borderId="20" xfId="1" applyNumberFormat="1" applyFont="1" applyFill="1" applyBorder="1" applyAlignment="1"/>
    <xf numFmtId="40" fontId="39" fillId="4" borderId="16" xfId="1" applyNumberFormat="1" applyFont="1" applyFill="1" applyBorder="1" applyAlignment="1"/>
    <xf numFmtId="40" fontId="39" fillId="4" borderId="35" xfId="1" applyNumberFormat="1" applyFont="1" applyFill="1" applyBorder="1" applyAlignment="1"/>
    <xf numFmtId="40" fontId="39" fillId="4" borderId="21" xfId="1" applyNumberFormat="1" applyFont="1" applyFill="1" applyBorder="1" applyAlignment="1"/>
    <xf numFmtId="0" fontId="25" fillId="4" borderId="2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0" fillId="2" borderId="32" xfId="0" applyFill="1" applyBorder="1" applyAlignment="1">
      <alignment wrapText="1"/>
    </xf>
    <xf numFmtId="0" fontId="16" fillId="0" borderId="16" xfId="0" applyFont="1" applyBorder="1">
      <alignment vertical="center"/>
    </xf>
    <xf numFmtId="180" fontId="39" fillId="2" borderId="48" xfId="1" applyNumberFormat="1" applyFont="1" applyFill="1" applyBorder="1" applyAlignment="1"/>
    <xf numFmtId="40" fontId="16" fillId="0" borderId="10" xfId="1" applyNumberFormat="1" applyFont="1" applyBorder="1">
      <alignment vertical="center"/>
    </xf>
    <xf numFmtId="180" fontId="39" fillId="2" borderId="59" xfId="5" applyNumberFormat="1" applyFont="1" applyFill="1" applyBorder="1"/>
    <xf numFmtId="0" fontId="16" fillId="2" borderId="62" xfId="0" applyFont="1" applyFill="1" applyBorder="1" applyAlignment="1">
      <alignment horizontal="center" vertical="center"/>
    </xf>
    <xf numFmtId="178" fontId="16" fillId="2" borderId="21" xfId="0" applyNumberFormat="1" applyFont="1" applyFill="1" applyBorder="1" applyAlignment="1"/>
    <xf numFmtId="178" fontId="16" fillId="2" borderId="32" xfId="0" applyNumberFormat="1" applyFont="1" applyFill="1" applyBorder="1" applyAlignment="1"/>
    <xf numFmtId="0" fontId="16" fillId="0" borderId="2" xfId="0" applyFont="1" applyBorder="1">
      <alignment vertical="center"/>
    </xf>
    <xf numFmtId="40" fontId="16" fillId="0" borderId="20" xfId="1" applyNumberFormat="1" applyFont="1" applyBorder="1">
      <alignment vertical="center"/>
    </xf>
    <xf numFmtId="40" fontId="9" fillId="2" borderId="36" xfId="1" applyNumberFormat="1" applyFont="1" applyFill="1" applyBorder="1" applyAlignment="1"/>
    <xf numFmtId="0" fontId="16" fillId="4" borderId="20" xfId="0" applyFont="1" applyFill="1" applyBorder="1" applyAlignment="1">
      <alignment horizontal="center" vertical="center"/>
    </xf>
    <xf numFmtId="0" fontId="0" fillId="0" borderId="36" xfId="0" applyBorder="1" applyAlignment="1"/>
    <xf numFmtId="180" fontId="39" fillId="2" borderId="16" xfId="1" applyNumberFormat="1" applyFont="1" applyFill="1" applyBorder="1" applyAlignment="1"/>
    <xf numFmtId="0" fontId="16" fillId="4" borderId="17" xfId="0" applyFont="1" applyFill="1" applyBorder="1" applyAlignment="1">
      <alignment horizontal="center" vertical="center"/>
    </xf>
    <xf numFmtId="178" fontId="16" fillId="2" borderId="16" xfId="0" applyNumberFormat="1" applyFont="1" applyFill="1" applyBorder="1" applyAlignment="1"/>
    <xf numFmtId="2" fontId="16" fillId="0" borderId="16" xfId="0" applyNumberFormat="1" applyFont="1" applyBorder="1">
      <alignment vertical="center"/>
    </xf>
    <xf numFmtId="180" fontId="55" fillId="7" borderId="34" xfId="0" applyNumberFormat="1" applyFont="1" applyFill="1" applyBorder="1" applyAlignment="1">
      <alignment vertical="center" shrinkToFit="1"/>
    </xf>
    <xf numFmtId="38" fontId="55" fillId="7" borderId="0" xfId="14" applyFont="1" applyFill="1" applyBorder="1" applyAlignment="1">
      <alignment horizontal="right" vertical="center"/>
    </xf>
    <xf numFmtId="38" fontId="55" fillId="4" borderId="0" xfId="14" quotePrefix="1" applyFont="1" applyFill="1" applyBorder="1" applyAlignment="1">
      <alignment vertical="center"/>
    </xf>
    <xf numFmtId="0" fontId="16" fillId="2" borderId="32" xfId="0" applyFont="1" applyFill="1" applyBorder="1" applyAlignment="1">
      <alignment horizontal="center" vertical="center"/>
    </xf>
    <xf numFmtId="0" fontId="68" fillId="2" borderId="9" xfId="0" applyFont="1" applyFill="1" applyBorder="1" applyAlignment="1">
      <alignment horizontal="distributed" vertical="center"/>
    </xf>
    <xf numFmtId="176" fontId="55" fillId="3" borderId="0" xfId="1" applyNumberFormat="1" applyFont="1" applyFill="1">
      <alignment vertical="center"/>
    </xf>
    <xf numFmtId="38" fontId="55" fillId="2" borderId="0" xfId="14" applyFont="1" applyFill="1" applyBorder="1" applyAlignment="1"/>
    <xf numFmtId="189" fontId="55" fillId="0" borderId="18" xfId="0" applyNumberFormat="1" applyFont="1" applyBorder="1" applyAlignment="1">
      <alignment vertical="center" shrinkToFit="1"/>
    </xf>
    <xf numFmtId="192" fontId="55" fillId="2" borderId="1" xfId="0" applyNumberFormat="1" applyFont="1" applyFill="1" applyBorder="1">
      <alignment vertical="center"/>
    </xf>
    <xf numFmtId="40" fontId="64" fillId="0" borderId="2" xfId="14" applyNumberFormat="1" applyFont="1" applyFill="1" applyBorder="1">
      <alignment vertical="center"/>
    </xf>
    <xf numFmtId="38" fontId="64" fillId="3" borderId="0" xfId="14" applyFont="1" applyFill="1" applyBorder="1" applyAlignment="1"/>
    <xf numFmtId="0" fontId="55" fillId="2" borderId="0" xfId="0" applyFont="1" applyFill="1" applyAlignment="1"/>
    <xf numFmtId="14" fontId="0" fillId="2" borderId="0" xfId="0" applyNumberFormat="1" applyFill="1">
      <alignment vertical="center"/>
    </xf>
    <xf numFmtId="200" fontId="0" fillId="0" borderId="0" xfId="0" applyNumberFormat="1" applyAlignment="1"/>
    <xf numFmtId="201" fontId="0" fillId="0" borderId="0" xfId="0" applyNumberFormat="1" applyAlignment="1"/>
    <xf numFmtId="202" fontId="0" fillId="0" borderId="0" xfId="0" applyNumberFormat="1" applyAlignment="1"/>
    <xf numFmtId="180" fontId="0" fillId="0" borderId="0" xfId="1" applyNumberFormat="1" applyFont="1" applyAlignment="1"/>
    <xf numFmtId="0" fontId="12" fillId="4" borderId="0" xfId="2" applyFont="1" applyFill="1"/>
    <xf numFmtId="0" fontId="9" fillId="4" borderId="2" xfId="4" applyFont="1" applyFill="1" applyBorder="1" applyAlignment="1">
      <alignment horizontal="centerContinuous" vertical="center"/>
    </xf>
    <xf numFmtId="0" fontId="12" fillId="4" borderId="0" xfId="2" applyFont="1" applyFill="1" applyAlignment="1">
      <alignment horizontal="center"/>
    </xf>
    <xf numFmtId="0" fontId="9" fillId="4" borderId="2" xfId="4" applyFont="1" applyFill="1" applyBorder="1" applyAlignment="1">
      <alignment horizontal="left" vertical="center"/>
    </xf>
    <xf numFmtId="0" fontId="9" fillId="2" borderId="2" xfId="4" applyFont="1" applyFill="1" applyBorder="1" applyAlignment="1">
      <alignment horizontal="left" vertical="center"/>
    </xf>
    <xf numFmtId="184" fontId="0" fillId="0" borderId="0" xfId="1" applyNumberFormat="1" applyFont="1" applyAlignment="1"/>
    <xf numFmtId="38" fontId="0" fillId="0" borderId="0" xfId="1" applyFont="1" applyAlignment="1"/>
    <xf numFmtId="0" fontId="12" fillId="7" borderId="0" xfId="2" applyFont="1" applyFill="1"/>
    <xf numFmtId="0" fontId="12" fillId="7" borderId="0" xfId="2" quotePrefix="1" applyFont="1" applyFill="1" applyAlignment="1">
      <alignment horizontal="center"/>
    </xf>
    <xf numFmtId="0" fontId="12" fillId="4" borderId="0" xfId="2" quotePrefix="1" applyFont="1" applyFill="1" applyAlignment="1">
      <alignment horizontal="center"/>
    </xf>
    <xf numFmtId="0" fontId="9" fillId="7" borderId="2" xfId="4" applyFont="1" applyFill="1" applyBorder="1" applyAlignment="1">
      <alignment horizontal="left" vertical="center"/>
    </xf>
    <xf numFmtId="0" fontId="12" fillId="7" borderId="0" xfId="2" applyFont="1" applyFill="1" applyAlignment="1">
      <alignment horizontal="center"/>
    </xf>
    <xf numFmtId="180" fontId="0" fillId="0" borderId="1" xfId="1" applyNumberFormat="1" applyFont="1" applyBorder="1" applyAlignment="1"/>
    <xf numFmtId="38" fontId="0" fillId="0" borderId="1" xfId="1" applyFont="1" applyBorder="1" applyAlignment="1"/>
    <xf numFmtId="184" fontId="0" fillId="0" borderId="1" xfId="1" applyNumberFormat="1" applyFont="1" applyBorder="1" applyAlignment="1"/>
    <xf numFmtId="180" fontId="0" fillId="0" borderId="0" xfId="1" applyNumberFormat="1" applyFont="1" applyBorder="1" applyAlignment="1"/>
    <xf numFmtId="38" fontId="0" fillId="0" borderId="0" xfId="1" applyFont="1" applyBorder="1" applyAlignment="1"/>
    <xf numFmtId="184" fontId="0" fillId="0" borderId="0" xfId="1" applyNumberFormat="1" applyFont="1" applyBorder="1" applyAlignment="1"/>
    <xf numFmtId="180" fontId="0" fillId="0" borderId="2" xfId="1" applyNumberFormat="1" applyFont="1" applyBorder="1" applyAlignment="1"/>
    <xf numFmtId="38" fontId="0" fillId="0" borderId="2" xfId="1" applyFont="1" applyBorder="1" applyAlignment="1"/>
    <xf numFmtId="184" fontId="0" fillId="0" borderId="2" xfId="1" applyNumberFormat="1" applyFont="1" applyBorder="1" applyAlignment="1"/>
    <xf numFmtId="0" fontId="9" fillId="0" borderId="17" xfId="2" applyFont="1" applyBorder="1" applyAlignment="1">
      <alignment horizontal="center"/>
    </xf>
    <xf numFmtId="0" fontId="12" fillId="4" borderId="10" xfId="2" applyFont="1" applyFill="1" applyBorder="1" applyAlignment="1">
      <alignment horizontal="center"/>
    </xf>
    <xf numFmtId="0" fontId="12" fillId="4" borderId="2" xfId="2" applyFont="1" applyFill="1" applyBorder="1"/>
    <xf numFmtId="0" fontId="12" fillId="4" borderId="1" xfId="2" applyFont="1" applyFill="1" applyBorder="1" applyAlignment="1">
      <alignment horizontal="center"/>
    </xf>
    <xf numFmtId="0" fontId="12" fillId="7" borderId="0" xfId="2" quotePrefix="1" applyFont="1" applyFill="1" applyAlignment="1">
      <alignment horizontal="left"/>
    </xf>
    <xf numFmtId="201" fontId="0" fillId="7" borderId="0" xfId="0" applyNumberFormat="1" applyFill="1" applyAlignment="1"/>
    <xf numFmtId="180" fontId="0" fillId="7" borderId="0" xfId="1" applyNumberFormat="1" applyFont="1" applyFill="1" applyBorder="1" applyAlignment="1"/>
    <xf numFmtId="180" fontId="0" fillId="7" borderId="2" xfId="1" applyNumberFormat="1" applyFont="1" applyFill="1" applyBorder="1" applyAlignment="1"/>
    <xf numFmtId="180" fontId="0" fillId="7" borderId="1" xfId="1" applyNumberFormat="1" applyFont="1" applyFill="1" applyBorder="1" applyAlignment="1"/>
    <xf numFmtId="0" fontId="0" fillId="4" borderId="1" xfId="0" applyFill="1" applyBorder="1" applyAlignment="1"/>
    <xf numFmtId="0" fontId="0" fillId="4" borderId="2" xfId="0" applyFill="1" applyBorder="1" applyAlignment="1"/>
    <xf numFmtId="0" fontId="9" fillId="4" borderId="17" xfId="4" applyFont="1" applyFill="1" applyBorder="1" applyAlignment="1">
      <alignment horizontal="centerContinuous" vertical="center"/>
    </xf>
    <xf numFmtId="0" fontId="0" fillId="4" borderId="36" xfId="0" applyFill="1" applyBorder="1" applyAlignment="1"/>
    <xf numFmtId="0" fontId="0" fillId="4" borderId="10" xfId="0" applyFill="1" applyBorder="1" applyAlignment="1"/>
    <xf numFmtId="0" fontId="0" fillId="4" borderId="17" xfId="0" applyFill="1" applyBorder="1" applyAlignment="1"/>
    <xf numFmtId="0" fontId="6" fillId="4" borderId="0" xfId="2" applyFont="1" applyFill="1"/>
    <xf numFmtId="0" fontId="11" fillId="2" borderId="2" xfId="2" applyFont="1" applyFill="1" applyBorder="1"/>
    <xf numFmtId="0" fontId="9" fillId="2" borderId="2" xfId="2" applyFont="1" applyFill="1" applyBorder="1"/>
    <xf numFmtId="189" fontId="55" fillId="4" borderId="0" xfId="0" applyNumberFormat="1" applyFont="1" applyFill="1" applyAlignment="1">
      <alignment vertical="center" shrinkToFit="1"/>
    </xf>
    <xf numFmtId="189" fontId="55" fillId="4" borderId="2" xfId="0" applyNumberFormat="1" applyFont="1" applyFill="1" applyBorder="1" applyAlignment="1">
      <alignment vertical="center" shrinkToFit="1"/>
    </xf>
    <xf numFmtId="176" fontId="55" fillId="4" borderId="48" xfId="1" applyNumberFormat="1" applyFont="1" applyFill="1" applyBorder="1">
      <alignment vertical="center"/>
    </xf>
    <xf numFmtId="189" fontId="55" fillId="6" borderId="0" xfId="0" applyNumberFormat="1" applyFont="1" applyFill="1" applyAlignment="1">
      <alignment vertical="center" shrinkToFit="1"/>
    </xf>
    <xf numFmtId="189" fontId="55" fillId="6" borderId="2" xfId="0" applyNumberFormat="1" applyFont="1" applyFill="1" applyBorder="1" applyAlignment="1">
      <alignment vertical="center" shrinkToFit="1"/>
    </xf>
    <xf numFmtId="189" fontId="55" fillId="6" borderId="1" xfId="0" applyNumberFormat="1" applyFont="1" applyFill="1" applyBorder="1" applyAlignment="1">
      <alignment vertical="center" shrinkToFit="1"/>
    </xf>
    <xf numFmtId="0" fontId="16" fillId="4" borderId="16" xfId="0" applyFont="1" applyFill="1" applyBorder="1" applyAlignment="1">
      <alignment horizontal="center" vertical="center"/>
    </xf>
    <xf numFmtId="177" fontId="0" fillId="0" borderId="0" xfId="1" applyNumberFormat="1" applyFont="1" applyAlignment="1"/>
    <xf numFmtId="0" fontId="25" fillId="2" borderId="20" xfId="0" applyFont="1" applyFill="1" applyBorder="1" applyAlignment="1">
      <alignment vertical="center" wrapText="1"/>
    </xf>
    <xf numFmtId="178" fontId="16" fillId="2" borderId="3" xfId="0" applyNumberFormat="1" applyFont="1" applyFill="1" applyBorder="1" applyAlignment="1"/>
    <xf numFmtId="0" fontId="16" fillId="2" borderId="23" xfId="0" applyFont="1" applyFill="1" applyBorder="1">
      <alignment vertical="center"/>
    </xf>
    <xf numFmtId="0" fontId="16" fillId="4" borderId="23" xfId="0" applyFont="1" applyFill="1" applyBorder="1">
      <alignment vertical="center"/>
    </xf>
    <xf numFmtId="180" fontId="0" fillId="7" borderId="0" xfId="1" applyNumberFormat="1" applyFont="1" applyFill="1" applyBorder="1">
      <alignment vertical="center"/>
    </xf>
    <xf numFmtId="180" fontId="0" fillId="7" borderId="2" xfId="1" applyNumberFormat="1" applyFont="1" applyFill="1" applyBorder="1">
      <alignment vertical="center"/>
    </xf>
    <xf numFmtId="180" fontId="0" fillId="0" borderId="1" xfId="1" applyNumberFormat="1" applyFont="1" applyBorder="1">
      <alignment vertical="center"/>
    </xf>
    <xf numFmtId="180" fontId="0" fillId="0" borderId="0" xfId="1" applyNumberFormat="1" applyFont="1" applyBorder="1">
      <alignment vertical="center"/>
    </xf>
    <xf numFmtId="180" fontId="0" fillId="0" borderId="2" xfId="1" applyNumberFormat="1" applyFont="1" applyBorder="1">
      <alignment vertical="center"/>
    </xf>
    <xf numFmtId="180" fontId="9" fillId="0" borderId="0" xfId="1" applyNumberFormat="1" applyFont="1" applyBorder="1">
      <alignment vertical="center"/>
    </xf>
    <xf numFmtId="180" fontId="54" fillId="0" borderId="1" xfId="1" applyNumberFormat="1" applyFont="1" applyBorder="1">
      <alignment vertical="center"/>
    </xf>
    <xf numFmtId="180" fontId="54" fillId="0" borderId="0" xfId="1" applyNumberFormat="1" applyFont="1" applyBorder="1">
      <alignment vertical="center"/>
    </xf>
    <xf numFmtId="180" fontId="54" fillId="0" borderId="2" xfId="1" applyNumberFormat="1" applyFont="1" applyBorder="1">
      <alignment vertical="center"/>
    </xf>
    <xf numFmtId="180" fontId="0" fillId="0" borderId="0" xfId="1" applyNumberFormat="1" applyFont="1">
      <alignment vertical="center"/>
    </xf>
    <xf numFmtId="180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180" fontId="0" fillId="0" borderId="2" xfId="0" applyNumberFormat="1" applyBorder="1">
      <alignment vertical="center"/>
    </xf>
    <xf numFmtId="40" fontId="39" fillId="4" borderId="32" xfId="1" applyNumberFormat="1" applyFont="1" applyFill="1" applyBorder="1" applyAlignment="1"/>
    <xf numFmtId="177" fontId="54" fillId="4" borderId="0" xfId="1" applyNumberFormat="1" applyFont="1" applyFill="1" applyBorder="1">
      <alignment vertical="center"/>
    </xf>
    <xf numFmtId="40" fontId="16" fillId="0" borderId="17" xfId="1" applyNumberFormat="1" applyFont="1" applyBorder="1">
      <alignment vertical="center"/>
    </xf>
    <xf numFmtId="178" fontId="16" fillId="2" borderId="9" xfId="0" applyNumberFormat="1" applyFont="1" applyFill="1" applyBorder="1" applyAlignment="1"/>
    <xf numFmtId="0" fontId="16" fillId="0" borderId="20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32" xfId="0" applyFont="1" applyBorder="1">
      <alignment vertical="center"/>
    </xf>
    <xf numFmtId="178" fontId="39" fillId="2" borderId="0" xfId="0" applyNumberFormat="1" applyFont="1" applyFill="1" applyAlignment="1"/>
    <xf numFmtId="178" fontId="39" fillId="2" borderId="1" xfId="0" applyNumberFormat="1" applyFont="1" applyFill="1" applyBorder="1" applyAlignment="1"/>
    <xf numFmtId="178" fontId="39" fillId="2" borderId="2" xfId="0" applyNumberFormat="1" applyFont="1" applyFill="1" applyBorder="1" applyAlignment="1"/>
    <xf numFmtId="0" fontId="16" fillId="2" borderId="48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40" fontId="16" fillId="0" borderId="35" xfId="1" applyNumberFormat="1" applyFont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40" fontId="16" fillId="0" borderId="21" xfId="1" applyNumberFormat="1" applyFont="1" applyBorder="1">
      <alignment vertical="center"/>
    </xf>
    <xf numFmtId="0" fontId="0" fillId="0" borderId="9" xfId="0" applyBorder="1" applyAlignment="1"/>
    <xf numFmtId="0" fontId="0" fillId="0" borderId="20" xfId="0" applyBorder="1" applyAlignment="1"/>
    <xf numFmtId="0" fontId="0" fillId="0" borderId="16" xfId="0" applyBorder="1" applyAlignment="1"/>
    <xf numFmtId="0" fontId="16" fillId="2" borderId="20" xfId="0" applyFont="1" applyFill="1" applyBorder="1">
      <alignment vertical="center"/>
    </xf>
    <xf numFmtId="0" fontId="16" fillId="2" borderId="10" xfId="0" applyFont="1" applyFill="1" applyBorder="1">
      <alignment vertical="center"/>
    </xf>
    <xf numFmtId="0" fontId="16" fillId="2" borderId="14" xfId="0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2" borderId="51" xfId="0" applyFont="1" applyFill="1" applyBorder="1">
      <alignment vertical="center"/>
    </xf>
    <xf numFmtId="0" fontId="16" fillId="2" borderId="33" xfId="0" applyFont="1" applyFill="1" applyBorder="1">
      <alignment vertical="center"/>
    </xf>
    <xf numFmtId="0" fontId="16" fillId="2" borderId="58" xfId="0" applyFont="1" applyFill="1" applyBorder="1">
      <alignment vertical="center"/>
    </xf>
    <xf numFmtId="0" fontId="16" fillId="2" borderId="34" xfId="0" applyFont="1" applyFill="1" applyBorder="1">
      <alignment vertical="center"/>
    </xf>
    <xf numFmtId="0" fontId="0" fillId="2" borderId="34" xfId="0" applyFill="1" applyBorder="1" applyAlignment="1"/>
    <xf numFmtId="2" fontId="0" fillId="3" borderId="2" xfId="0" applyNumberFormat="1" applyFill="1" applyBorder="1" applyAlignment="1"/>
    <xf numFmtId="2" fontId="0" fillId="2" borderId="0" xfId="0" applyNumberFormat="1" applyFill="1" applyAlignment="1"/>
    <xf numFmtId="2" fontId="0" fillId="2" borderId="2" xfId="0" applyNumberFormat="1" applyFill="1" applyBorder="1" applyAlignment="1"/>
    <xf numFmtId="2" fontId="0" fillId="2" borderId="10" xfId="0" applyNumberFormat="1" applyFill="1" applyBorder="1" applyAlignment="1"/>
    <xf numFmtId="2" fontId="0" fillId="2" borderId="1" xfId="0" applyNumberFormat="1" applyFill="1" applyBorder="1" applyAlignment="1"/>
    <xf numFmtId="2" fontId="0" fillId="2" borderId="36" xfId="0" applyNumberFormat="1" applyFill="1" applyBorder="1" applyAlignment="1"/>
    <xf numFmtId="2" fontId="0" fillId="2" borderId="17" xfId="0" applyNumberFormat="1" applyFill="1" applyBorder="1" applyAlignment="1"/>
    <xf numFmtId="180" fontId="16" fillId="2" borderId="0" xfId="0" applyNumberFormat="1" applyFont="1" applyFill="1">
      <alignment vertical="center"/>
    </xf>
    <xf numFmtId="40" fontId="16" fillId="0" borderId="1" xfId="1" applyNumberFormat="1" applyFont="1" applyBorder="1">
      <alignment vertical="center"/>
    </xf>
    <xf numFmtId="40" fontId="16" fillId="0" borderId="0" xfId="1" applyNumberFormat="1" applyFont="1" applyBorder="1">
      <alignment vertical="center"/>
    </xf>
    <xf numFmtId="0" fontId="19" fillId="2" borderId="69" xfId="0" applyFont="1" applyFill="1" applyBorder="1" applyAlignment="1">
      <alignment horizontal="center" vertical="center"/>
    </xf>
    <xf numFmtId="180" fontId="16" fillId="3" borderId="17" xfId="1" applyNumberFormat="1" applyFont="1" applyFill="1" applyBorder="1" applyAlignment="1"/>
    <xf numFmtId="180" fontId="16" fillId="0" borderId="42" xfId="1" applyNumberFormat="1" applyFont="1" applyBorder="1" applyAlignment="1"/>
    <xf numFmtId="180" fontId="16" fillId="3" borderId="67" xfId="1" applyNumberFormat="1" applyFont="1" applyFill="1" applyBorder="1" applyAlignment="1"/>
    <xf numFmtId="180" fontId="39" fillId="2" borderId="70" xfId="1" applyNumberFormat="1" applyFont="1" applyFill="1" applyBorder="1" applyAlignment="1"/>
    <xf numFmtId="180" fontId="39" fillId="2" borderId="52" xfId="1" applyNumberFormat="1" applyFont="1" applyFill="1" applyBorder="1" applyAlignment="1"/>
    <xf numFmtId="0" fontId="16" fillId="2" borderId="22" xfId="0" applyFont="1" applyFill="1" applyBorder="1">
      <alignment vertical="center"/>
    </xf>
    <xf numFmtId="0" fontId="16" fillId="0" borderId="6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180" fontId="16" fillId="0" borderId="3" xfId="1" applyNumberFormat="1" applyFont="1" applyBorder="1" applyAlignment="1">
      <alignment horizontal="center"/>
    </xf>
    <xf numFmtId="180" fontId="16" fillId="0" borderId="7" xfId="1" applyNumberFormat="1" applyFont="1" applyBorder="1" applyAlignment="1">
      <alignment horizontal="center"/>
    </xf>
    <xf numFmtId="180" fontId="16" fillId="3" borderId="14" xfId="1" applyNumberFormat="1" applyFont="1" applyFill="1" applyBorder="1" applyAlignment="1">
      <alignment horizontal="center"/>
    </xf>
    <xf numFmtId="180" fontId="16" fillId="0" borderId="14" xfId="1" applyNumberFormat="1" applyFont="1" applyBorder="1" applyAlignment="1">
      <alignment horizontal="center"/>
    </xf>
    <xf numFmtId="180" fontId="16" fillId="2" borderId="7" xfId="1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39" fillId="2" borderId="64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180" fontId="39" fillId="2" borderId="7" xfId="1" applyNumberFormat="1" applyFont="1" applyFill="1" applyBorder="1" applyAlignment="1">
      <alignment horizontal="center"/>
    </xf>
    <xf numFmtId="0" fontId="16" fillId="2" borderId="24" xfId="0" applyFont="1" applyFill="1" applyBorder="1">
      <alignment vertical="center"/>
    </xf>
    <xf numFmtId="0" fontId="0" fillId="0" borderId="32" xfId="0" applyBorder="1" applyAlignment="1"/>
    <xf numFmtId="0" fontId="0" fillId="0" borderId="51" xfId="0" applyBorder="1" applyAlignment="1"/>
    <xf numFmtId="0" fontId="16" fillId="4" borderId="24" xfId="0" applyFont="1" applyFill="1" applyBorder="1" applyAlignment="1">
      <alignment horizontal="center" vertical="center"/>
    </xf>
    <xf numFmtId="178" fontId="16" fillId="3" borderId="23" xfId="0" applyNumberFormat="1" applyFont="1" applyFill="1" applyBorder="1" applyAlignment="1"/>
    <xf numFmtId="178" fontId="16" fillId="2" borderId="55" xfId="0" applyNumberFormat="1" applyFont="1" applyFill="1" applyBorder="1" applyAlignment="1"/>
    <xf numFmtId="178" fontId="16" fillId="2" borderId="25" xfId="0" applyNumberFormat="1" applyFont="1" applyFill="1" applyBorder="1" applyAlignment="1"/>
    <xf numFmtId="180" fontId="16" fillId="2" borderId="48" xfId="1" applyNumberFormat="1" applyFont="1" applyFill="1" applyBorder="1" applyAlignment="1"/>
    <xf numFmtId="40" fontId="16" fillId="2" borderId="70" xfId="1" applyNumberFormat="1" applyFont="1" applyFill="1" applyBorder="1">
      <alignment vertical="center"/>
    </xf>
    <xf numFmtId="40" fontId="16" fillId="2" borderId="23" xfId="1" applyNumberFormat="1" applyFont="1" applyFill="1" applyBorder="1">
      <alignment vertical="center"/>
    </xf>
    <xf numFmtId="40" fontId="16" fillId="3" borderId="57" xfId="1" applyNumberFormat="1" applyFont="1" applyFill="1" applyBorder="1">
      <alignment vertical="center"/>
    </xf>
    <xf numFmtId="40" fontId="16" fillId="3" borderId="19" xfId="1" applyNumberFormat="1" applyFont="1" applyFill="1" applyBorder="1">
      <alignment vertical="center"/>
    </xf>
    <xf numFmtId="40" fontId="16" fillId="2" borderId="19" xfId="1" applyNumberFormat="1" applyFont="1" applyFill="1" applyBorder="1">
      <alignment vertical="center"/>
    </xf>
    <xf numFmtId="40" fontId="16" fillId="2" borderId="8" xfId="1" applyNumberFormat="1" applyFont="1" applyFill="1" applyBorder="1">
      <alignment vertical="center"/>
    </xf>
    <xf numFmtId="40" fontId="16" fillId="2" borderId="57" xfId="1" applyNumberFormat="1" applyFont="1" applyFill="1" applyBorder="1">
      <alignment vertical="center"/>
    </xf>
    <xf numFmtId="40" fontId="16" fillId="2" borderId="55" xfId="1" applyNumberFormat="1" applyFont="1" applyFill="1" applyBorder="1">
      <alignment vertical="center"/>
    </xf>
    <xf numFmtId="40" fontId="16" fillId="3" borderId="23" xfId="1" applyNumberFormat="1" applyFont="1" applyFill="1" applyBorder="1">
      <alignment vertical="center"/>
    </xf>
    <xf numFmtId="40" fontId="16" fillId="2" borderId="15" xfId="1" applyNumberFormat="1" applyFont="1" applyFill="1" applyBorder="1">
      <alignment vertical="center"/>
    </xf>
    <xf numFmtId="40" fontId="0" fillId="2" borderId="23" xfId="1" applyNumberFormat="1" applyFont="1" applyFill="1" applyBorder="1" applyAlignment="1"/>
    <xf numFmtId="40" fontId="0" fillId="4" borderId="23" xfId="1" applyNumberFormat="1" applyFont="1" applyFill="1" applyBorder="1" applyAlignment="1"/>
    <xf numFmtId="40" fontId="0" fillId="4" borderId="57" xfId="1" applyNumberFormat="1" applyFont="1" applyFill="1" applyBorder="1" applyAlignment="1"/>
    <xf numFmtId="40" fontId="16" fillId="4" borderId="23" xfId="1" applyNumberFormat="1" applyFont="1" applyFill="1" applyBorder="1">
      <alignment vertical="center"/>
    </xf>
    <xf numFmtId="40" fontId="16" fillId="4" borderId="25" xfId="1" applyNumberFormat="1" applyFont="1" applyFill="1" applyBorder="1">
      <alignment vertical="center"/>
    </xf>
    <xf numFmtId="180" fontId="16" fillId="2" borderId="53" xfId="1" applyNumberFormat="1" applyFont="1" applyFill="1" applyBorder="1" applyAlignment="1"/>
    <xf numFmtId="40" fontId="16" fillId="4" borderId="57" xfId="1" applyNumberFormat="1" applyFont="1" applyFill="1" applyBorder="1">
      <alignment vertical="center"/>
    </xf>
    <xf numFmtId="0" fontId="16" fillId="2" borderId="53" xfId="0" applyFont="1" applyFill="1" applyBorder="1">
      <alignment vertical="center"/>
    </xf>
    <xf numFmtId="0" fontId="39" fillId="2" borderId="37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2" borderId="3" xfId="0" applyFont="1" applyFill="1" applyBorder="1">
      <alignment vertical="center"/>
    </xf>
    <xf numFmtId="180" fontId="16" fillId="2" borderId="56" xfId="1" applyNumberFormat="1" applyFont="1" applyFill="1" applyBorder="1" applyAlignment="1"/>
    <xf numFmtId="0" fontId="16" fillId="2" borderId="19" xfId="0" applyFont="1" applyFill="1" applyBorder="1">
      <alignment vertical="center"/>
    </xf>
    <xf numFmtId="0" fontId="16" fillId="2" borderId="60" xfId="0" applyFont="1" applyFill="1" applyBorder="1">
      <alignment vertical="center"/>
    </xf>
    <xf numFmtId="0" fontId="39" fillId="2" borderId="44" xfId="0" applyFont="1" applyFill="1" applyBorder="1" applyAlignment="1"/>
    <xf numFmtId="0" fontId="39" fillId="2" borderId="11" xfId="0" applyFont="1" applyFill="1" applyBorder="1" applyAlignment="1"/>
    <xf numFmtId="0" fontId="39" fillId="3" borderId="11" xfId="0" applyFont="1" applyFill="1" applyBorder="1" applyAlignment="1"/>
    <xf numFmtId="0" fontId="39" fillId="3" borderId="12" xfId="0" applyFont="1" applyFill="1" applyBorder="1" applyAlignment="1"/>
    <xf numFmtId="0" fontId="39" fillId="2" borderId="2" xfId="0" applyFont="1" applyFill="1" applyBorder="1">
      <alignment vertical="center"/>
    </xf>
    <xf numFmtId="0" fontId="39" fillId="2" borderId="21" xfId="0" applyFont="1" applyFill="1" applyBorder="1">
      <alignment vertical="center"/>
    </xf>
    <xf numFmtId="0" fontId="39" fillId="2" borderId="32" xfId="0" applyFont="1" applyFill="1" applyBorder="1">
      <alignment vertical="center"/>
    </xf>
    <xf numFmtId="0" fontId="16" fillId="2" borderId="0" xfId="0" applyFont="1" applyFill="1" applyAlignment="1">
      <alignment horizontal="right" vertical="center"/>
    </xf>
    <xf numFmtId="0" fontId="16" fillId="2" borderId="2" xfId="0" applyFont="1" applyFill="1" applyBorder="1" applyAlignment="1">
      <alignment horizontal="right" vertical="center"/>
    </xf>
    <xf numFmtId="0" fontId="16" fillId="2" borderId="21" xfId="0" applyFont="1" applyFill="1" applyBorder="1" applyAlignment="1">
      <alignment horizontal="right" vertical="center"/>
    </xf>
    <xf numFmtId="0" fontId="39" fillId="0" borderId="21" xfId="0" applyFont="1" applyBorder="1">
      <alignment vertical="center"/>
    </xf>
    <xf numFmtId="0" fontId="39" fillId="0" borderId="61" xfId="0" applyFont="1" applyBorder="1">
      <alignment vertical="center"/>
    </xf>
    <xf numFmtId="176" fontId="0" fillId="0" borderId="35" xfId="1" applyNumberFormat="1" applyFont="1" applyBorder="1">
      <alignment vertical="center"/>
    </xf>
    <xf numFmtId="176" fontId="0" fillId="0" borderId="9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21" xfId="1" applyNumberFormat="1" applyFont="1" applyBorder="1">
      <alignment vertical="center"/>
    </xf>
    <xf numFmtId="176" fontId="0" fillId="0" borderId="32" xfId="1" applyNumberFormat="1" applyFont="1" applyBorder="1">
      <alignment vertical="center"/>
    </xf>
    <xf numFmtId="176" fontId="0" fillId="0" borderId="16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40" fontId="16" fillId="2" borderId="34" xfId="1" applyNumberFormat="1" applyFont="1" applyFill="1" applyBorder="1">
      <alignment vertical="center"/>
    </xf>
    <xf numFmtId="176" fontId="0" fillId="7" borderId="21" xfId="1" applyNumberFormat="1" applyFont="1" applyFill="1" applyBorder="1">
      <alignment vertical="center"/>
    </xf>
    <xf numFmtId="176" fontId="0" fillId="7" borderId="32" xfId="1" applyNumberFormat="1" applyFont="1" applyFill="1" applyBorder="1">
      <alignment vertical="center"/>
    </xf>
    <xf numFmtId="176" fontId="0" fillId="2" borderId="2" xfId="1" applyNumberFormat="1" applyFont="1" applyFill="1" applyBorder="1">
      <alignment vertical="center"/>
    </xf>
    <xf numFmtId="0" fontId="9" fillId="4" borderId="35" xfId="2" applyFont="1" applyFill="1" applyBorder="1"/>
    <xf numFmtId="0" fontId="9" fillId="4" borderId="1" xfId="2" applyFont="1" applyFill="1" applyBorder="1" applyAlignment="1">
      <alignment horizontal="center"/>
    </xf>
    <xf numFmtId="0" fontId="9" fillId="4" borderId="21" xfId="2" applyFont="1" applyFill="1" applyBorder="1"/>
    <xf numFmtId="0" fontId="9" fillId="4" borderId="0" xfId="2" applyFont="1" applyFill="1" applyAlignment="1">
      <alignment horizontal="center"/>
    </xf>
    <xf numFmtId="0" fontId="9" fillId="4" borderId="32" xfId="2" applyFont="1" applyFill="1" applyBorder="1"/>
    <xf numFmtId="0" fontId="9" fillId="4" borderId="2" xfId="2" applyFont="1" applyFill="1" applyBorder="1" applyAlignment="1">
      <alignment horizontal="center"/>
    </xf>
    <xf numFmtId="40" fontId="16" fillId="2" borderId="25" xfId="1" applyNumberFormat="1" applyFont="1" applyFill="1" applyBorder="1">
      <alignment vertical="center"/>
    </xf>
    <xf numFmtId="180" fontId="16" fillId="0" borderId="70" xfId="1" applyNumberFormat="1" applyFont="1" applyBorder="1" applyAlignment="1"/>
    <xf numFmtId="180" fontId="16" fillId="3" borderId="15" xfId="1" applyNumberFormat="1" applyFont="1" applyFill="1" applyBorder="1" applyAlignment="1"/>
    <xf numFmtId="180" fontId="39" fillId="2" borderId="67" xfId="1" applyNumberFormat="1" applyFont="1" applyFill="1" applyBorder="1" applyAlignment="1"/>
    <xf numFmtId="0" fontId="16" fillId="0" borderId="7" xfId="0" applyFont="1" applyBorder="1">
      <alignment vertical="center"/>
    </xf>
    <xf numFmtId="0" fontId="54" fillId="3" borderId="61" xfId="0" applyFont="1" applyFill="1" applyBorder="1" applyAlignment="1">
      <alignment horizontal="center" vertical="center" wrapText="1"/>
    </xf>
    <xf numFmtId="0" fontId="54" fillId="3" borderId="52" xfId="0" applyFont="1" applyFill="1" applyBorder="1" applyAlignment="1">
      <alignment horizontal="center" vertical="center" wrapText="1"/>
    </xf>
    <xf numFmtId="0" fontId="54" fillId="3" borderId="32" xfId="0" applyFont="1" applyFill="1" applyBorder="1" applyAlignment="1">
      <alignment horizontal="center" vertical="center" wrapText="1"/>
    </xf>
    <xf numFmtId="0" fontId="54" fillId="3" borderId="18" xfId="0" applyFont="1" applyFill="1" applyBorder="1" applyAlignment="1">
      <alignment horizontal="center" vertical="center" wrapText="1"/>
    </xf>
    <xf numFmtId="182" fontId="54" fillId="3" borderId="59" xfId="0" quotePrefix="1" applyNumberFormat="1" applyFont="1" applyFill="1" applyBorder="1" applyAlignment="1">
      <alignment horizontal="center" vertical="center"/>
    </xf>
    <xf numFmtId="182" fontId="54" fillId="3" borderId="33" xfId="0" quotePrefix="1" applyNumberFormat="1" applyFont="1" applyFill="1" applyBorder="1" applyAlignment="1">
      <alignment horizontal="center" vertical="center"/>
    </xf>
    <xf numFmtId="182" fontId="54" fillId="3" borderId="52" xfId="0" quotePrefix="1" applyNumberFormat="1" applyFont="1" applyFill="1" applyBorder="1" applyAlignment="1">
      <alignment horizontal="center" vertical="center"/>
    </xf>
    <xf numFmtId="182" fontId="54" fillId="3" borderId="53" xfId="0" quotePrefix="1" applyNumberFormat="1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31" fontId="60" fillId="0" borderId="3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3" borderId="9" xfId="0" applyFont="1" applyFill="1" applyBorder="1" applyAlignment="1">
      <alignment horizontal="center" vertical="center"/>
    </xf>
    <xf numFmtId="0" fontId="54" fillId="3" borderId="33" xfId="0" applyFont="1" applyFill="1" applyBorder="1" applyAlignment="1">
      <alignment horizontal="center" vertical="center"/>
    </xf>
    <xf numFmtId="31" fontId="40" fillId="0" borderId="34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8" fillId="0" borderId="0" xfId="0" applyFont="1" applyAlignment="1">
      <alignment horizontal="left" vertical="top" wrapText="1"/>
    </xf>
    <xf numFmtId="0" fontId="49" fillId="2" borderId="0" xfId="0" applyFont="1" applyFill="1" applyAlignment="1">
      <alignment horizontal="center" vertical="center"/>
    </xf>
    <xf numFmtId="31" fontId="33" fillId="2" borderId="0" xfId="0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36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39" fillId="2" borderId="48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39" fillId="2" borderId="42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/>
    </xf>
    <xf numFmtId="0" fontId="39" fillId="2" borderId="53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38" fontId="19" fillId="2" borderId="0" xfId="1" applyFont="1" applyFill="1" applyBorder="1" applyAlignment="1">
      <alignment horizontal="left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2" fillId="2" borderId="48" xfId="3" applyFont="1" applyFill="1" applyBorder="1" applyAlignment="1">
      <alignment horizontal="center" vertical="center"/>
    </xf>
    <xf numFmtId="0" fontId="12" fillId="2" borderId="0" xfId="3" applyFont="1" applyFill="1" applyAlignment="1">
      <alignment horizontal="center" vertical="center"/>
    </xf>
    <xf numFmtId="0" fontId="12" fillId="2" borderId="55" xfId="3" applyFont="1" applyFill="1" applyBorder="1" applyAlignment="1">
      <alignment horizontal="center" vertical="center"/>
    </xf>
    <xf numFmtId="0" fontId="12" fillId="2" borderId="25" xfId="3" applyFont="1" applyFill="1" applyBorder="1" applyAlignment="1">
      <alignment horizontal="center" vertical="center"/>
    </xf>
    <xf numFmtId="0" fontId="12" fillId="4" borderId="9" xfId="3" applyFont="1" applyFill="1" applyBorder="1" applyAlignment="1">
      <alignment horizontal="center" vertical="center"/>
    </xf>
    <xf numFmtId="0" fontId="12" fillId="4" borderId="33" xfId="3" applyFont="1" applyFill="1" applyBorder="1" applyAlignment="1">
      <alignment horizontal="center" vertical="center"/>
    </xf>
    <xf numFmtId="0" fontId="12" fillId="2" borderId="56" xfId="3" applyFont="1" applyFill="1" applyBorder="1" applyAlignment="1">
      <alignment horizontal="center" vertical="center"/>
    </xf>
    <xf numFmtId="0" fontId="12" fillId="2" borderId="53" xfId="3" applyFont="1" applyFill="1" applyBorder="1" applyAlignment="1">
      <alignment horizontal="center" vertical="center"/>
    </xf>
    <xf numFmtId="0" fontId="12" fillId="7" borderId="9" xfId="3" applyFont="1" applyFill="1" applyBorder="1" applyAlignment="1">
      <alignment horizontal="center" vertical="center"/>
    </xf>
    <xf numFmtId="0" fontId="12" fillId="7" borderId="33" xfId="3" applyFont="1" applyFill="1" applyBorder="1" applyAlignment="1">
      <alignment horizontal="center" vertical="center"/>
    </xf>
    <xf numFmtId="0" fontId="12" fillId="7" borderId="35" xfId="3" applyFont="1" applyFill="1" applyBorder="1" applyAlignment="1">
      <alignment horizontal="center" vertical="center"/>
    </xf>
    <xf numFmtId="0" fontId="12" fillId="7" borderId="51" xfId="3" applyFont="1" applyFill="1" applyBorder="1" applyAlignment="1">
      <alignment horizontal="center" vertical="center"/>
    </xf>
    <xf numFmtId="0" fontId="12" fillId="4" borderId="4" xfId="2" applyFont="1" applyFill="1" applyBorder="1" applyAlignment="1">
      <alignment horizontal="center" wrapText="1"/>
    </xf>
    <xf numFmtId="0" fontId="12" fillId="4" borderId="5" xfId="2" applyFont="1" applyFill="1" applyBorder="1" applyAlignment="1">
      <alignment horizontal="center" wrapText="1"/>
    </xf>
    <xf numFmtId="0" fontId="12" fillId="4" borderId="6" xfId="2" applyFont="1" applyFill="1" applyBorder="1" applyAlignment="1">
      <alignment horizontal="center" wrapText="1"/>
    </xf>
    <xf numFmtId="0" fontId="12" fillId="7" borderId="36" xfId="3" applyFont="1" applyFill="1" applyBorder="1" applyAlignment="1">
      <alignment horizontal="center" vertical="center"/>
    </xf>
    <xf numFmtId="0" fontId="12" fillId="7" borderId="58" xfId="3" applyFont="1" applyFill="1" applyBorder="1" applyAlignment="1">
      <alignment horizontal="center" vertical="center"/>
    </xf>
    <xf numFmtId="0" fontId="12" fillId="4" borderId="37" xfId="2" applyFont="1" applyFill="1" applyBorder="1" applyAlignment="1">
      <alignment horizontal="center" wrapText="1"/>
    </xf>
    <xf numFmtId="0" fontId="12" fillId="2" borderId="36" xfId="3" applyFont="1" applyFill="1" applyBorder="1" applyAlignment="1">
      <alignment horizontal="center" vertical="center"/>
    </xf>
    <xf numFmtId="0" fontId="12" fillId="2" borderId="58" xfId="3" applyFont="1" applyFill="1" applyBorder="1" applyAlignment="1">
      <alignment horizontal="center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33" xfId="3" applyFont="1" applyFill="1" applyBorder="1" applyAlignment="1">
      <alignment horizontal="center" vertical="center"/>
    </xf>
    <xf numFmtId="0" fontId="12" fillId="2" borderId="59" xfId="3" applyFont="1" applyFill="1" applyBorder="1" applyAlignment="1">
      <alignment horizontal="center" vertical="center"/>
    </xf>
    <xf numFmtId="0" fontId="12" fillId="2" borderId="20" xfId="3" applyFont="1" applyFill="1" applyBorder="1" applyAlignment="1">
      <alignment horizontal="center" vertical="center"/>
    </xf>
    <xf numFmtId="0" fontId="12" fillId="7" borderId="5" xfId="2" applyFont="1" applyFill="1" applyBorder="1" applyAlignment="1">
      <alignment horizontal="center" wrapText="1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53" fillId="4" borderId="2" xfId="0" applyFont="1" applyFill="1" applyBorder="1" applyAlignment="1">
      <alignment horizontal="left" wrapText="1"/>
    </xf>
    <xf numFmtId="0" fontId="53" fillId="2" borderId="2" xfId="0" applyFont="1" applyFill="1" applyBorder="1" applyAlignment="1">
      <alignment horizontal="left"/>
    </xf>
    <xf numFmtId="0" fontId="68" fillId="5" borderId="7" xfId="0" quotePrefix="1" applyFont="1" applyFill="1" applyBorder="1" applyAlignment="1">
      <alignment vertical="top" wrapText="1"/>
    </xf>
    <xf numFmtId="14" fontId="54" fillId="4" borderId="0" xfId="0" applyNumberFormat="1" applyFont="1" applyFill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68" fillId="2" borderId="25" xfId="0" applyFont="1" applyFill="1" applyBorder="1" applyAlignment="1">
      <alignment horizontal="center" vertical="center"/>
    </xf>
    <xf numFmtId="0" fontId="68" fillId="2" borderId="34" xfId="0" applyFont="1" applyFill="1" applyBorder="1" applyAlignment="1">
      <alignment horizontal="center" vertical="center"/>
    </xf>
    <xf numFmtId="0" fontId="55" fillId="2" borderId="19" xfId="0" applyFont="1" applyFill="1" applyBorder="1" applyAlignment="1">
      <alignment horizontal="center" vertical="center" textRotation="255"/>
    </xf>
    <xf numFmtId="0" fontId="55" fillId="2" borderId="15" xfId="0" applyFont="1" applyFill="1" applyBorder="1" applyAlignment="1">
      <alignment horizontal="center" vertical="center" textRotation="255"/>
    </xf>
    <xf numFmtId="0" fontId="54" fillId="5" borderId="5" xfId="0" applyFont="1" applyFill="1" applyBorder="1" applyAlignment="1">
      <alignment horizontal="center" vertical="center"/>
    </xf>
    <xf numFmtId="0" fontId="55" fillId="5" borderId="70" xfId="0" applyFont="1" applyFill="1" applyBorder="1" applyAlignment="1">
      <alignment horizontal="center" vertical="center" textRotation="255"/>
    </xf>
    <xf numFmtId="0" fontId="55" fillId="5" borderId="19" xfId="0" applyFont="1" applyFill="1" applyBorder="1" applyAlignment="1">
      <alignment horizontal="center" vertical="center" textRotation="255"/>
    </xf>
    <xf numFmtId="0" fontId="55" fillId="5" borderId="15" xfId="0" applyFont="1" applyFill="1" applyBorder="1" applyAlignment="1">
      <alignment horizontal="center" vertical="center" textRotation="255"/>
    </xf>
    <xf numFmtId="0" fontId="55" fillId="0" borderId="3" xfId="0" quotePrefix="1" applyFont="1" applyBorder="1" applyAlignment="1">
      <alignment horizontal="center" vertical="center"/>
    </xf>
    <xf numFmtId="0" fontId="55" fillId="0" borderId="7" xfId="0" quotePrefix="1" applyFont="1" applyBorder="1" applyAlignment="1">
      <alignment horizontal="center" vertical="center"/>
    </xf>
    <xf numFmtId="0" fontId="55" fillId="0" borderId="24" xfId="0" quotePrefix="1" applyFont="1" applyBorder="1" applyAlignment="1">
      <alignment horizontal="center" vertical="center"/>
    </xf>
    <xf numFmtId="0" fontId="64" fillId="0" borderId="7" xfId="0" applyFont="1" applyBorder="1" applyAlignment="1">
      <alignment vertical="center" wrapText="1"/>
    </xf>
    <xf numFmtId="0" fontId="55" fillId="2" borderId="8" xfId="0" applyFont="1" applyFill="1" applyBorder="1" applyAlignment="1">
      <alignment horizontal="center" vertical="center" textRotation="255"/>
    </xf>
    <xf numFmtId="0" fontId="55" fillId="2" borderId="60" xfId="0" applyFont="1" applyFill="1" applyBorder="1" applyAlignment="1">
      <alignment horizontal="center" vertical="center" textRotation="255"/>
    </xf>
    <xf numFmtId="0" fontId="55" fillId="0" borderId="70" xfId="0" applyFont="1" applyBorder="1" applyAlignment="1">
      <alignment horizontal="center" vertical="center" textRotation="255"/>
    </xf>
    <xf numFmtId="0" fontId="55" fillId="0" borderId="19" xfId="0" applyFont="1" applyBorder="1" applyAlignment="1">
      <alignment horizontal="center" vertical="center" textRotation="255"/>
    </xf>
    <xf numFmtId="0" fontId="55" fillId="0" borderId="15" xfId="0" applyFont="1" applyBorder="1" applyAlignment="1">
      <alignment horizontal="center" vertical="center" textRotation="255"/>
    </xf>
    <xf numFmtId="0" fontId="55" fillId="0" borderId="8" xfId="0" applyFont="1" applyBorder="1" applyAlignment="1">
      <alignment horizontal="center" vertical="center" textRotation="255"/>
    </xf>
    <xf numFmtId="0" fontId="55" fillId="0" borderId="60" xfId="0" applyFont="1" applyBorder="1" applyAlignment="1">
      <alignment horizontal="center" vertical="center" textRotation="255"/>
    </xf>
    <xf numFmtId="14" fontId="54" fillId="4" borderId="34" xfId="0" applyNumberFormat="1" applyFont="1" applyFill="1" applyBorder="1" applyAlignment="1">
      <alignment horizontal="center" vertical="center"/>
    </xf>
    <xf numFmtId="0" fontId="63" fillId="2" borderId="34" xfId="0" applyFont="1" applyFill="1" applyBorder="1" applyAlignment="1">
      <alignment horizontal="left" vertical="center"/>
    </xf>
    <xf numFmtId="0" fontId="64" fillId="2" borderId="5" xfId="0" quotePrefix="1" applyFont="1" applyFill="1" applyBorder="1" applyAlignment="1">
      <alignment horizontal="center" vertical="center"/>
    </xf>
    <xf numFmtId="0" fontId="55" fillId="2" borderId="70" xfId="0" applyFont="1" applyFill="1" applyBorder="1" applyAlignment="1">
      <alignment horizontal="center" vertical="center" textRotation="255"/>
    </xf>
  </cellXfs>
  <cellStyles count="17">
    <cellStyle name="パーセント" xfId="7" builtinId="5"/>
    <cellStyle name="パーセント 2" xfId="11" xr:uid="{00000000-0005-0000-0000-000001000000}"/>
    <cellStyle name="ハイパーリンク" xfId="16" builtinId="8"/>
    <cellStyle name="桁区切り" xfId="1" builtinId="6"/>
    <cellStyle name="桁区切り 10" xfId="13" xr:uid="{5E372E2C-7B55-488F-A1D0-611882119B42}"/>
    <cellStyle name="桁区切り 3" xfId="15" xr:uid="{EEC01DAF-F6D2-4DDB-A649-FB22E3164AD9}"/>
    <cellStyle name="桁区切り 4" xfId="14" xr:uid="{541605DB-3646-4386-9904-2ED2EA3B6018}"/>
    <cellStyle name="標準" xfId="0" builtinId="0"/>
    <cellStyle name="標準 2" xfId="5" xr:uid="{00000000-0005-0000-0000-000005000000}"/>
    <cellStyle name="標準 2 3" xfId="8" xr:uid="{00000000-0005-0000-0000-000006000000}"/>
    <cellStyle name="標準 3" xfId="10" xr:uid="{00000000-0005-0000-0000-000007000000}"/>
    <cellStyle name="標準 7" xfId="12" xr:uid="{F845F242-2B87-42CD-90F7-EB50E9659A30}"/>
    <cellStyle name="標準_一致原99最新現在" xfId="3" xr:uid="{00000000-0005-0000-0000-000008000000}"/>
    <cellStyle name="標準_概況" xfId="6" xr:uid="{00000000-0005-0000-0000-000009000000}"/>
    <cellStyle name="標準_四半期予測" xfId="9" xr:uid="{00000000-0005-0000-0000-00000A000000}"/>
    <cellStyle name="標準_先行DI99現在" xfId="4" xr:uid="{00000000-0005-0000-0000-00000B000000}"/>
    <cellStyle name="標準_先行原99最新現在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r>
              <a:rPr lang="ja-JP" altLang="en-US" sz="1200"/>
              <a:t>兵庫</a:t>
            </a:r>
            <a:r>
              <a:rPr lang="en-US" altLang="ja-JP" sz="1200"/>
              <a:t>CLI</a:t>
            </a:r>
            <a:r>
              <a:rPr lang="ja-JP" altLang="en-US" sz="1200"/>
              <a:t>簡易版基調判断の推移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9308384405419837E-2"/>
          <c:y val="0.11129768276230152"/>
          <c:w val="0.86187728498574223"/>
          <c:h val="0.62615392433887718"/>
        </c:manualLayout>
      </c:layout>
      <c:lineChart>
        <c:grouping val="standard"/>
        <c:varyColors val="0"/>
        <c:ser>
          <c:idx val="0"/>
          <c:order val="0"/>
          <c:tx>
            <c:strRef>
              <c:f>基調判断!$B$2</c:f>
              <c:strCache>
                <c:ptCount val="1"/>
                <c:pt idx="0">
                  <c:v>兵庫CLI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基調判断!$A$5:$A$96</c:f>
              <c:numCache>
                <c:formatCode>yyyy\-mm</c:formatCode>
                <c:ptCount val="92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  <c:pt idx="89">
                  <c:v>45870</c:v>
                </c:pt>
                <c:pt idx="90">
                  <c:v>45901</c:v>
                </c:pt>
                <c:pt idx="91">
                  <c:v>45931</c:v>
                </c:pt>
              </c:numCache>
            </c:numRef>
          </c:cat>
          <c:val>
            <c:numRef>
              <c:f>基調判断!$B$5:$B$96</c:f>
              <c:numCache>
                <c:formatCode>0.00</c:formatCode>
                <c:ptCount val="92"/>
                <c:pt idx="0">
                  <c:v>101.11029067692967</c:v>
                </c:pt>
                <c:pt idx="1">
                  <c:v>101.26283021978519</c:v>
                </c:pt>
                <c:pt idx="2">
                  <c:v>101.45307604054346</c:v>
                </c:pt>
                <c:pt idx="3">
                  <c:v>101.61324523633868</c:v>
                </c:pt>
                <c:pt idx="4">
                  <c:v>101.6778585560492</c:v>
                </c:pt>
                <c:pt idx="5">
                  <c:v>101.64283029010664</c:v>
                </c:pt>
                <c:pt idx="6">
                  <c:v>101.52700846731641</c:v>
                </c:pt>
                <c:pt idx="7">
                  <c:v>101.37368068165425</c:v>
                </c:pt>
                <c:pt idx="8">
                  <c:v>101.19679421292112</c:v>
                </c:pt>
                <c:pt idx="9">
                  <c:v>101.00064546104187</c:v>
                </c:pt>
                <c:pt idx="10">
                  <c:v>100.80698444717679</c:v>
                </c:pt>
                <c:pt idx="11">
                  <c:v>100.68048609835806</c:v>
                </c:pt>
                <c:pt idx="12">
                  <c:v>100.57546018275067</c:v>
                </c:pt>
                <c:pt idx="13">
                  <c:v>100.54100466936615</c:v>
                </c:pt>
                <c:pt idx="14">
                  <c:v>100.52340584370286</c:v>
                </c:pt>
                <c:pt idx="15">
                  <c:v>100.51794778421845</c:v>
                </c:pt>
                <c:pt idx="16">
                  <c:v>100.46607478473608</c:v>
                </c:pt>
                <c:pt idx="17">
                  <c:v>100.32832686369085</c:v>
                </c:pt>
                <c:pt idx="18">
                  <c:v>100.09640374528955</c:v>
                </c:pt>
                <c:pt idx="19">
                  <c:v>99.715208659078371</c:v>
                </c:pt>
                <c:pt idx="20">
                  <c:v>99.286017969628318</c:v>
                </c:pt>
                <c:pt idx="21">
                  <c:v>98.817164436783372</c:v>
                </c:pt>
                <c:pt idx="22">
                  <c:v>98.265837199362423</c:v>
                </c:pt>
                <c:pt idx="23">
                  <c:v>97.638496403026281</c:v>
                </c:pt>
                <c:pt idx="24">
                  <c:v>97.038260950363124</c:v>
                </c:pt>
                <c:pt idx="25">
                  <c:v>96.5046911531674</c:v>
                </c:pt>
                <c:pt idx="26">
                  <c:v>96.187141802581962</c:v>
                </c:pt>
                <c:pt idx="27">
                  <c:v>96.139209771497804</c:v>
                </c:pt>
                <c:pt idx="28">
                  <c:v>96.369839488426052</c:v>
                </c:pt>
                <c:pt idx="29">
                  <c:v>96.835944081197638</c:v>
                </c:pt>
                <c:pt idx="30">
                  <c:v>97.465563115168493</c:v>
                </c:pt>
                <c:pt idx="31">
                  <c:v>98.102371249107989</c:v>
                </c:pt>
                <c:pt idx="32">
                  <c:v>98.705908848706272</c:v>
                </c:pt>
                <c:pt idx="33">
                  <c:v>99.245997309576026</c:v>
                </c:pt>
                <c:pt idx="34">
                  <c:v>99.708128738050149</c:v>
                </c:pt>
                <c:pt idx="35">
                  <c:v>100.10824261269833</c:v>
                </c:pt>
                <c:pt idx="36">
                  <c:v>100.42503696862913</c:v>
                </c:pt>
                <c:pt idx="37">
                  <c:v>100.64666088145317</c:v>
                </c:pt>
                <c:pt idx="38">
                  <c:v>100.76579480841424</c:v>
                </c:pt>
                <c:pt idx="39">
                  <c:v>100.7889868129716</c:v>
                </c:pt>
                <c:pt idx="40">
                  <c:v>100.74414412712913</c:v>
                </c:pt>
                <c:pt idx="41">
                  <c:v>100.6585709916444</c:v>
                </c:pt>
                <c:pt idx="42">
                  <c:v>100.56402364401563</c:v>
                </c:pt>
                <c:pt idx="43">
                  <c:v>100.52050228544962</c:v>
                </c:pt>
                <c:pt idx="44">
                  <c:v>100.52281599236321</c:v>
                </c:pt>
                <c:pt idx="45">
                  <c:v>100.55812691732827</c:v>
                </c:pt>
                <c:pt idx="46">
                  <c:v>100.64369082171179</c:v>
                </c:pt>
                <c:pt idx="47">
                  <c:v>100.82413791142054</c:v>
                </c:pt>
                <c:pt idx="48">
                  <c:v>101.0667484474092</c:v>
                </c:pt>
                <c:pt idx="49">
                  <c:v>101.28704228996719</c:v>
                </c:pt>
                <c:pt idx="50">
                  <c:v>101.43800615607284</c:v>
                </c:pt>
                <c:pt idx="51">
                  <c:v>101.55320692293593</c:v>
                </c:pt>
                <c:pt idx="52">
                  <c:v>101.59909825699567</c:v>
                </c:pt>
                <c:pt idx="53">
                  <c:v>101.58836306222267</c:v>
                </c:pt>
                <c:pt idx="54">
                  <c:v>101.52206342148332</c:v>
                </c:pt>
                <c:pt idx="55">
                  <c:v>101.4368584844982</c:v>
                </c:pt>
                <c:pt idx="56">
                  <c:v>101.28841873488122</c:v>
                </c:pt>
                <c:pt idx="57">
                  <c:v>101.07419741694942</c:v>
                </c:pt>
                <c:pt idx="58">
                  <c:v>100.83965919263207</c:v>
                </c:pt>
                <c:pt idx="59">
                  <c:v>100.62529124647632</c:v>
                </c:pt>
                <c:pt idx="60">
                  <c:v>100.49914542513349</c:v>
                </c:pt>
                <c:pt idx="61">
                  <c:v>100.43798806911938</c:v>
                </c:pt>
                <c:pt idx="62">
                  <c:v>100.39975508610561</c:v>
                </c:pt>
                <c:pt idx="63">
                  <c:v>100.35452284733276</c:v>
                </c:pt>
                <c:pt idx="64">
                  <c:v>100.29720974532192</c:v>
                </c:pt>
                <c:pt idx="65">
                  <c:v>100.15367996966891</c:v>
                </c:pt>
                <c:pt idx="66">
                  <c:v>99.910394198702164</c:v>
                </c:pt>
                <c:pt idx="67">
                  <c:v>99.58134842975808</c:v>
                </c:pt>
                <c:pt idx="68">
                  <c:v>99.170271243426981</c:v>
                </c:pt>
                <c:pt idx="69">
                  <c:v>98.810627887539283</c:v>
                </c:pt>
                <c:pt idx="70">
                  <c:v>98.551393184685153</c:v>
                </c:pt>
                <c:pt idx="71">
                  <c:v>98.497549862094118</c:v>
                </c:pt>
                <c:pt idx="72">
                  <c:v>98.620060644387223</c:v>
                </c:pt>
                <c:pt idx="73">
                  <c:v>98.882591502514444</c:v>
                </c:pt>
                <c:pt idx="74">
                  <c:v>99.20764880187923</c:v>
                </c:pt>
                <c:pt idx="75">
                  <c:v>99.511784383526063</c:v>
                </c:pt>
                <c:pt idx="76">
                  <c:v>99.740926169555536</c:v>
                </c:pt>
                <c:pt idx="77">
                  <c:v>99.86036726938768</c:v>
                </c:pt>
                <c:pt idx="78">
                  <c:v>99.905862077447068</c:v>
                </c:pt>
                <c:pt idx="79">
                  <c:v>99.77260051099249</c:v>
                </c:pt>
                <c:pt idx="80">
                  <c:v>99.641908587462481</c:v>
                </c:pt>
                <c:pt idx="81">
                  <c:v>99.559730720156963</c:v>
                </c:pt>
                <c:pt idx="82">
                  <c:v>99.508268588563254</c:v>
                </c:pt>
                <c:pt idx="83">
                  <c:v>99.427861572352697</c:v>
                </c:pt>
                <c:pt idx="84">
                  <c:v>99.289727237580664</c:v>
                </c:pt>
                <c:pt idx="85">
                  <c:v>99.132114553507563</c:v>
                </c:pt>
                <c:pt idx="86">
                  <c:v>99.09502226325418</c:v>
                </c:pt>
                <c:pt idx="87">
                  <c:v>99.135561358653007</c:v>
                </c:pt>
                <c:pt idx="88">
                  <c:v>99.199686311136645</c:v>
                </c:pt>
                <c:pt idx="89">
                  <c:v>99.270298636795374</c:v>
                </c:pt>
                <c:pt idx="90">
                  <c:v>99.348734093361088</c:v>
                </c:pt>
                <c:pt idx="91">
                  <c:v>99.399665166917316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1-4E72-92AB-DFFA8DDC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25232"/>
        <c:axId val="417526544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基調判断!$F$5:$F$96</c:f>
              <c:numCache>
                <c:formatCode>#,##0_);[Red]\(#,##0\)</c:formatCode>
                <c:ptCount val="9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-1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-3</c:v>
                </c:pt>
                <c:pt idx="19">
                  <c:v>-3</c:v>
                </c:pt>
                <c:pt idx="20">
                  <c:v>-3</c:v>
                </c:pt>
                <c:pt idx="21">
                  <c:v>-3</c:v>
                </c:pt>
                <c:pt idx="22">
                  <c:v>-3</c:v>
                </c:pt>
                <c:pt idx="23">
                  <c:v>-3</c:v>
                </c:pt>
                <c:pt idx="24">
                  <c:v>-3</c:v>
                </c:pt>
                <c:pt idx="25">
                  <c:v>-3</c:v>
                </c:pt>
                <c:pt idx="26">
                  <c:v>-3</c:v>
                </c:pt>
                <c:pt idx="27">
                  <c:v>-3</c:v>
                </c:pt>
                <c:pt idx="28">
                  <c:v>-3</c:v>
                </c:pt>
                <c:pt idx="29">
                  <c:v>-1</c:v>
                </c:pt>
                <c:pt idx="30">
                  <c:v>1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1</c:v>
                </c:pt>
                <c:pt idx="42">
                  <c:v>-1</c:v>
                </c:pt>
                <c:pt idx="43">
                  <c:v>-3</c:v>
                </c:pt>
                <c:pt idx="44">
                  <c:v>-3</c:v>
                </c:pt>
                <c:pt idx="45">
                  <c:v>-3</c:v>
                </c:pt>
                <c:pt idx="46">
                  <c:v>-1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1</c:v>
                </c:pt>
                <c:pt idx="55">
                  <c:v>-1</c:v>
                </c:pt>
                <c:pt idx="56">
                  <c:v>-3</c:v>
                </c:pt>
                <c:pt idx="57">
                  <c:v>-3</c:v>
                </c:pt>
                <c:pt idx="58">
                  <c:v>-3</c:v>
                </c:pt>
                <c:pt idx="59">
                  <c:v>-3</c:v>
                </c:pt>
                <c:pt idx="60">
                  <c:v>-3</c:v>
                </c:pt>
                <c:pt idx="61">
                  <c:v>-3</c:v>
                </c:pt>
                <c:pt idx="62">
                  <c:v>-3</c:v>
                </c:pt>
                <c:pt idx="63">
                  <c:v>-3</c:v>
                </c:pt>
                <c:pt idx="64">
                  <c:v>-3</c:v>
                </c:pt>
                <c:pt idx="65">
                  <c:v>-3</c:v>
                </c:pt>
                <c:pt idx="66">
                  <c:v>-3</c:v>
                </c:pt>
                <c:pt idx="67">
                  <c:v>-3</c:v>
                </c:pt>
                <c:pt idx="68">
                  <c:v>-3</c:v>
                </c:pt>
                <c:pt idx="69">
                  <c:v>-3</c:v>
                </c:pt>
                <c:pt idx="70">
                  <c:v>-3</c:v>
                </c:pt>
                <c:pt idx="71">
                  <c:v>-3</c:v>
                </c:pt>
                <c:pt idx="72">
                  <c:v>-3</c:v>
                </c:pt>
                <c:pt idx="73">
                  <c:v>-1</c:v>
                </c:pt>
                <c:pt idx="74">
                  <c:v>1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1</c:v>
                </c:pt>
                <c:pt idx="81">
                  <c:v>-1</c:v>
                </c:pt>
                <c:pt idx="82">
                  <c:v>-3</c:v>
                </c:pt>
                <c:pt idx="83">
                  <c:v>-3</c:v>
                </c:pt>
                <c:pt idx="84">
                  <c:v>-3</c:v>
                </c:pt>
                <c:pt idx="85">
                  <c:v>-3</c:v>
                </c:pt>
                <c:pt idx="86">
                  <c:v>-3</c:v>
                </c:pt>
                <c:pt idx="87">
                  <c:v>-3</c:v>
                </c:pt>
                <c:pt idx="88">
                  <c:v>-1</c:v>
                </c:pt>
                <c:pt idx="89">
                  <c:v>1</c:v>
                </c:pt>
                <c:pt idx="90">
                  <c:v>3</c:v>
                </c:pt>
                <c:pt idx="9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1-4E72-92AB-DFFA8DDC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947776"/>
        <c:axId val="412956960"/>
      </c:lineChart>
      <c:dateAx>
        <c:axId val="417525232"/>
        <c:scaling>
          <c:orientation val="minMax"/>
        </c:scaling>
        <c:delete val="0"/>
        <c:axPos val="b"/>
        <c:numFmt formatCode="yyyy\-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6544"/>
        <c:crosses val="autoZero"/>
        <c:auto val="1"/>
        <c:lblOffset val="100"/>
        <c:baseTimeUnit val="months"/>
      </c:dateAx>
      <c:valAx>
        <c:axId val="4175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5232"/>
        <c:crosses val="autoZero"/>
        <c:crossBetween val="between"/>
      </c:valAx>
      <c:valAx>
        <c:axId val="412956960"/>
        <c:scaling>
          <c:orientation val="minMax"/>
          <c:max val="4"/>
          <c:min val="-4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2947776"/>
        <c:crosses val="max"/>
        <c:crossBetween val="between"/>
      </c:valAx>
      <c:catAx>
        <c:axId val="41294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95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r>
              <a:rPr lang="ja-JP" altLang="en-US"/>
              <a:t>兵庫</a:t>
            </a:r>
            <a:r>
              <a:rPr lang="en-US" altLang="ja-JP"/>
              <a:t>CLI</a:t>
            </a:r>
            <a:r>
              <a:rPr lang="ja-JP" altLang="en-US"/>
              <a:t>簡易版景気判断の推移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6965745195406573E-2"/>
          <c:y val="0.11129758465332822"/>
          <c:w val="0.86187728498574223"/>
          <c:h val="0.62615392433887718"/>
        </c:manualLayout>
      </c:layout>
      <c:lineChart>
        <c:grouping val="standard"/>
        <c:varyColors val="0"/>
        <c:ser>
          <c:idx val="0"/>
          <c:order val="0"/>
          <c:tx>
            <c:strRef>
              <c:f>基調判断!$B$2</c:f>
              <c:strCache>
                <c:ptCount val="1"/>
                <c:pt idx="0">
                  <c:v>兵庫CLI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基調判断!$A$5:$A$104</c:f>
              <c:numCache>
                <c:formatCode>yyyy\-mm</c:formatCode>
                <c:ptCount val="100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  <c:pt idx="89">
                  <c:v>45870</c:v>
                </c:pt>
                <c:pt idx="90">
                  <c:v>45901</c:v>
                </c:pt>
                <c:pt idx="91">
                  <c:v>45931</c:v>
                </c:pt>
                <c:pt idx="92">
                  <c:v>45962</c:v>
                </c:pt>
                <c:pt idx="93">
                  <c:v>45992</c:v>
                </c:pt>
                <c:pt idx="94">
                  <c:v>46023</c:v>
                </c:pt>
                <c:pt idx="95">
                  <c:v>46054</c:v>
                </c:pt>
                <c:pt idx="96">
                  <c:v>46082</c:v>
                </c:pt>
                <c:pt idx="97">
                  <c:v>46113</c:v>
                </c:pt>
                <c:pt idx="98">
                  <c:v>46143</c:v>
                </c:pt>
                <c:pt idx="99">
                  <c:v>46174</c:v>
                </c:pt>
              </c:numCache>
            </c:numRef>
          </c:cat>
          <c:val>
            <c:numRef>
              <c:f>基調判断!$B$5:$B$104</c:f>
              <c:numCache>
                <c:formatCode>0.00</c:formatCode>
                <c:ptCount val="100"/>
                <c:pt idx="0">
                  <c:v>101.11029067692967</c:v>
                </c:pt>
                <c:pt idx="1">
                  <c:v>101.26283021978519</c:v>
                </c:pt>
                <c:pt idx="2">
                  <c:v>101.45307604054346</c:v>
                </c:pt>
                <c:pt idx="3">
                  <c:v>101.61324523633868</c:v>
                </c:pt>
                <c:pt idx="4">
                  <c:v>101.6778585560492</c:v>
                </c:pt>
                <c:pt idx="5">
                  <c:v>101.64283029010664</c:v>
                </c:pt>
                <c:pt idx="6">
                  <c:v>101.52700846731641</c:v>
                </c:pt>
                <c:pt idx="7">
                  <c:v>101.37368068165425</c:v>
                </c:pt>
                <c:pt idx="8">
                  <c:v>101.19679421292112</c:v>
                </c:pt>
                <c:pt idx="9">
                  <c:v>101.00064546104187</c:v>
                </c:pt>
                <c:pt idx="10">
                  <c:v>100.80698444717679</c:v>
                </c:pt>
                <c:pt idx="11">
                  <c:v>100.68048609835806</c:v>
                </c:pt>
                <c:pt idx="12">
                  <c:v>100.57546018275067</c:v>
                </c:pt>
                <c:pt idx="13">
                  <c:v>100.54100466936615</c:v>
                </c:pt>
                <c:pt idx="14">
                  <c:v>100.52340584370286</c:v>
                </c:pt>
                <c:pt idx="15">
                  <c:v>100.51794778421845</c:v>
                </c:pt>
                <c:pt idx="16">
                  <c:v>100.46607478473608</c:v>
                </c:pt>
                <c:pt idx="17">
                  <c:v>100.32832686369085</c:v>
                </c:pt>
                <c:pt idx="18">
                  <c:v>100.09640374528955</c:v>
                </c:pt>
                <c:pt idx="19">
                  <c:v>99.715208659078371</c:v>
                </c:pt>
                <c:pt idx="20">
                  <c:v>99.286017969628318</c:v>
                </c:pt>
                <c:pt idx="21">
                  <c:v>98.817164436783372</c:v>
                </c:pt>
                <c:pt idx="22">
                  <c:v>98.265837199362423</c:v>
                </c:pt>
                <c:pt idx="23">
                  <c:v>97.638496403026281</c:v>
                </c:pt>
                <c:pt idx="24">
                  <c:v>97.038260950363124</c:v>
                </c:pt>
                <c:pt idx="25">
                  <c:v>96.5046911531674</c:v>
                </c:pt>
                <c:pt idx="26">
                  <c:v>96.187141802581962</c:v>
                </c:pt>
                <c:pt idx="27">
                  <c:v>96.139209771497804</c:v>
                </c:pt>
                <c:pt idx="28">
                  <c:v>96.369839488426052</c:v>
                </c:pt>
                <c:pt idx="29">
                  <c:v>96.835944081197638</c:v>
                </c:pt>
                <c:pt idx="30">
                  <c:v>97.465563115168493</c:v>
                </c:pt>
                <c:pt idx="31">
                  <c:v>98.102371249107989</c:v>
                </c:pt>
                <c:pt idx="32">
                  <c:v>98.705908848706272</c:v>
                </c:pt>
                <c:pt idx="33">
                  <c:v>99.245997309576026</c:v>
                </c:pt>
                <c:pt idx="34">
                  <c:v>99.708128738050149</c:v>
                </c:pt>
                <c:pt idx="35">
                  <c:v>100.10824261269833</c:v>
                </c:pt>
                <c:pt idx="36">
                  <c:v>100.42503696862913</c:v>
                </c:pt>
                <c:pt idx="37">
                  <c:v>100.64666088145317</c:v>
                </c:pt>
                <c:pt idx="38">
                  <c:v>100.76579480841424</c:v>
                </c:pt>
                <c:pt idx="39">
                  <c:v>100.7889868129716</c:v>
                </c:pt>
                <c:pt idx="40">
                  <c:v>100.74414412712913</c:v>
                </c:pt>
                <c:pt idx="41">
                  <c:v>100.6585709916444</c:v>
                </c:pt>
                <c:pt idx="42">
                  <c:v>100.56402364401563</c:v>
                </c:pt>
                <c:pt idx="43">
                  <c:v>100.52050228544962</c:v>
                </c:pt>
                <c:pt idx="44">
                  <c:v>100.52281599236321</c:v>
                </c:pt>
                <c:pt idx="45">
                  <c:v>100.55812691732827</c:v>
                </c:pt>
                <c:pt idx="46">
                  <c:v>100.64369082171179</c:v>
                </c:pt>
                <c:pt idx="47">
                  <c:v>100.82413791142054</c:v>
                </c:pt>
                <c:pt idx="48">
                  <c:v>101.0667484474092</c:v>
                </c:pt>
                <c:pt idx="49">
                  <c:v>101.28704228996719</c:v>
                </c:pt>
                <c:pt idx="50">
                  <c:v>101.43800615607284</c:v>
                </c:pt>
                <c:pt idx="51">
                  <c:v>101.55320692293593</c:v>
                </c:pt>
                <c:pt idx="52">
                  <c:v>101.59909825699567</c:v>
                </c:pt>
                <c:pt idx="53">
                  <c:v>101.58836306222267</c:v>
                </c:pt>
                <c:pt idx="54">
                  <c:v>101.52206342148332</c:v>
                </c:pt>
                <c:pt idx="55">
                  <c:v>101.4368584844982</c:v>
                </c:pt>
                <c:pt idx="56">
                  <c:v>101.28841873488122</c:v>
                </c:pt>
                <c:pt idx="57">
                  <c:v>101.07419741694942</c:v>
                </c:pt>
                <c:pt idx="58">
                  <c:v>100.83965919263207</c:v>
                </c:pt>
                <c:pt idx="59">
                  <c:v>100.62529124647632</c:v>
                </c:pt>
                <c:pt idx="60">
                  <c:v>100.49914542513349</c:v>
                </c:pt>
                <c:pt idx="61">
                  <c:v>100.43798806911938</c:v>
                </c:pt>
                <c:pt idx="62">
                  <c:v>100.39975508610561</c:v>
                </c:pt>
                <c:pt idx="63">
                  <c:v>100.35452284733276</c:v>
                </c:pt>
                <c:pt idx="64">
                  <c:v>100.29720974532192</c:v>
                </c:pt>
                <c:pt idx="65">
                  <c:v>100.15367996966891</c:v>
                </c:pt>
                <c:pt idx="66">
                  <c:v>99.910394198702164</c:v>
                </c:pt>
                <c:pt idx="67">
                  <c:v>99.58134842975808</c:v>
                </c:pt>
                <c:pt idx="68">
                  <c:v>99.170271243426981</c:v>
                </c:pt>
                <c:pt idx="69">
                  <c:v>98.810627887539283</c:v>
                </c:pt>
                <c:pt idx="70">
                  <c:v>98.551393184685153</c:v>
                </c:pt>
                <c:pt idx="71">
                  <c:v>98.497549862094118</c:v>
                </c:pt>
                <c:pt idx="72">
                  <c:v>98.620060644387223</c:v>
                </c:pt>
                <c:pt idx="73">
                  <c:v>98.882591502514444</c:v>
                </c:pt>
                <c:pt idx="74">
                  <c:v>99.20764880187923</c:v>
                </c:pt>
                <c:pt idx="75">
                  <c:v>99.511784383526063</c:v>
                </c:pt>
                <c:pt idx="76">
                  <c:v>99.740926169555536</c:v>
                </c:pt>
                <c:pt idx="77">
                  <c:v>99.86036726938768</c:v>
                </c:pt>
                <c:pt idx="78">
                  <c:v>99.905862077447068</c:v>
                </c:pt>
                <c:pt idx="79">
                  <c:v>99.77260051099249</c:v>
                </c:pt>
                <c:pt idx="80">
                  <c:v>99.641908587462481</c:v>
                </c:pt>
                <c:pt idx="81">
                  <c:v>99.559730720156963</c:v>
                </c:pt>
                <c:pt idx="82">
                  <c:v>99.508268588563254</c:v>
                </c:pt>
                <c:pt idx="83">
                  <c:v>99.427861572352697</c:v>
                </c:pt>
                <c:pt idx="84">
                  <c:v>99.289727237580664</c:v>
                </c:pt>
                <c:pt idx="85">
                  <c:v>99.132114553507563</c:v>
                </c:pt>
                <c:pt idx="86">
                  <c:v>99.09502226325418</c:v>
                </c:pt>
                <c:pt idx="87">
                  <c:v>99.135561358653007</c:v>
                </c:pt>
                <c:pt idx="88">
                  <c:v>99.199686311136645</c:v>
                </c:pt>
                <c:pt idx="89">
                  <c:v>99.270298636795374</c:v>
                </c:pt>
                <c:pt idx="90">
                  <c:v>99.348734093361088</c:v>
                </c:pt>
                <c:pt idx="91">
                  <c:v>99.399665166917316</c:v>
                </c:pt>
                <c:pt idx="92">
                  <c:v>99.43891112297618</c:v>
                </c:pt>
                <c:pt idx="93">
                  <c:v>99.513427145517795</c:v>
                </c:pt>
                <c:pt idx="94">
                  <c:v>99.659126766794003</c:v>
                </c:pt>
                <c:pt idx="95">
                  <c:v>99.971475515241707</c:v>
                </c:pt>
                <c:pt idx="96">
                  <c:v>100.38807247803661</c:v>
                </c:pt>
                <c:pt idx="97">
                  <c:v>100.91878062002314</c:v>
                </c:pt>
                <c:pt idx="98">
                  <c:v>101.57126086944125</c:v>
                </c:pt>
                <c:pt idx="99">
                  <c:v>102.34710236532058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8-454E-8F2D-5487717D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25232"/>
        <c:axId val="417526544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基調判断!$F$5:$F$104</c:f>
              <c:numCache>
                <c:formatCode>#,##0_);[Red]\(#,##0\)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-1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-3</c:v>
                </c:pt>
                <c:pt idx="19">
                  <c:v>-3</c:v>
                </c:pt>
                <c:pt idx="20">
                  <c:v>-3</c:v>
                </c:pt>
                <c:pt idx="21">
                  <c:v>-3</c:v>
                </c:pt>
                <c:pt idx="22">
                  <c:v>-3</c:v>
                </c:pt>
                <c:pt idx="23">
                  <c:v>-3</c:v>
                </c:pt>
                <c:pt idx="24">
                  <c:v>-3</c:v>
                </c:pt>
                <c:pt idx="25">
                  <c:v>-3</c:v>
                </c:pt>
                <c:pt idx="26">
                  <c:v>-3</c:v>
                </c:pt>
                <c:pt idx="27">
                  <c:v>-3</c:v>
                </c:pt>
                <c:pt idx="28">
                  <c:v>-3</c:v>
                </c:pt>
                <c:pt idx="29">
                  <c:v>-1</c:v>
                </c:pt>
                <c:pt idx="30">
                  <c:v>1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1</c:v>
                </c:pt>
                <c:pt idx="42">
                  <c:v>-1</c:v>
                </c:pt>
                <c:pt idx="43">
                  <c:v>-3</c:v>
                </c:pt>
                <c:pt idx="44">
                  <c:v>-3</c:v>
                </c:pt>
                <c:pt idx="45">
                  <c:v>-3</c:v>
                </c:pt>
                <c:pt idx="46">
                  <c:v>-1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1</c:v>
                </c:pt>
                <c:pt idx="55">
                  <c:v>-1</c:v>
                </c:pt>
                <c:pt idx="56">
                  <c:v>-3</c:v>
                </c:pt>
                <c:pt idx="57">
                  <c:v>-3</c:v>
                </c:pt>
                <c:pt idx="58">
                  <c:v>-3</c:v>
                </c:pt>
                <c:pt idx="59">
                  <c:v>-3</c:v>
                </c:pt>
                <c:pt idx="60">
                  <c:v>-3</c:v>
                </c:pt>
                <c:pt idx="61">
                  <c:v>-3</c:v>
                </c:pt>
                <c:pt idx="62">
                  <c:v>-3</c:v>
                </c:pt>
                <c:pt idx="63">
                  <c:v>-3</c:v>
                </c:pt>
                <c:pt idx="64">
                  <c:v>-3</c:v>
                </c:pt>
                <c:pt idx="65">
                  <c:v>-3</c:v>
                </c:pt>
                <c:pt idx="66">
                  <c:v>-3</c:v>
                </c:pt>
                <c:pt idx="67">
                  <c:v>-3</c:v>
                </c:pt>
                <c:pt idx="68">
                  <c:v>-3</c:v>
                </c:pt>
                <c:pt idx="69">
                  <c:v>-3</c:v>
                </c:pt>
                <c:pt idx="70">
                  <c:v>-3</c:v>
                </c:pt>
                <c:pt idx="71">
                  <c:v>-3</c:v>
                </c:pt>
                <c:pt idx="72">
                  <c:v>-3</c:v>
                </c:pt>
                <c:pt idx="73">
                  <c:v>-1</c:v>
                </c:pt>
                <c:pt idx="74">
                  <c:v>1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1</c:v>
                </c:pt>
                <c:pt idx="81">
                  <c:v>-1</c:v>
                </c:pt>
                <c:pt idx="82">
                  <c:v>-3</c:v>
                </c:pt>
                <c:pt idx="83">
                  <c:v>-3</c:v>
                </c:pt>
                <c:pt idx="84">
                  <c:v>-3</c:v>
                </c:pt>
                <c:pt idx="85">
                  <c:v>-3</c:v>
                </c:pt>
                <c:pt idx="86">
                  <c:v>-3</c:v>
                </c:pt>
                <c:pt idx="87">
                  <c:v>-3</c:v>
                </c:pt>
                <c:pt idx="88">
                  <c:v>-1</c:v>
                </c:pt>
                <c:pt idx="89">
                  <c:v>1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8-454E-8F2D-5487717D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947776"/>
        <c:axId val="412956960"/>
      </c:lineChart>
      <c:dateAx>
        <c:axId val="417525232"/>
        <c:scaling>
          <c:orientation val="minMax"/>
        </c:scaling>
        <c:delete val="0"/>
        <c:axPos val="b"/>
        <c:numFmt formatCode="yyyy\-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6544"/>
        <c:crosses val="autoZero"/>
        <c:auto val="1"/>
        <c:lblOffset val="100"/>
        <c:baseTimeUnit val="months"/>
      </c:dateAx>
      <c:valAx>
        <c:axId val="41752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7525232"/>
        <c:crosses val="autoZero"/>
        <c:crossBetween val="between"/>
      </c:valAx>
      <c:valAx>
        <c:axId val="412956960"/>
        <c:scaling>
          <c:orientation val="minMax"/>
          <c:max val="4"/>
          <c:min val="-4"/>
        </c:scaling>
        <c:delete val="0"/>
        <c:axPos val="r"/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ゴシック" panose="020B0609070205080204" pitchFamily="49" charset="-128"/>
                <a:ea typeface="+mn-ea"/>
                <a:cs typeface="+mn-cs"/>
              </a:defRPr>
            </a:pPr>
            <a:endParaRPr lang="ja-JP"/>
          </a:p>
        </c:txPr>
        <c:crossAx val="412947776"/>
        <c:crosses val="max"/>
        <c:crossBetween val="between"/>
      </c:valAx>
      <c:catAx>
        <c:axId val="41294777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95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ゴシック" panose="020B0609070205080204" pitchFamily="49" charset="-128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34066391480814E-2"/>
          <c:y val="0.15964657089619522"/>
          <c:w val="0.88597958945790278"/>
          <c:h val="0.72845028440845527"/>
        </c:manualLayout>
      </c:layout>
      <c:lineChart>
        <c:grouping val="standard"/>
        <c:varyColors val="0"/>
        <c:ser>
          <c:idx val="0"/>
          <c:order val="0"/>
          <c:tx>
            <c:strRef>
              <c:f>'1_CLI概況'!$L$3</c:f>
              <c:strCache>
                <c:ptCount val="1"/>
                <c:pt idx="0">
                  <c:v>兵庫CLI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41"/>
            <c:bubble3D val="0"/>
            <c:spPr>
              <a:ln w="285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AA4-422D-BE9D-4BC99FF793D7}"/>
              </c:ext>
            </c:extLst>
          </c:dPt>
          <c:dPt>
            <c:idx val="62"/>
            <c:bubble3D val="0"/>
            <c:spPr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62B-4A7F-91C0-9E85F775A468}"/>
              </c:ext>
            </c:extLst>
          </c:dPt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'1_CLI概況'!$L$4:$L$93</c:f>
              <c:numCache>
                <c:formatCode>#,##0.00_);[Red]\(#,##0.00\)</c:formatCode>
                <c:ptCount val="90"/>
                <c:pt idx="0">
                  <c:v>100.80698444717679</c:v>
                </c:pt>
                <c:pt idx="1">
                  <c:v>100.68048609835806</c:v>
                </c:pt>
                <c:pt idx="2">
                  <c:v>100.57546018275067</c:v>
                </c:pt>
                <c:pt idx="3">
                  <c:v>100.54100466936615</c:v>
                </c:pt>
                <c:pt idx="4">
                  <c:v>100.52340584370286</c:v>
                </c:pt>
                <c:pt idx="5">
                  <c:v>100.51794778421845</c:v>
                </c:pt>
                <c:pt idx="6">
                  <c:v>100.46607478473608</c:v>
                </c:pt>
                <c:pt idx="7">
                  <c:v>100.32832686369085</c:v>
                </c:pt>
                <c:pt idx="8">
                  <c:v>100.09640374528955</c:v>
                </c:pt>
                <c:pt idx="9">
                  <c:v>99.715208659078371</c:v>
                </c:pt>
                <c:pt idx="10">
                  <c:v>99.286017969628318</c:v>
                </c:pt>
                <c:pt idx="11">
                  <c:v>98.817164436783372</c:v>
                </c:pt>
                <c:pt idx="12">
                  <c:v>98.265837199362423</c:v>
                </c:pt>
                <c:pt idx="13">
                  <c:v>97.638496403026281</c:v>
                </c:pt>
                <c:pt idx="14">
                  <c:v>97.038260950363124</c:v>
                </c:pt>
                <c:pt idx="15">
                  <c:v>96.5046911531674</c:v>
                </c:pt>
                <c:pt idx="16">
                  <c:v>96.187141802581962</c:v>
                </c:pt>
                <c:pt idx="17">
                  <c:v>96.139209771497804</c:v>
                </c:pt>
                <c:pt idx="18">
                  <c:v>96.369839488426052</c:v>
                </c:pt>
                <c:pt idx="19">
                  <c:v>96.835944081197638</c:v>
                </c:pt>
                <c:pt idx="20">
                  <c:v>97.465563115168493</c:v>
                </c:pt>
                <c:pt idx="21">
                  <c:v>98.102371249107989</c:v>
                </c:pt>
                <c:pt idx="22">
                  <c:v>98.705908848706272</c:v>
                </c:pt>
                <c:pt idx="23">
                  <c:v>99.245997309576026</c:v>
                </c:pt>
                <c:pt idx="24">
                  <c:v>99.708128738050149</c:v>
                </c:pt>
                <c:pt idx="25">
                  <c:v>100.10824261269833</c:v>
                </c:pt>
                <c:pt idx="26">
                  <c:v>100.42503696862913</c:v>
                </c:pt>
                <c:pt idx="27">
                  <c:v>100.64666088145317</c:v>
                </c:pt>
                <c:pt idx="28">
                  <c:v>100.76579480841424</c:v>
                </c:pt>
                <c:pt idx="29">
                  <c:v>100.7889868129716</c:v>
                </c:pt>
                <c:pt idx="30">
                  <c:v>100.74414412712913</c:v>
                </c:pt>
                <c:pt idx="31">
                  <c:v>100.6585709916444</c:v>
                </c:pt>
                <c:pt idx="32">
                  <c:v>100.56402364401563</c:v>
                </c:pt>
                <c:pt idx="33">
                  <c:v>100.52050228544962</c:v>
                </c:pt>
                <c:pt idx="34">
                  <c:v>100.52281599236321</c:v>
                </c:pt>
                <c:pt idx="35">
                  <c:v>100.55812691732827</c:v>
                </c:pt>
                <c:pt idx="36">
                  <c:v>100.64369082171179</c:v>
                </c:pt>
                <c:pt idx="37">
                  <c:v>100.82413791142054</c:v>
                </c:pt>
                <c:pt idx="38">
                  <c:v>101.0667484474092</c:v>
                </c:pt>
                <c:pt idx="39">
                  <c:v>101.28704228996719</c:v>
                </c:pt>
                <c:pt idx="40">
                  <c:v>101.43800615607284</c:v>
                </c:pt>
                <c:pt idx="41">
                  <c:v>101.55320692293593</c:v>
                </c:pt>
                <c:pt idx="42">
                  <c:v>101.59909825699567</c:v>
                </c:pt>
                <c:pt idx="43">
                  <c:v>101.58836306222267</c:v>
                </c:pt>
                <c:pt idx="44">
                  <c:v>101.52206342148332</c:v>
                </c:pt>
                <c:pt idx="45">
                  <c:v>101.4368584844982</c:v>
                </c:pt>
                <c:pt idx="46">
                  <c:v>101.28841873488122</c:v>
                </c:pt>
                <c:pt idx="47">
                  <c:v>101.07419741694942</c:v>
                </c:pt>
                <c:pt idx="48">
                  <c:v>100.83965919263207</c:v>
                </c:pt>
                <c:pt idx="49">
                  <c:v>100.62529124647632</c:v>
                </c:pt>
                <c:pt idx="50">
                  <c:v>100.49914542513349</c:v>
                </c:pt>
                <c:pt idx="51">
                  <c:v>100.43798806911938</c:v>
                </c:pt>
                <c:pt idx="52">
                  <c:v>100.39975508610561</c:v>
                </c:pt>
                <c:pt idx="53">
                  <c:v>100.35452284733276</c:v>
                </c:pt>
                <c:pt idx="54">
                  <c:v>100.29720974532192</c:v>
                </c:pt>
                <c:pt idx="55">
                  <c:v>100.15367996966891</c:v>
                </c:pt>
                <c:pt idx="56">
                  <c:v>99.910394198702164</c:v>
                </c:pt>
                <c:pt idx="57">
                  <c:v>99.58134842975808</c:v>
                </c:pt>
                <c:pt idx="58">
                  <c:v>99.170271243426981</c:v>
                </c:pt>
                <c:pt idx="59">
                  <c:v>98.810627887539283</c:v>
                </c:pt>
                <c:pt idx="60">
                  <c:v>98.551393184685153</c:v>
                </c:pt>
                <c:pt idx="61">
                  <c:v>98.497549862094118</c:v>
                </c:pt>
                <c:pt idx="62">
                  <c:v>98.620060644387223</c:v>
                </c:pt>
                <c:pt idx="63">
                  <c:v>98.882591502514444</c:v>
                </c:pt>
                <c:pt idx="64">
                  <c:v>99.20764880187923</c:v>
                </c:pt>
                <c:pt idx="65">
                  <c:v>99.511784383526063</c:v>
                </c:pt>
                <c:pt idx="66">
                  <c:v>99.740926169555536</c:v>
                </c:pt>
                <c:pt idx="67">
                  <c:v>99.86036726938768</c:v>
                </c:pt>
                <c:pt idx="68">
                  <c:v>99.905862077447068</c:v>
                </c:pt>
                <c:pt idx="69">
                  <c:v>99.77260051099249</c:v>
                </c:pt>
                <c:pt idx="70">
                  <c:v>99.641908587462481</c:v>
                </c:pt>
                <c:pt idx="71">
                  <c:v>99.559730720156963</c:v>
                </c:pt>
                <c:pt idx="72">
                  <c:v>99.508268588563254</c:v>
                </c:pt>
                <c:pt idx="73">
                  <c:v>99.427861572352697</c:v>
                </c:pt>
                <c:pt idx="74">
                  <c:v>99.289727237580664</c:v>
                </c:pt>
                <c:pt idx="75">
                  <c:v>99.132114553507563</c:v>
                </c:pt>
                <c:pt idx="76">
                  <c:v>99.09502226325418</c:v>
                </c:pt>
                <c:pt idx="77">
                  <c:v>99.135561358653007</c:v>
                </c:pt>
                <c:pt idx="78">
                  <c:v>99.199686311136645</c:v>
                </c:pt>
                <c:pt idx="79">
                  <c:v>99.270298636795374</c:v>
                </c:pt>
                <c:pt idx="80">
                  <c:v>99.348734093361088</c:v>
                </c:pt>
                <c:pt idx="81">
                  <c:v>99.399665166917316</c:v>
                </c:pt>
                <c:pt idx="82">
                  <c:v>99.43891112297618</c:v>
                </c:pt>
                <c:pt idx="83">
                  <c:v>99.513427145517795</c:v>
                </c:pt>
                <c:pt idx="84">
                  <c:v>99.659126766794003</c:v>
                </c:pt>
                <c:pt idx="85">
                  <c:v>99.971475515241707</c:v>
                </c:pt>
                <c:pt idx="86">
                  <c:v>100.38807247803661</c:v>
                </c:pt>
                <c:pt idx="87">
                  <c:v>100.91878062002314</c:v>
                </c:pt>
                <c:pt idx="88">
                  <c:v>101.57126086944125</c:v>
                </c:pt>
                <c:pt idx="89">
                  <c:v>102.34710236532058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4-422D-BE9D-4BC99FF793D7}"/>
            </c:ext>
          </c:extLst>
        </c:ser>
        <c:ser>
          <c:idx val="1"/>
          <c:order val="1"/>
          <c:tx>
            <c:strRef>
              <c:f>'1_CLI概況'!$M$3</c:f>
              <c:strCache>
                <c:ptCount val="1"/>
                <c:pt idx="0">
                  <c:v>全国CLI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'1_CLI概況'!$M$4:$M$93</c:f>
              <c:numCache>
                <c:formatCode>#,##0.00_);[Red]\(#,##0.00\)</c:formatCode>
                <c:ptCount val="90"/>
                <c:pt idx="0">
                  <c:v>100.12</c:v>
                </c:pt>
                <c:pt idx="1">
                  <c:v>100.04</c:v>
                </c:pt>
                <c:pt idx="2">
                  <c:v>99.97</c:v>
                </c:pt>
                <c:pt idx="3">
                  <c:v>99.89</c:v>
                </c:pt>
                <c:pt idx="4">
                  <c:v>99.81</c:v>
                </c:pt>
                <c:pt idx="5">
                  <c:v>99.73</c:v>
                </c:pt>
                <c:pt idx="6">
                  <c:v>99.64</c:v>
                </c:pt>
                <c:pt idx="7">
                  <c:v>99.54</c:v>
                </c:pt>
                <c:pt idx="8">
                  <c:v>99.44</c:v>
                </c:pt>
                <c:pt idx="9">
                  <c:v>99.32</c:v>
                </c:pt>
                <c:pt idx="10">
                  <c:v>99.18</c:v>
                </c:pt>
                <c:pt idx="11">
                  <c:v>99.01</c:v>
                </c:pt>
                <c:pt idx="12">
                  <c:v>98.79</c:v>
                </c:pt>
                <c:pt idx="13">
                  <c:v>98.54</c:v>
                </c:pt>
                <c:pt idx="14">
                  <c:v>97.96</c:v>
                </c:pt>
                <c:pt idx="15">
                  <c:v>97.49</c:v>
                </c:pt>
                <c:pt idx="16">
                  <c:v>97.06</c:v>
                </c:pt>
                <c:pt idx="17">
                  <c:v>97.27</c:v>
                </c:pt>
                <c:pt idx="18">
                  <c:v>97.81</c:v>
                </c:pt>
                <c:pt idx="19">
                  <c:v>98.17</c:v>
                </c:pt>
                <c:pt idx="20">
                  <c:v>98.47</c:v>
                </c:pt>
                <c:pt idx="21">
                  <c:v>98.74</c:v>
                </c:pt>
                <c:pt idx="22">
                  <c:v>99.02</c:v>
                </c:pt>
                <c:pt idx="23">
                  <c:v>99.29</c:v>
                </c:pt>
                <c:pt idx="24">
                  <c:v>99.55</c:v>
                </c:pt>
                <c:pt idx="25">
                  <c:v>99.81</c:v>
                </c:pt>
                <c:pt idx="26">
                  <c:v>100.04</c:v>
                </c:pt>
                <c:pt idx="27">
                  <c:v>100.23</c:v>
                </c:pt>
                <c:pt idx="28">
                  <c:v>100.37</c:v>
                </c:pt>
                <c:pt idx="29">
                  <c:v>100.46</c:v>
                </c:pt>
                <c:pt idx="30">
                  <c:v>100.49</c:v>
                </c:pt>
                <c:pt idx="31">
                  <c:v>100.48</c:v>
                </c:pt>
                <c:pt idx="32">
                  <c:v>100.46</c:v>
                </c:pt>
                <c:pt idx="33">
                  <c:v>100.45</c:v>
                </c:pt>
                <c:pt idx="34">
                  <c:v>100.45</c:v>
                </c:pt>
                <c:pt idx="35">
                  <c:v>100.46</c:v>
                </c:pt>
                <c:pt idx="36">
                  <c:v>100.46</c:v>
                </c:pt>
                <c:pt idx="37">
                  <c:v>100.44</c:v>
                </c:pt>
                <c:pt idx="38">
                  <c:v>100.41</c:v>
                </c:pt>
                <c:pt idx="39">
                  <c:v>100.37</c:v>
                </c:pt>
                <c:pt idx="40">
                  <c:v>100.32</c:v>
                </c:pt>
                <c:pt idx="41">
                  <c:v>100.27</c:v>
                </c:pt>
                <c:pt idx="42">
                  <c:v>100.21</c:v>
                </c:pt>
                <c:pt idx="43">
                  <c:v>100.15</c:v>
                </c:pt>
                <c:pt idx="44">
                  <c:v>100.09</c:v>
                </c:pt>
                <c:pt idx="45">
                  <c:v>100.03</c:v>
                </c:pt>
                <c:pt idx="46">
                  <c:v>99.98</c:v>
                </c:pt>
                <c:pt idx="47">
                  <c:v>99.93</c:v>
                </c:pt>
                <c:pt idx="48">
                  <c:v>99.9</c:v>
                </c:pt>
                <c:pt idx="49">
                  <c:v>99.88</c:v>
                </c:pt>
                <c:pt idx="50">
                  <c:v>99.87</c:v>
                </c:pt>
                <c:pt idx="51">
                  <c:v>99.86</c:v>
                </c:pt>
                <c:pt idx="52">
                  <c:v>99.86</c:v>
                </c:pt>
                <c:pt idx="53">
                  <c:v>99.86</c:v>
                </c:pt>
                <c:pt idx="54">
                  <c:v>99.85</c:v>
                </c:pt>
                <c:pt idx="55">
                  <c:v>99.85</c:v>
                </c:pt>
                <c:pt idx="56">
                  <c:v>99.84</c:v>
                </c:pt>
                <c:pt idx="57">
                  <c:v>99.83</c:v>
                </c:pt>
                <c:pt idx="58">
                  <c:v>99.8</c:v>
                </c:pt>
                <c:pt idx="59">
                  <c:v>99.78</c:v>
                </c:pt>
                <c:pt idx="60">
                  <c:v>99.79</c:v>
                </c:pt>
                <c:pt idx="61">
                  <c:v>99.82</c:v>
                </c:pt>
                <c:pt idx="62">
                  <c:v>99.85</c:v>
                </c:pt>
                <c:pt idx="63">
                  <c:v>99.88</c:v>
                </c:pt>
                <c:pt idx="64">
                  <c:v>99.9</c:v>
                </c:pt>
                <c:pt idx="65">
                  <c:v>99.88</c:v>
                </c:pt>
                <c:pt idx="66">
                  <c:v>99.84</c:v>
                </c:pt>
                <c:pt idx="67">
                  <c:v>99.78</c:v>
                </c:pt>
                <c:pt idx="68">
                  <c:v>99.72</c:v>
                </c:pt>
                <c:pt idx="69">
                  <c:v>99.66</c:v>
                </c:pt>
                <c:pt idx="70">
                  <c:v>99.61</c:v>
                </c:pt>
                <c:pt idx="71">
                  <c:v>99.56</c:v>
                </c:pt>
                <c:pt idx="72">
                  <c:v>99.51</c:v>
                </c:pt>
                <c:pt idx="73">
                  <c:v>99.47</c:v>
                </c:pt>
                <c:pt idx="74">
                  <c:v>99.43</c:v>
                </c:pt>
                <c:pt idx="75">
                  <c:v>99.41</c:v>
                </c:pt>
                <c:pt idx="76">
                  <c:v>99.43</c:v>
                </c:pt>
                <c:pt idx="77">
                  <c:v>99.48</c:v>
                </c:pt>
                <c:pt idx="78">
                  <c:v>99.57</c:v>
                </c:pt>
                <c:pt idx="79">
                  <c:v>99.67</c:v>
                </c:pt>
                <c:pt idx="80">
                  <c:v>99.78</c:v>
                </c:pt>
                <c:pt idx="81">
                  <c:v>99.88</c:v>
                </c:pt>
                <c:pt idx="82">
                  <c:v>99.95</c:v>
                </c:pt>
                <c:pt idx="83">
                  <c:v>100.02</c:v>
                </c:pt>
                <c:pt idx="84">
                  <c:v>100.07</c:v>
                </c:pt>
                <c:pt idx="85">
                  <c:v>100.12</c:v>
                </c:pt>
                <c:pt idx="86">
                  <c:v>100.15</c:v>
                </c:pt>
                <c:pt idx="87">
                  <c:v>100.19</c:v>
                </c:pt>
                <c:pt idx="88">
                  <c:v>100.24</c:v>
                </c:pt>
                <c:pt idx="89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A4-422D-BE9D-4BC99FF793D7}"/>
            </c:ext>
          </c:extLst>
        </c:ser>
        <c:ser>
          <c:idx val="2"/>
          <c:order val="2"/>
          <c:tx>
            <c:strRef>
              <c:f>'1_CLI概況'!$N$3</c:f>
              <c:strCache>
                <c:ptCount val="1"/>
                <c:pt idx="0">
                  <c:v>関西CLI</c:v>
                </c:pt>
              </c:strCache>
            </c:strRef>
          </c:tx>
          <c:spPr>
            <a:ln cmpd="sng">
              <a:solidFill>
                <a:schemeClr val="tx2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'1_CLI概況'!$K$4:$K$93</c:f>
              <c:strCache>
                <c:ptCount val="90"/>
                <c:pt idx="0">
                  <c:v>19_1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21_1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22_1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23_1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24_1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25_1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26_1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</c:strCache>
            </c:strRef>
          </c:cat>
          <c:val>
            <c:numRef>
              <c:f>'1_CLI概況'!$N$4:$N$93</c:f>
              <c:numCache>
                <c:formatCode>#,##0.00_);[Red]\(#,##0.00\)</c:formatCode>
                <c:ptCount val="90"/>
                <c:pt idx="0">
                  <c:v>100.90410858524845</c:v>
                </c:pt>
                <c:pt idx="1">
                  <c:v>100.70672275059405</c:v>
                </c:pt>
                <c:pt idx="2">
                  <c:v>100.54095364118774</c:v>
                </c:pt>
                <c:pt idx="3">
                  <c:v>100.50547034227309</c:v>
                </c:pt>
                <c:pt idx="4">
                  <c:v>100.55950625983337</c:v>
                </c:pt>
                <c:pt idx="5">
                  <c:v>100.65536270400872</c:v>
                </c:pt>
                <c:pt idx="6">
                  <c:v>100.74219732748008</c:v>
                </c:pt>
                <c:pt idx="7">
                  <c:v>100.75332136272928</c:v>
                </c:pt>
                <c:pt idx="8">
                  <c:v>100.664463801983</c:v>
                </c:pt>
                <c:pt idx="9">
                  <c:v>100.39983181427965</c:v>
                </c:pt>
                <c:pt idx="10">
                  <c:v>100.0078703822989</c:v>
                </c:pt>
                <c:pt idx="11">
                  <c:v>99.493024062296129</c:v>
                </c:pt>
                <c:pt idx="12">
                  <c:v>98.817173449356346</c:v>
                </c:pt>
                <c:pt idx="13">
                  <c:v>98.011497453296641</c:v>
                </c:pt>
                <c:pt idx="14">
                  <c:v>97.107167280175815</c:v>
                </c:pt>
                <c:pt idx="15">
                  <c:v>96.225823020758895</c:v>
                </c:pt>
                <c:pt idx="16">
                  <c:v>95.632281969556573</c:v>
                </c:pt>
                <c:pt idx="17">
                  <c:v>95.514799805089027</c:v>
                </c:pt>
                <c:pt idx="18">
                  <c:v>95.795668667225073</c:v>
                </c:pt>
                <c:pt idx="19">
                  <c:v>96.354732074754125</c:v>
                </c:pt>
                <c:pt idx="20">
                  <c:v>97.12639942622134</c:v>
                </c:pt>
                <c:pt idx="21">
                  <c:v>97.949112697552096</c:v>
                </c:pt>
                <c:pt idx="22">
                  <c:v>98.751640548491125</c:v>
                </c:pt>
                <c:pt idx="23">
                  <c:v>99.521860337667448</c:v>
                </c:pt>
                <c:pt idx="24">
                  <c:v>100.20512524457604</c:v>
                </c:pt>
                <c:pt idx="25">
                  <c:v>100.72753502911323</c:v>
                </c:pt>
                <c:pt idx="26">
                  <c:v>101.0925521638449</c:v>
                </c:pt>
                <c:pt idx="27">
                  <c:v>101.27859063772635</c:v>
                </c:pt>
                <c:pt idx="28">
                  <c:v>101.29915929483289</c:v>
                </c:pt>
                <c:pt idx="29">
                  <c:v>101.17940121549033</c:v>
                </c:pt>
                <c:pt idx="30">
                  <c:v>100.96321495874469</c:v>
                </c:pt>
                <c:pt idx="31">
                  <c:v>100.75340175289888</c:v>
                </c:pt>
                <c:pt idx="32">
                  <c:v>100.62833333372461</c:v>
                </c:pt>
                <c:pt idx="33">
                  <c:v>100.645709994055</c:v>
                </c:pt>
                <c:pt idx="34">
                  <c:v>100.78451819958714</c:v>
                </c:pt>
                <c:pt idx="35">
                  <c:v>100.96687890470766</c:v>
                </c:pt>
                <c:pt idx="36">
                  <c:v>101.18102448729518</c:v>
                </c:pt>
                <c:pt idx="37">
                  <c:v>101.3691984142081</c:v>
                </c:pt>
                <c:pt idx="38">
                  <c:v>101.54943342909399</c:v>
                </c:pt>
                <c:pt idx="39">
                  <c:v>101.66590716401973</c:v>
                </c:pt>
                <c:pt idx="40">
                  <c:v>101.7041713476989</c:v>
                </c:pt>
                <c:pt idx="41">
                  <c:v>101.70009545115195</c:v>
                </c:pt>
                <c:pt idx="42">
                  <c:v>101.63492999318156</c:v>
                </c:pt>
                <c:pt idx="43">
                  <c:v>101.50888439543793</c:v>
                </c:pt>
                <c:pt idx="44">
                  <c:v>101.28613561131046</c:v>
                </c:pt>
                <c:pt idx="45">
                  <c:v>101.01221853931762</c:v>
                </c:pt>
                <c:pt idx="46">
                  <c:v>100.73109350713065</c:v>
                </c:pt>
                <c:pt idx="47">
                  <c:v>100.45779777777263</c:v>
                </c:pt>
                <c:pt idx="48">
                  <c:v>100.24662304621071</c:v>
                </c:pt>
                <c:pt idx="49">
                  <c:v>100.11541125972828</c:v>
                </c:pt>
                <c:pt idx="50">
                  <c:v>100.03271483089249</c:v>
                </c:pt>
                <c:pt idx="51">
                  <c:v>99.97554743381302</c:v>
                </c:pt>
                <c:pt idx="52">
                  <c:v>99.941433186147691</c:v>
                </c:pt>
                <c:pt idx="53">
                  <c:v>99.929703942103686</c:v>
                </c:pt>
                <c:pt idx="54">
                  <c:v>99.92448128738495</c:v>
                </c:pt>
                <c:pt idx="55">
                  <c:v>99.900580363235676</c:v>
                </c:pt>
                <c:pt idx="56">
                  <c:v>99.806964249888452</c:v>
                </c:pt>
                <c:pt idx="57">
                  <c:v>99.672894042204291</c:v>
                </c:pt>
                <c:pt idx="58">
                  <c:v>99.509756505640567</c:v>
                </c:pt>
                <c:pt idx="59">
                  <c:v>99.336863005208755</c:v>
                </c:pt>
                <c:pt idx="60">
                  <c:v>99.182620400530141</c:v>
                </c:pt>
                <c:pt idx="61">
                  <c:v>99.172876405056797</c:v>
                </c:pt>
                <c:pt idx="62">
                  <c:v>99.303405809434722</c:v>
                </c:pt>
                <c:pt idx="63">
                  <c:v>99.556834268636479</c:v>
                </c:pt>
                <c:pt idx="64">
                  <c:v>99.861886587793592</c:v>
                </c:pt>
                <c:pt idx="65">
                  <c:v>100.09649945462738</c:v>
                </c:pt>
                <c:pt idx="66">
                  <c:v>100.26784956502172</c:v>
                </c:pt>
                <c:pt idx="67">
                  <c:v>100.28008646682918</c:v>
                </c:pt>
                <c:pt idx="68">
                  <c:v>100.24030866086795</c:v>
                </c:pt>
                <c:pt idx="69">
                  <c:v>100.16270535248015</c:v>
                </c:pt>
                <c:pt idx="70">
                  <c:v>100.05946520315493</c:v>
                </c:pt>
                <c:pt idx="71">
                  <c:v>99.959781080563602</c:v>
                </c:pt>
                <c:pt idx="72">
                  <c:v>99.837794222508521</c:v>
                </c:pt>
                <c:pt idx="73">
                  <c:v>99.722201616331375</c:v>
                </c:pt>
                <c:pt idx="74">
                  <c:v>99.630922215461169</c:v>
                </c:pt>
                <c:pt idx="75">
                  <c:v>99.623449284066041</c:v>
                </c:pt>
                <c:pt idx="76">
                  <c:v>99.686108517220859</c:v>
                </c:pt>
                <c:pt idx="77">
                  <c:v>99.676908729138802</c:v>
                </c:pt>
                <c:pt idx="78">
                  <c:v>99.553068910451501</c:v>
                </c:pt>
                <c:pt idx="79">
                  <c:v>99.343612608847721</c:v>
                </c:pt>
                <c:pt idx="80">
                  <c:v>99.20889582927245</c:v>
                </c:pt>
                <c:pt idx="81">
                  <c:v>99.138065163222137</c:v>
                </c:pt>
                <c:pt idx="82">
                  <c:v>99.141266951688564</c:v>
                </c:pt>
                <c:pt idx="83">
                  <c:v>99.264259073715507</c:v>
                </c:pt>
                <c:pt idx="84">
                  <c:v>99.517619897599033</c:v>
                </c:pt>
                <c:pt idx="85">
                  <c:v>99.867048668991387</c:v>
                </c:pt>
                <c:pt idx="86">
                  <c:v>100.34378645753566</c:v>
                </c:pt>
                <c:pt idx="87">
                  <c:v>100.91879420343621</c:v>
                </c:pt>
                <c:pt idx="88">
                  <c:v>101.56636904707169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4-4D26-8309-EA5E89B8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9504"/>
        <c:axId val="177443584"/>
      </c:lineChart>
      <c:catAx>
        <c:axId val="17742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7443584"/>
        <c:crosses val="autoZero"/>
        <c:auto val="1"/>
        <c:lblAlgn val="ctr"/>
        <c:lblOffset val="100"/>
        <c:noMultiLvlLbl val="0"/>
      </c:catAx>
      <c:valAx>
        <c:axId val="177443584"/>
        <c:scaling>
          <c:orientation val="minMax"/>
          <c:min val="95"/>
        </c:scaling>
        <c:delete val="0"/>
        <c:axPos val="l"/>
        <c:majorGridlines/>
        <c:numFmt formatCode="#,##0.00_);[Red]\(#,##0.00\)" sourceLinked="1"/>
        <c:majorTickMark val="out"/>
        <c:minorTickMark val="none"/>
        <c:tickLblPos val="nextTo"/>
        <c:crossAx val="177429504"/>
        <c:crosses val="autoZero"/>
        <c:crossBetween val="between"/>
      </c:valAx>
      <c:spPr>
        <a:ln>
          <a:solidFill>
            <a:schemeClr val="tx2">
              <a:lumMod val="60000"/>
              <a:lumOff val="40000"/>
            </a:schemeClr>
          </a:solidFill>
          <a:prstDash val="sysDot"/>
        </a:ln>
      </c:spPr>
    </c:plotArea>
    <c:legend>
      <c:legendPos val="r"/>
      <c:layout>
        <c:manualLayout>
          <c:xMode val="edge"/>
          <c:yMode val="edge"/>
          <c:x val="0.40747496915106135"/>
          <c:y val="8.2600826316268833E-2"/>
          <c:w val="0.5557715852134103"/>
          <c:h val="8.096210371179944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'10_2大阪'!$M$3</c:f>
              <c:strCache>
                <c:ptCount val="1"/>
                <c:pt idx="0">
                  <c:v>大阪CLI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'10_2大阪'!$L$4:$L$104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'10_2大阪'!$M$4:$M$104</c:f>
              <c:numCache>
                <c:formatCode>0.00</c:formatCode>
                <c:ptCount val="101"/>
                <c:pt idx="0">
                  <c:v>99.135744399404601</c:v>
                </c:pt>
                <c:pt idx="1">
                  <c:v>99.620150178894676</c:v>
                </c:pt>
                <c:pt idx="2">
                  <c:v>100.04016755214428</c:v>
                </c:pt>
                <c:pt idx="3">
                  <c:v>100.34990302932671</c:v>
                </c:pt>
                <c:pt idx="4">
                  <c:v>100.54193711605993</c:v>
                </c:pt>
                <c:pt idx="5">
                  <c:v>100.60709510404769</c:v>
                </c:pt>
                <c:pt idx="6">
                  <c:v>100.67159945314877</c:v>
                </c:pt>
                <c:pt idx="7">
                  <c:v>100.7624264941205</c:v>
                </c:pt>
                <c:pt idx="8">
                  <c:v>100.8710699292577</c:v>
                </c:pt>
                <c:pt idx="9">
                  <c:v>101.03233628010071</c:v>
                </c:pt>
                <c:pt idx="10">
                  <c:v>101.05439595439979</c:v>
                </c:pt>
                <c:pt idx="11">
                  <c:v>100.89481023185216</c:v>
                </c:pt>
                <c:pt idx="12">
                  <c:v>100.68132381761995</c:v>
                </c:pt>
                <c:pt idx="13">
                  <c:v>100.49098095256274</c:v>
                </c:pt>
                <c:pt idx="14">
                  <c:v>100.35803336745046</c:v>
                </c:pt>
                <c:pt idx="15">
                  <c:v>100.40323809781498</c:v>
                </c:pt>
                <c:pt idx="16">
                  <c:v>100.61553419534631</c:v>
                </c:pt>
                <c:pt idx="17">
                  <c:v>100.90205147817977</c:v>
                </c:pt>
                <c:pt idx="18">
                  <c:v>101.16282535991581</c:v>
                </c:pt>
                <c:pt idx="19">
                  <c:v>101.28494576296104</c:v>
                </c:pt>
                <c:pt idx="20">
                  <c:v>101.22098916947139</c:v>
                </c:pt>
                <c:pt idx="21">
                  <c:v>100.89821554298071</c:v>
                </c:pt>
                <c:pt idx="22">
                  <c:v>100.38679875618006</c:v>
                </c:pt>
                <c:pt idx="23">
                  <c:v>99.706757368205714</c:v>
                </c:pt>
                <c:pt idx="24">
                  <c:v>98.824202900345767</c:v>
                </c:pt>
                <c:pt idx="25">
                  <c:v>97.799470283970535</c:v>
                </c:pt>
                <c:pt idx="26">
                  <c:v>96.689494906290577</c:v>
                </c:pt>
                <c:pt idx="27">
                  <c:v>95.63687846031317</c:v>
                </c:pt>
                <c:pt idx="28">
                  <c:v>94.962497741071331</c:v>
                </c:pt>
                <c:pt idx="29">
                  <c:v>94.911081668785087</c:v>
                </c:pt>
                <c:pt idx="30">
                  <c:v>95.344572099575487</c:v>
                </c:pt>
                <c:pt idx="31">
                  <c:v>96.084962505660002</c:v>
                </c:pt>
                <c:pt idx="32">
                  <c:v>97.062459128632781</c:v>
                </c:pt>
                <c:pt idx="33">
                  <c:v>98.092187248462309</c:v>
                </c:pt>
                <c:pt idx="34">
                  <c:v>99.08547177251522</c:v>
                </c:pt>
                <c:pt idx="35">
                  <c:v>100.03472339034279</c:v>
                </c:pt>
                <c:pt idx="36">
                  <c:v>100.88371896038348</c:v>
                </c:pt>
                <c:pt idx="37">
                  <c:v>101.49869402943995</c:v>
                </c:pt>
                <c:pt idx="38">
                  <c:v>101.8768522410639</c:v>
                </c:pt>
                <c:pt idx="39">
                  <c:v>101.99982113662834</c:v>
                </c:pt>
                <c:pt idx="40">
                  <c:v>101.89560526912537</c:v>
                </c:pt>
                <c:pt idx="41">
                  <c:v>101.61473673829003</c:v>
                </c:pt>
                <c:pt idx="42">
                  <c:v>101.23982952188936</c:v>
                </c:pt>
                <c:pt idx="43">
                  <c:v>100.90995042628155</c:v>
                </c:pt>
                <c:pt idx="44">
                  <c:v>100.70506397946481</c:v>
                </c:pt>
                <c:pt idx="45">
                  <c:v>100.68135397827899</c:v>
                </c:pt>
                <c:pt idx="46">
                  <c:v>100.79611853864587</c:v>
                </c:pt>
                <c:pt idx="47">
                  <c:v>100.93223050693702</c:v>
                </c:pt>
                <c:pt idx="48">
                  <c:v>101.06772880549168</c:v>
                </c:pt>
                <c:pt idx="49">
                  <c:v>101.14705276952324</c:v>
                </c:pt>
                <c:pt idx="50">
                  <c:v>101.22079872728889</c:v>
                </c:pt>
                <c:pt idx="51">
                  <c:v>101.24386582467207</c:v>
                </c:pt>
                <c:pt idx="52">
                  <c:v>101.20738177001404</c:v>
                </c:pt>
                <c:pt idx="53">
                  <c:v>101.16477672558408</c:v>
                </c:pt>
                <c:pt idx="54">
                  <c:v>101.11183325524543</c:v>
                </c:pt>
                <c:pt idx="55">
                  <c:v>101.03885559698811</c:v>
                </c:pt>
                <c:pt idx="56">
                  <c:v>100.89558579260161</c:v>
                </c:pt>
                <c:pt idx="57">
                  <c:v>100.71743967703104</c:v>
                </c:pt>
                <c:pt idx="58">
                  <c:v>100.54961110678474</c:v>
                </c:pt>
                <c:pt idx="59">
                  <c:v>100.3996816028701</c:v>
                </c:pt>
                <c:pt idx="60">
                  <c:v>100.31690401752411</c:v>
                </c:pt>
                <c:pt idx="61">
                  <c:v>100.29525576874123</c:v>
                </c:pt>
                <c:pt idx="62">
                  <c:v>100.29598539559608</c:v>
                </c:pt>
                <c:pt idx="63">
                  <c:v>100.30346368575695</c:v>
                </c:pt>
                <c:pt idx="64">
                  <c:v>100.32284677498455</c:v>
                </c:pt>
                <c:pt idx="65">
                  <c:v>100.35380813818527</c:v>
                </c:pt>
                <c:pt idx="66">
                  <c:v>100.36831702092655</c:v>
                </c:pt>
                <c:pt idx="67">
                  <c:v>100.328065967868</c:v>
                </c:pt>
                <c:pt idx="68">
                  <c:v>100.19270022110861</c:v>
                </c:pt>
                <c:pt idx="69">
                  <c:v>100.01807521040698</c:v>
                </c:pt>
                <c:pt idx="70">
                  <c:v>99.840644772997351</c:v>
                </c:pt>
                <c:pt idx="71">
                  <c:v>99.672154532600189</c:v>
                </c:pt>
                <c:pt idx="72">
                  <c:v>99.522060614865921</c:v>
                </c:pt>
                <c:pt idx="73">
                  <c:v>99.517304421072183</c:v>
                </c:pt>
                <c:pt idx="74">
                  <c:v>99.648951294930825</c:v>
                </c:pt>
                <c:pt idx="75">
                  <c:v>99.898884938399092</c:v>
                </c:pt>
                <c:pt idx="76">
                  <c:v>100.21219978021971</c:v>
                </c:pt>
                <c:pt idx="77">
                  <c:v>100.45849253024147</c:v>
                </c:pt>
                <c:pt idx="78">
                  <c:v>100.63316150586867</c:v>
                </c:pt>
                <c:pt idx="79">
                  <c:v>100.61715985309351</c:v>
                </c:pt>
                <c:pt idx="80">
                  <c:v>100.52983610937204</c:v>
                </c:pt>
                <c:pt idx="81">
                  <c:v>100.36390854264666</c:v>
                </c:pt>
                <c:pt idx="82">
                  <c:v>100.15135324622487</c:v>
                </c:pt>
                <c:pt idx="83">
                  <c:v>99.925564731312818</c:v>
                </c:pt>
                <c:pt idx="84">
                  <c:v>99.674301808431892</c:v>
                </c:pt>
                <c:pt idx="85">
                  <c:v>99.454882214847288</c:v>
                </c:pt>
                <c:pt idx="86">
                  <c:v>99.284362264971335</c:v>
                </c:pt>
                <c:pt idx="87">
                  <c:v>99.213883047133223</c:v>
                </c:pt>
                <c:pt idx="88">
                  <c:v>99.244692101799998</c:v>
                </c:pt>
                <c:pt idx="89">
                  <c:v>99.206364053454365</c:v>
                </c:pt>
                <c:pt idx="90">
                  <c:v>99.041956089756866</c:v>
                </c:pt>
                <c:pt idx="91">
                  <c:v>98.817670880807668</c:v>
                </c:pt>
                <c:pt idx="92">
                  <c:v>98.732795353333259</c:v>
                </c:pt>
                <c:pt idx="93">
                  <c:v>98.751833332087557</c:v>
                </c:pt>
                <c:pt idx="94">
                  <c:v>98.847532627790685</c:v>
                </c:pt>
                <c:pt idx="95">
                  <c:v>99.057345468142856</c:v>
                </c:pt>
                <c:pt idx="96">
                  <c:v>99.39185553446633</c:v>
                </c:pt>
                <c:pt idx="97">
                  <c:v>99.799029254676057</c:v>
                </c:pt>
                <c:pt idx="98">
                  <c:v>100.31288655168672</c:v>
                </c:pt>
                <c:pt idx="99">
                  <c:v>100.88084136974652</c:v>
                </c:pt>
                <c:pt idx="100">
                  <c:v>101.48075029399853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3-4A59-9599-183344AD3C83}"/>
            </c:ext>
          </c:extLst>
        </c:ser>
        <c:ser>
          <c:idx val="2"/>
          <c:order val="1"/>
          <c:tx>
            <c:strRef>
              <c:f>'10_2大阪'!$N$3</c:f>
              <c:strCache>
                <c:ptCount val="1"/>
                <c:pt idx="0">
                  <c:v>大阪CI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'10_2大阪'!$L$4:$L$104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'10_2大阪'!$N$4:$N$104</c:f>
              <c:numCache>
                <c:formatCode>#,##0.00_);[Red]\(#,##0.00\)</c:formatCode>
                <c:ptCount val="101"/>
                <c:pt idx="0">
                  <c:v>98.646901786153478</c:v>
                </c:pt>
                <c:pt idx="1">
                  <c:v>98.934124677917936</c:v>
                </c:pt>
                <c:pt idx="2">
                  <c:v>99.210148088988092</c:v>
                </c:pt>
                <c:pt idx="3">
                  <c:v>99.443525070676898</c:v>
                </c:pt>
                <c:pt idx="4">
                  <c:v>99.632910064209966</c:v>
                </c:pt>
                <c:pt idx="5">
                  <c:v>99.799416308781716</c:v>
                </c:pt>
                <c:pt idx="6">
                  <c:v>99.997611017065367</c:v>
                </c:pt>
                <c:pt idx="7">
                  <c:v>100.26546436457633</c:v>
                </c:pt>
                <c:pt idx="8">
                  <c:v>100.60519031238418</c:v>
                </c:pt>
                <c:pt idx="9">
                  <c:v>101.00366220511948</c:v>
                </c:pt>
                <c:pt idx="10">
                  <c:v>101.35595004375082</c:v>
                </c:pt>
                <c:pt idx="11">
                  <c:v>101.58643667229092</c:v>
                </c:pt>
                <c:pt idx="12">
                  <c:v>101.73074111408975</c:v>
                </c:pt>
                <c:pt idx="13">
                  <c:v>101.83270708112083</c:v>
                </c:pt>
                <c:pt idx="14">
                  <c:v>101.93217571879435</c:v>
                </c:pt>
                <c:pt idx="15">
                  <c:v>102.0563256454866</c:v>
                </c:pt>
                <c:pt idx="16">
                  <c:v>102.2187485908853</c:v>
                </c:pt>
                <c:pt idx="17">
                  <c:v>102.3691308200891</c:v>
                </c:pt>
                <c:pt idx="18">
                  <c:v>102.48280435338353</c:v>
                </c:pt>
                <c:pt idx="19">
                  <c:v>102.54220082868436</c:v>
                </c:pt>
                <c:pt idx="20">
                  <c:v>102.52913537294566</c:v>
                </c:pt>
                <c:pt idx="21">
                  <c:v>102.44140159625769</c:v>
                </c:pt>
                <c:pt idx="22">
                  <c:v>102.26198456646421</c:v>
                </c:pt>
                <c:pt idx="23">
                  <c:v>101.94785001896091</c:v>
                </c:pt>
                <c:pt idx="24">
                  <c:v>101.38996170834869</c:v>
                </c:pt>
                <c:pt idx="25">
                  <c:v>100.60099505962384</c:v>
                </c:pt>
                <c:pt idx="26">
                  <c:v>99.582437385703386</c:v>
                </c:pt>
                <c:pt idx="27">
                  <c:v>98.441832328338023</c:v>
                </c:pt>
                <c:pt idx="28">
                  <c:v>97.393255073453972</c:v>
                </c:pt>
                <c:pt idx="29">
                  <c:v>96.623430504143215</c:v>
                </c:pt>
                <c:pt idx="30">
                  <c:v>96.215035501694032</c:v>
                </c:pt>
                <c:pt idx="31">
                  <c:v>96.137113211096846</c:v>
                </c:pt>
                <c:pt idx="32">
                  <c:v>96.320209751311694</c:v>
                </c:pt>
                <c:pt idx="33">
                  <c:v>96.651390923961131</c:v>
                </c:pt>
                <c:pt idx="34">
                  <c:v>97.030135022266791</c:v>
                </c:pt>
                <c:pt idx="35">
                  <c:v>97.460515876636549</c:v>
                </c:pt>
                <c:pt idx="36">
                  <c:v>97.906366744084693</c:v>
                </c:pt>
                <c:pt idx="37">
                  <c:v>98.28570192007362</c:v>
                </c:pt>
                <c:pt idx="38">
                  <c:v>98.603960512901494</c:v>
                </c:pt>
                <c:pt idx="39">
                  <c:v>98.871450416072918</c:v>
                </c:pt>
                <c:pt idx="40">
                  <c:v>99.084880795696876</c:v>
                </c:pt>
                <c:pt idx="41">
                  <c:v>99.241433826090514</c:v>
                </c:pt>
                <c:pt idx="42">
                  <c:v>99.342827629973712</c:v>
                </c:pt>
                <c:pt idx="43">
                  <c:v>99.430032403265002</c:v>
                </c:pt>
                <c:pt idx="44">
                  <c:v>99.550614243662267</c:v>
                </c:pt>
                <c:pt idx="45">
                  <c:v>99.672868805569621</c:v>
                </c:pt>
                <c:pt idx="46">
                  <c:v>99.769907223127106</c:v>
                </c:pt>
                <c:pt idx="47">
                  <c:v>99.805675327919715</c:v>
                </c:pt>
                <c:pt idx="48">
                  <c:v>99.798268349047632</c:v>
                </c:pt>
                <c:pt idx="49">
                  <c:v>99.770927982555932</c:v>
                </c:pt>
                <c:pt idx="50">
                  <c:v>99.746271692365511</c:v>
                </c:pt>
                <c:pt idx="51">
                  <c:v>99.738810803669864</c:v>
                </c:pt>
                <c:pt idx="52">
                  <c:v>99.791177869649403</c:v>
                </c:pt>
                <c:pt idx="53">
                  <c:v>99.948740685183708</c:v>
                </c:pt>
                <c:pt idx="54">
                  <c:v>100.12802129998411</c:v>
                </c:pt>
                <c:pt idx="55">
                  <c:v>100.27112709791925</c:v>
                </c:pt>
                <c:pt idx="56">
                  <c:v>100.35941210872936</c:v>
                </c:pt>
                <c:pt idx="57">
                  <c:v>100.4128641965526</c:v>
                </c:pt>
                <c:pt idx="58">
                  <c:v>100.42058576277185</c:v>
                </c:pt>
                <c:pt idx="59">
                  <c:v>100.37814170053757</c:v>
                </c:pt>
                <c:pt idx="60">
                  <c:v>100.31324321646029</c:v>
                </c:pt>
                <c:pt idx="61">
                  <c:v>100.28076898373781</c:v>
                </c:pt>
                <c:pt idx="62">
                  <c:v>100.31292839276752</c:v>
                </c:pt>
                <c:pt idx="63">
                  <c:v>100.38963689153806</c:v>
                </c:pt>
                <c:pt idx="64">
                  <c:v>100.49402410515918</c:v>
                </c:pt>
                <c:pt idx="65">
                  <c:v>100.62317242832739</c:v>
                </c:pt>
                <c:pt idx="66">
                  <c:v>100.77774666193601</c:v>
                </c:pt>
                <c:pt idx="67">
                  <c:v>100.92119818050185</c:v>
                </c:pt>
                <c:pt idx="68">
                  <c:v>101.03352460216806</c:v>
                </c:pt>
                <c:pt idx="69">
                  <c:v>101.06835158883327</c:v>
                </c:pt>
                <c:pt idx="70">
                  <c:v>101.05642729254392</c:v>
                </c:pt>
                <c:pt idx="71">
                  <c:v>101.02636077567411</c:v>
                </c:pt>
                <c:pt idx="72">
                  <c:v>100.96076247376153</c:v>
                </c:pt>
                <c:pt idx="73">
                  <c:v>100.85757366883404</c:v>
                </c:pt>
                <c:pt idx="74">
                  <c:v>100.71313212674775</c:v>
                </c:pt>
                <c:pt idx="75">
                  <c:v>100.5357746356689</c:v>
                </c:pt>
                <c:pt idx="76">
                  <c:v>100.35166022458323</c:v>
                </c:pt>
                <c:pt idx="77">
                  <c:v>100.16659085788029</c:v>
                </c:pt>
                <c:pt idx="78">
                  <c:v>99.972328631295682</c:v>
                </c:pt>
                <c:pt idx="79">
                  <c:v>99.758834212327244</c:v>
                </c:pt>
                <c:pt idx="80">
                  <c:v>99.596774609968449</c:v>
                </c:pt>
                <c:pt idx="81">
                  <c:v>99.476539140035044</c:v>
                </c:pt>
                <c:pt idx="82">
                  <c:v>99.385386267278562</c:v>
                </c:pt>
                <c:pt idx="83">
                  <c:v>99.337306300916893</c:v>
                </c:pt>
                <c:pt idx="84">
                  <c:v>99.326733386180464</c:v>
                </c:pt>
                <c:pt idx="85">
                  <c:v>99.371300218321011</c:v>
                </c:pt>
                <c:pt idx="86">
                  <c:v>99.458767948696646</c:v>
                </c:pt>
                <c:pt idx="87">
                  <c:v>99.547966428654988</c:v>
                </c:pt>
                <c:pt idx="88">
                  <c:v>99.645060784403725</c:v>
                </c:pt>
                <c:pt idx="89">
                  <c:v>99.711927489557212</c:v>
                </c:pt>
                <c:pt idx="90">
                  <c:v>99.707617981663361</c:v>
                </c:pt>
                <c:pt idx="91">
                  <c:v>99.693573911129505</c:v>
                </c:pt>
                <c:pt idx="92">
                  <c:v>99.755793506630255</c:v>
                </c:pt>
                <c:pt idx="93">
                  <c:v>99.874179359634553</c:v>
                </c:pt>
                <c:pt idx="94">
                  <c:v>100.02810394886201</c:v>
                </c:pt>
                <c:pt idx="95">
                  <c:v>100.20402932118154</c:v>
                </c:pt>
                <c:pt idx="96">
                  <c:v>100.38185399190236</c:v>
                </c:pt>
                <c:pt idx="97">
                  <c:v>100.51761036146878</c:v>
                </c:pt>
                <c:pt idx="98">
                  <c:v>100.6407023807388</c:v>
                </c:pt>
                <c:pt idx="99">
                  <c:v>100.7735237142675</c:v>
                </c:pt>
                <c:pt idx="100">
                  <c:v>100.94828093470684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3-4A59-9599-183344AD3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066496"/>
        <c:axId val="169068032"/>
      </c:lineChart>
      <c:catAx>
        <c:axId val="1690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69068032"/>
        <c:crosses val="autoZero"/>
        <c:auto val="1"/>
        <c:lblAlgn val="ctr"/>
        <c:lblOffset val="100"/>
        <c:noMultiLvlLbl val="0"/>
      </c:catAx>
      <c:valAx>
        <c:axId val="169068032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906649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'10_3京都'!$M$3</c:f>
              <c:strCache>
                <c:ptCount val="1"/>
                <c:pt idx="0">
                  <c:v>京都CLI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'10_3京都'!$L$4:$L$104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'10_3京都'!$M$4:$M$104</c:f>
              <c:numCache>
                <c:formatCode>0.00</c:formatCode>
                <c:ptCount val="101"/>
                <c:pt idx="0">
                  <c:v>99.954122619025426</c:v>
                </c:pt>
                <c:pt idx="1">
                  <c:v>100.4200529647229</c:v>
                </c:pt>
                <c:pt idx="2">
                  <c:v>100.86441532552867</c:v>
                </c:pt>
                <c:pt idx="3">
                  <c:v>101.22513928201711</c:v>
                </c:pt>
                <c:pt idx="4">
                  <c:v>101.46382389444888</c:v>
                </c:pt>
                <c:pt idx="5">
                  <c:v>101.57955784649421</c:v>
                </c:pt>
                <c:pt idx="6">
                  <c:v>101.64551324571732</c:v>
                </c:pt>
                <c:pt idx="7">
                  <c:v>101.65955486025749</c:v>
                </c:pt>
                <c:pt idx="8">
                  <c:v>101.63465546939237</c:v>
                </c:pt>
                <c:pt idx="9">
                  <c:v>101.64249073208418</c:v>
                </c:pt>
                <c:pt idx="10">
                  <c:v>101.57008865570317</c:v>
                </c:pt>
                <c:pt idx="11">
                  <c:v>101.40641103606701</c:v>
                </c:pt>
                <c:pt idx="12">
                  <c:v>101.24558003784213</c:v>
                </c:pt>
                <c:pt idx="13">
                  <c:v>101.12222143177284</c:v>
                </c:pt>
                <c:pt idx="14">
                  <c:v>101.03600484951187</c:v>
                </c:pt>
                <c:pt idx="15">
                  <c:v>101.04979830884638</c:v>
                </c:pt>
                <c:pt idx="16">
                  <c:v>101.06546424458337</c:v>
                </c:pt>
                <c:pt idx="17">
                  <c:v>101.06988569198879</c:v>
                </c:pt>
                <c:pt idx="18">
                  <c:v>101.0260391228385</c:v>
                </c:pt>
                <c:pt idx="19">
                  <c:v>100.8902935981346</c:v>
                </c:pt>
                <c:pt idx="20">
                  <c:v>100.69637263352141</c:v>
                </c:pt>
                <c:pt idx="21">
                  <c:v>100.39276967672629</c:v>
                </c:pt>
                <c:pt idx="22">
                  <c:v>100.03196107601499</c:v>
                </c:pt>
                <c:pt idx="23">
                  <c:v>99.6191771420023</c:v>
                </c:pt>
                <c:pt idx="24">
                  <c:v>99.083165301801159</c:v>
                </c:pt>
                <c:pt idx="25">
                  <c:v>98.359853091354367</c:v>
                </c:pt>
                <c:pt idx="26">
                  <c:v>97.396420526554394</c:v>
                </c:pt>
                <c:pt idx="27">
                  <c:v>96.35982464937176</c:v>
                </c:pt>
                <c:pt idx="28">
                  <c:v>95.519578325533374</c:v>
                </c:pt>
                <c:pt idx="29">
                  <c:v>95.094164795800282</c:v>
                </c:pt>
                <c:pt idx="30">
                  <c:v>95.124601134010504</c:v>
                </c:pt>
                <c:pt idx="31">
                  <c:v>95.533380175539378</c:v>
                </c:pt>
                <c:pt idx="32">
                  <c:v>96.214821485433959</c:v>
                </c:pt>
                <c:pt idx="33">
                  <c:v>96.98757095500028</c:v>
                </c:pt>
                <c:pt idx="34">
                  <c:v>97.771031527145112</c:v>
                </c:pt>
                <c:pt idx="35">
                  <c:v>98.538403690009929</c:v>
                </c:pt>
                <c:pt idx="36">
                  <c:v>99.203636273930968</c:v>
                </c:pt>
                <c:pt idx="37">
                  <c:v>99.753080473616734</c:v>
                </c:pt>
                <c:pt idx="38">
                  <c:v>100.20751489607653</c:v>
                </c:pt>
                <c:pt idx="39">
                  <c:v>100.55246020403141</c:v>
                </c:pt>
                <c:pt idx="40">
                  <c:v>100.75187830723623</c:v>
                </c:pt>
                <c:pt idx="41">
                  <c:v>100.7743400582218</c:v>
                </c:pt>
                <c:pt idx="42">
                  <c:v>100.62647254319025</c:v>
                </c:pt>
                <c:pt idx="43">
                  <c:v>100.40879863109156</c:v>
                </c:pt>
                <c:pt idx="44">
                  <c:v>100.2207530115179</c:v>
                </c:pt>
                <c:pt idx="45">
                  <c:v>100.14604169337041</c:v>
                </c:pt>
                <c:pt idx="46">
                  <c:v>100.20332892931332</c:v>
                </c:pt>
                <c:pt idx="47">
                  <c:v>100.33656542398811</c:v>
                </c:pt>
                <c:pt idx="48">
                  <c:v>100.54804315477651</c:v>
                </c:pt>
                <c:pt idx="49">
                  <c:v>100.78055106906029</c:v>
                </c:pt>
                <c:pt idx="50">
                  <c:v>101.01268952627629</c:v>
                </c:pt>
                <c:pt idx="51">
                  <c:v>101.15304694676502</c:v>
                </c:pt>
                <c:pt idx="52">
                  <c:v>101.20528616557939</c:v>
                </c:pt>
                <c:pt idx="53">
                  <c:v>101.21545657863174</c:v>
                </c:pt>
                <c:pt idx="54">
                  <c:v>101.16877505486227</c:v>
                </c:pt>
                <c:pt idx="55">
                  <c:v>101.09654920570757</c:v>
                </c:pt>
                <c:pt idx="56">
                  <c:v>100.9506932857165</c:v>
                </c:pt>
                <c:pt idx="57">
                  <c:v>100.77103117969703</c:v>
                </c:pt>
                <c:pt idx="58">
                  <c:v>100.54550031356405</c:v>
                </c:pt>
                <c:pt idx="59">
                  <c:v>100.30977194177818</c:v>
                </c:pt>
                <c:pt idx="60">
                  <c:v>100.12573510690244</c:v>
                </c:pt>
                <c:pt idx="61">
                  <c:v>100.01308911249892</c:v>
                </c:pt>
                <c:pt idx="62">
                  <c:v>99.942787782610765</c:v>
                </c:pt>
                <c:pt idx="63">
                  <c:v>99.885680314266608</c:v>
                </c:pt>
                <c:pt idx="64">
                  <c:v>99.796727102270907</c:v>
                </c:pt>
                <c:pt idx="65">
                  <c:v>99.730995820555492</c:v>
                </c:pt>
                <c:pt idx="66">
                  <c:v>99.708993874216063</c:v>
                </c:pt>
                <c:pt idx="67">
                  <c:v>99.682097076127405</c:v>
                </c:pt>
                <c:pt idx="68">
                  <c:v>99.586959907730517</c:v>
                </c:pt>
                <c:pt idx="69">
                  <c:v>99.390326569424133</c:v>
                </c:pt>
                <c:pt idx="70">
                  <c:v>99.069983352962822</c:v>
                </c:pt>
                <c:pt idx="71">
                  <c:v>98.694292285217514</c:v>
                </c:pt>
                <c:pt idx="72">
                  <c:v>98.374223812908383</c:v>
                </c:pt>
                <c:pt idx="73">
                  <c:v>98.310931435027186</c:v>
                </c:pt>
                <c:pt idx="74">
                  <c:v>98.51789863661466</c:v>
                </c:pt>
                <c:pt idx="75">
                  <c:v>98.949606964834544</c:v>
                </c:pt>
                <c:pt idx="76">
                  <c:v>99.458168808366167</c:v>
                </c:pt>
                <c:pt idx="77">
                  <c:v>99.88749409073526</c:v>
                </c:pt>
                <c:pt idx="78">
                  <c:v>100.24987343383853</c:v>
                </c:pt>
                <c:pt idx="79">
                  <c:v>100.47080022402379</c:v>
                </c:pt>
                <c:pt idx="80">
                  <c:v>100.62921722093485</c:v>
                </c:pt>
                <c:pt idx="81">
                  <c:v>100.72232487430801</c:v>
                </c:pt>
                <c:pt idx="82">
                  <c:v>100.72995950561625</c:v>
                </c:pt>
                <c:pt idx="83">
                  <c:v>100.69051286634271</c:v>
                </c:pt>
                <c:pt idx="84">
                  <c:v>100.6210546977178</c:v>
                </c:pt>
                <c:pt idx="85">
                  <c:v>100.54163625632697</c:v>
                </c:pt>
                <c:pt idx="86">
                  <c:v>100.49498286002614</c:v>
                </c:pt>
                <c:pt idx="87">
                  <c:v>100.56094752676435</c:v>
                </c:pt>
                <c:pt idx="88">
                  <c:v>100.7090784443015</c:v>
                </c:pt>
                <c:pt idx="89">
                  <c:v>100.79753924580486</c:v>
                </c:pt>
                <c:pt idx="90">
                  <c:v>100.77966115053981</c:v>
                </c:pt>
                <c:pt idx="91">
                  <c:v>100.61068705593181</c:v>
                </c:pt>
                <c:pt idx="92">
                  <c:v>100.40504967217107</c:v>
                </c:pt>
                <c:pt idx="93">
                  <c:v>100.20749850786413</c:v>
                </c:pt>
                <c:pt idx="94">
                  <c:v>100.05582444094703</c:v>
                </c:pt>
                <c:pt idx="95">
                  <c:v>100.0032718498685</c:v>
                </c:pt>
                <c:pt idx="96">
                  <c:v>100.05295128152221</c:v>
                </c:pt>
                <c:pt idx="97">
                  <c:v>100.13432031092866</c:v>
                </c:pt>
                <c:pt idx="98">
                  <c:v>100.27444027223795</c:v>
                </c:pt>
                <c:pt idx="99">
                  <c:v>100.41826423997423</c:v>
                </c:pt>
                <c:pt idx="100">
                  <c:v>100.47763773793899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3-419C-9C09-6D84D8BEEA3B}"/>
            </c:ext>
          </c:extLst>
        </c:ser>
        <c:ser>
          <c:idx val="2"/>
          <c:order val="1"/>
          <c:tx>
            <c:strRef>
              <c:f>'10_3京都'!$N$3</c:f>
              <c:strCache>
                <c:ptCount val="1"/>
                <c:pt idx="0">
                  <c:v>京都CI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'10_3京都'!$L$4:$L$104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'10_3京都'!$N$4:$N$104</c:f>
              <c:numCache>
                <c:formatCode>#,##0.00_);[Red]\(#,##0.00\)</c:formatCode>
                <c:ptCount val="101"/>
                <c:pt idx="0">
                  <c:v>100.41714471474764</c:v>
                </c:pt>
                <c:pt idx="1">
                  <c:v>100.68722478887466</c:v>
                </c:pt>
                <c:pt idx="2">
                  <c:v>100.94907690619347</c:v>
                </c:pt>
                <c:pt idx="3">
                  <c:v>101.16430701846393</c:v>
                </c:pt>
                <c:pt idx="4">
                  <c:v>101.31900773568167</c:v>
                </c:pt>
                <c:pt idx="5">
                  <c:v>101.40398751795701</c:v>
                </c:pt>
                <c:pt idx="6">
                  <c:v>101.43171065551013</c:v>
                </c:pt>
                <c:pt idx="7">
                  <c:v>101.41637522164218</c:v>
                </c:pt>
                <c:pt idx="8">
                  <c:v>101.35217738009055</c:v>
                </c:pt>
                <c:pt idx="9">
                  <c:v>101.25467725668835</c:v>
                </c:pt>
                <c:pt idx="10">
                  <c:v>101.13725784740306</c:v>
                </c:pt>
                <c:pt idx="11">
                  <c:v>101.02569696297829</c:v>
                </c:pt>
                <c:pt idx="12">
                  <c:v>100.9519733888765</c:v>
                </c:pt>
                <c:pt idx="13">
                  <c:v>100.93925076866603</c:v>
                </c:pt>
                <c:pt idx="14">
                  <c:v>100.98229038961243</c:v>
                </c:pt>
                <c:pt idx="15">
                  <c:v>101.0724614317612</c:v>
                </c:pt>
                <c:pt idx="16">
                  <c:v>101.18399977061121</c:v>
                </c:pt>
                <c:pt idx="17">
                  <c:v>101.28174799505602</c:v>
                </c:pt>
                <c:pt idx="18">
                  <c:v>101.32879244846805</c:v>
                </c:pt>
                <c:pt idx="19">
                  <c:v>101.29970364860245</c:v>
                </c:pt>
                <c:pt idx="20">
                  <c:v>101.19617003912286</c:v>
                </c:pt>
                <c:pt idx="21">
                  <c:v>101.00994232111611</c:v>
                </c:pt>
                <c:pt idx="22">
                  <c:v>100.76134717612848</c:v>
                </c:pt>
                <c:pt idx="23">
                  <c:v>100.45659494398868</c:v>
                </c:pt>
                <c:pt idx="24">
                  <c:v>100.05696629425465</c:v>
                </c:pt>
                <c:pt idx="25">
                  <c:v>99.536744906639953</c:v>
                </c:pt>
                <c:pt idx="26">
                  <c:v>98.901836372110097</c:v>
                </c:pt>
                <c:pt idx="27">
                  <c:v>98.196666081160274</c:v>
                </c:pt>
                <c:pt idx="28">
                  <c:v>97.504157103682985</c:v>
                </c:pt>
                <c:pt idx="29">
                  <c:v>96.929696734174911</c:v>
                </c:pt>
                <c:pt idx="30">
                  <c:v>96.533893182189061</c:v>
                </c:pt>
                <c:pt idx="31">
                  <c:v>96.350440006912393</c:v>
                </c:pt>
                <c:pt idx="32">
                  <c:v>96.35509448481892</c:v>
                </c:pt>
                <c:pt idx="33">
                  <c:v>96.506841881175305</c:v>
                </c:pt>
                <c:pt idx="34">
                  <c:v>96.754766362317881</c:v>
                </c:pt>
                <c:pt idx="35">
                  <c:v>97.064319973215063</c:v>
                </c:pt>
                <c:pt idx="36">
                  <c:v>97.40652513570808</c:v>
                </c:pt>
                <c:pt idx="37">
                  <c:v>97.75128694368324</c:v>
                </c:pt>
                <c:pt idx="38">
                  <c:v>98.078611073059321</c:v>
                </c:pt>
                <c:pt idx="39">
                  <c:v>98.378719777564157</c:v>
                </c:pt>
                <c:pt idx="40">
                  <c:v>98.613335074339787</c:v>
                </c:pt>
                <c:pt idx="41">
                  <c:v>98.765767320008976</c:v>
                </c:pt>
                <c:pt idx="42">
                  <c:v>98.832711945461753</c:v>
                </c:pt>
                <c:pt idx="43">
                  <c:v>98.841615173950089</c:v>
                </c:pt>
                <c:pt idx="44">
                  <c:v>98.843605228969793</c:v>
                </c:pt>
                <c:pt idx="45">
                  <c:v>98.879179122659224</c:v>
                </c:pt>
                <c:pt idx="46">
                  <c:v>98.971617502927216</c:v>
                </c:pt>
                <c:pt idx="47">
                  <c:v>99.121059470367101</c:v>
                </c:pt>
                <c:pt idx="48">
                  <c:v>99.329443968099383</c:v>
                </c:pt>
                <c:pt idx="49">
                  <c:v>99.577331529390946</c:v>
                </c:pt>
                <c:pt idx="50">
                  <c:v>99.840905839286677</c:v>
                </c:pt>
                <c:pt idx="51">
                  <c:v>100.10873829371241</c:v>
                </c:pt>
                <c:pt idx="52">
                  <c:v>100.34838096436189</c:v>
                </c:pt>
                <c:pt idx="53">
                  <c:v>100.60277135630029</c:v>
                </c:pt>
                <c:pt idx="54">
                  <c:v>100.85316216201686</c:v>
                </c:pt>
                <c:pt idx="55">
                  <c:v>101.07270629207737</c:v>
                </c:pt>
                <c:pt idx="56">
                  <c:v>101.23697900176035</c:v>
                </c:pt>
                <c:pt idx="57">
                  <c:v>101.33739838857741</c:v>
                </c:pt>
                <c:pt idx="58">
                  <c:v>101.37037841102396</c:v>
                </c:pt>
                <c:pt idx="59">
                  <c:v>101.35422325339555</c:v>
                </c:pt>
                <c:pt idx="60">
                  <c:v>101.3112586069816</c:v>
                </c:pt>
                <c:pt idx="61">
                  <c:v>101.27073918357905</c:v>
                </c:pt>
                <c:pt idx="62">
                  <c:v>101.22318311091718</c:v>
                </c:pt>
                <c:pt idx="63">
                  <c:v>101.17263901956048</c:v>
                </c:pt>
                <c:pt idx="64">
                  <c:v>101.10205732310011</c:v>
                </c:pt>
                <c:pt idx="65">
                  <c:v>101.01167856167363</c:v>
                </c:pt>
                <c:pt idx="66">
                  <c:v>100.89996281851526</c:v>
                </c:pt>
                <c:pt idx="67">
                  <c:v>100.77728394620604</c:v>
                </c:pt>
                <c:pt idx="68">
                  <c:v>100.63923433215223</c:v>
                </c:pt>
                <c:pt idx="69">
                  <c:v>100.48856676808063</c:v>
                </c:pt>
                <c:pt idx="70">
                  <c:v>100.31878172168646</c:v>
                </c:pt>
                <c:pt idx="71">
                  <c:v>100.14264631526176</c:v>
                </c:pt>
                <c:pt idx="72">
                  <c:v>99.996152556406031</c:v>
                </c:pt>
                <c:pt idx="73">
                  <c:v>99.927665882432436</c:v>
                </c:pt>
                <c:pt idx="74">
                  <c:v>99.924138665659157</c:v>
                </c:pt>
                <c:pt idx="75">
                  <c:v>99.95626148253848</c:v>
                </c:pt>
                <c:pt idx="76">
                  <c:v>99.999234936807255</c:v>
                </c:pt>
                <c:pt idx="77">
                  <c:v>100.04617101663257</c:v>
                </c:pt>
                <c:pt idx="78">
                  <c:v>100.10263284286336</c:v>
                </c:pt>
                <c:pt idx="79">
                  <c:v>100.1723213533253</c:v>
                </c:pt>
                <c:pt idx="80">
                  <c:v>100.27274609194193</c:v>
                </c:pt>
                <c:pt idx="81">
                  <c:v>100.37270321603096</c:v>
                </c:pt>
                <c:pt idx="82">
                  <c:v>100.44522796756121</c:v>
                </c:pt>
                <c:pt idx="83">
                  <c:v>100.48840007394962</c:v>
                </c:pt>
                <c:pt idx="84">
                  <c:v>100.50699100598341</c:v>
                </c:pt>
                <c:pt idx="85">
                  <c:v>100.51194561558199</c:v>
                </c:pt>
                <c:pt idx="86">
                  <c:v>100.50608669993778</c:v>
                </c:pt>
                <c:pt idx="87">
                  <c:v>100.49813401731355</c:v>
                </c:pt>
                <c:pt idx="88">
                  <c:v>100.49082326017961</c:v>
                </c:pt>
                <c:pt idx="89">
                  <c:v>100.46144144631256</c:v>
                </c:pt>
                <c:pt idx="90">
                  <c:v>100.39668615160548</c:v>
                </c:pt>
                <c:pt idx="91">
                  <c:v>100.29374149736682</c:v>
                </c:pt>
                <c:pt idx="92">
                  <c:v>100.17566793223496</c:v>
                </c:pt>
                <c:pt idx="93">
                  <c:v>100.03562535774212</c:v>
                </c:pt>
                <c:pt idx="94">
                  <c:v>99.878848701874574</c:v>
                </c:pt>
                <c:pt idx="95">
                  <c:v>99.752808695980448</c:v>
                </c:pt>
                <c:pt idx="96">
                  <c:v>99.672905840297261</c:v>
                </c:pt>
                <c:pt idx="97">
                  <c:v>99.626093677332548</c:v>
                </c:pt>
                <c:pt idx="98">
                  <c:v>99.615140477839915</c:v>
                </c:pt>
                <c:pt idx="99">
                  <c:v>99.630925494997555</c:v>
                </c:pt>
                <c:pt idx="100">
                  <c:v>99.653651393961042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3-419C-9C09-6D84D8BEE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115136"/>
        <c:axId val="179116672"/>
      </c:lineChart>
      <c:catAx>
        <c:axId val="17911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9116672"/>
        <c:crosses val="autoZero"/>
        <c:auto val="1"/>
        <c:lblAlgn val="ctr"/>
        <c:lblOffset val="100"/>
        <c:noMultiLvlLbl val="0"/>
      </c:catAx>
      <c:valAx>
        <c:axId val="179116672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911513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0716963950935"/>
          <c:y val="0.17597730095682679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'10_4滋賀'!$M$3</c:f>
              <c:strCache>
                <c:ptCount val="1"/>
                <c:pt idx="0">
                  <c:v>滋賀CLI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'10_4滋賀'!$L$4:$L$104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'10_4滋賀'!$M$4:$M$104</c:f>
              <c:numCache>
                <c:formatCode>0.00</c:formatCode>
                <c:ptCount val="101"/>
                <c:pt idx="0">
                  <c:v>99.595587557080492</c:v>
                </c:pt>
                <c:pt idx="1">
                  <c:v>100.01505840731781</c:v>
                </c:pt>
                <c:pt idx="2">
                  <c:v>100.39405461970631</c:v>
                </c:pt>
                <c:pt idx="3">
                  <c:v>100.70494912009107</c:v>
                </c:pt>
                <c:pt idx="4">
                  <c:v>100.98099313523761</c:v>
                </c:pt>
                <c:pt idx="5">
                  <c:v>101.18558373391501</c:v>
                </c:pt>
                <c:pt idx="6">
                  <c:v>101.39098894417074</c:v>
                </c:pt>
                <c:pt idx="7">
                  <c:v>101.5964243539263</c:v>
                </c:pt>
                <c:pt idx="8">
                  <c:v>101.76614339553799</c:v>
                </c:pt>
                <c:pt idx="9">
                  <c:v>101.89599931066999</c:v>
                </c:pt>
                <c:pt idx="10">
                  <c:v>101.86834240588459</c:v>
                </c:pt>
                <c:pt idx="11">
                  <c:v>101.68848628290277</c:v>
                </c:pt>
                <c:pt idx="12">
                  <c:v>101.42309920622873</c:v>
                </c:pt>
                <c:pt idx="13">
                  <c:v>101.11230369466413</c:v>
                </c:pt>
                <c:pt idx="14">
                  <c:v>100.81382330433038</c:v>
                </c:pt>
                <c:pt idx="15">
                  <c:v>100.6167499871591</c:v>
                </c:pt>
                <c:pt idx="16">
                  <c:v>100.47667231821247</c:v>
                </c:pt>
                <c:pt idx="17">
                  <c:v>100.39147229606699</c:v>
                </c:pt>
                <c:pt idx="18">
                  <c:v>100.31256107882695</c:v>
                </c:pt>
                <c:pt idx="19">
                  <c:v>100.19404446120535</c:v>
                </c:pt>
                <c:pt idx="20">
                  <c:v>100.05357044249759</c:v>
                </c:pt>
                <c:pt idx="21">
                  <c:v>99.773057785077711</c:v>
                </c:pt>
                <c:pt idx="22">
                  <c:v>99.398655519936256</c:v>
                </c:pt>
                <c:pt idx="23">
                  <c:v>98.971133664421529</c:v>
                </c:pt>
                <c:pt idx="24">
                  <c:v>98.466963794604737</c:v>
                </c:pt>
                <c:pt idx="25">
                  <c:v>97.867136536594899</c:v>
                </c:pt>
                <c:pt idx="26">
                  <c:v>97.167874488162553</c:v>
                </c:pt>
                <c:pt idx="27">
                  <c:v>96.480568184209588</c:v>
                </c:pt>
                <c:pt idx="28">
                  <c:v>96.022800661366361</c:v>
                </c:pt>
                <c:pt idx="29">
                  <c:v>95.91260413708649</c:v>
                </c:pt>
                <c:pt idx="30">
                  <c:v>96.114694583063468</c:v>
                </c:pt>
                <c:pt idx="31">
                  <c:v>96.54122646685083</c:v>
                </c:pt>
                <c:pt idx="32">
                  <c:v>97.166099612805226</c:v>
                </c:pt>
                <c:pt idx="33">
                  <c:v>97.873284093046678</c:v>
                </c:pt>
                <c:pt idx="34">
                  <c:v>98.553491953064807</c:v>
                </c:pt>
                <c:pt idx="35">
                  <c:v>99.182309106279888</c:v>
                </c:pt>
                <c:pt idx="36">
                  <c:v>99.743097165023869</c:v>
                </c:pt>
                <c:pt idx="37">
                  <c:v>100.18114636900988</c:v>
                </c:pt>
                <c:pt idx="38">
                  <c:v>100.50289811835906</c:v>
                </c:pt>
                <c:pt idx="39">
                  <c:v>100.71136905593963</c:v>
                </c:pt>
                <c:pt idx="40">
                  <c:v>100.76577618643446</c:v>
                </c:pt>
                <c:pt idx="41">
                  <c:v>100.66174671233746</c:v>
                </c:pt>
                <c:pt idx="42">
                  <c:v>100.4271590971224</c:v>
                </c:pt>
                <c:pt idx="43">
                  <c:v>100.15916314198027</c:v>
                </c:pt>
                <c:pt idx="44">
                  <c:v>100.003330952346</c:v>
                </c:pt>
                <c:pt idx="45">
                  <c:v>100.07343787390883</c:v>
                </c:pt>
                <c:pt idx="46">
                  <c:v>100.32328769888233</c:v>
                </c:pt>
                <c:pt idx="47">
                  <c:v>100.69992054459074</c:v>
                </c:pt>
                <c:pt idx="48">
                  <c:v>101.18122401153887</c:v>
                </c:pt>
                <c:pt idx="49">
                  <c:v>101.66183885362314</c:v>
                </c:pt>
                <c:pt idx="50">
                  <c:v>102.05670330515096</c:v>
                </c:pt>
                <c:pt idx="51">
                  <c:v>102.31427942699868</c:v>
                </c:pt>
                <c:pt idx="52">
                  <c:v>102.41773560769637</c:v>
                </c:pt>
                <c:pt idx="53">
                  <c:v>102.41069373478241</c:v>
                </c:pt>
                <c:pt idx="54">
                  <c:v>102.29931518568813</c:v>
                </c:pt>
                <c:pt idx="55">
                  <c:v>102.068920366173</c:v>
                </c:pt>
                <c:pt idx="56">
                  <c:v>101.68470577901824</c:v>
                </c:pt>
                <c:pt idx="57">
                  <c:v>101.21298191832973</c:v>
                </c:pt>
                <c:pt idx="58">
                  <c:v>100.70361992076158</c:v>
                </c:pt>
                <c:pt idx="59">
                  <c:v>100.14106138469752</c:v>
                </c:pt>
                <c:pt idx="60">
                  <c:v>99.587695244587664</c:v>
                </c:pt>
                <c:pt idx="61">
                  <c:v>99.16867621957725</c:v>
                </c:pt>
                <c:pt idx="62">
                  <c:v>98.902069026000092</c:v>
                </c:pt>
                <c:pt idx="63">
                  <c:v>98.754893608481765</c:v>
                </c:pt>
                <c:pt idx="64">
                  <c:v>98.732438475442592</c:v>
                </c:pt>
                <c:pt idx="65">
                  <c:v>98.785797883822681</c:v>
                </c:pt>
                <c:pt idx="66">
                  <c:v>98.89165122363508</c:v>
                </c:pt>
                <c:pt idx="67">
                  <c:v>99.067261074308689</c:v>
                </c:pt>
                <c:pt idx="68">
                  <c:v>99.166727779305546</c:v>
                </c:pt>
                <c:pt idx="69">
                  <c:v>99.20077953221076</c:v>
                </c:pt>
                <c:pt idx="70">
                  <c:v>99.183173490025709</c:v>
                </c:pt>
                <c:pt idx="71">
                  <c:v>99.137605479893281</c:v>
                </c:pt>
                <c:pt idx="72">
                  <c:v>99.122741506127056</c:v>
                </c:pt>
                <c:pt idx="73">
                  <c:v>99.286679016892961</c:v>
                </c:pt>
                <c:pt idx="74">
                  <c:v>99.592749603782636</c:v>
                </c:pt>
                <c:pt idx="75">
                  <c:v>99.993261562748259</c:v>
                </c:pt>
                <c:pt idx="76">
                  <c:v>100.3901786952779</c:v>
                </c:pt>
                <c:pt idx="77">
                  <c:v>100.6900396649696</c:v>
                </c:pt>
                <c:pt idx="78">
                  <c:v>100.91688414213793</c:v>
                </c:pt>
                <c:pt idx="79">
                  <c:v>100.96864639518718</c:v>
                </c:pt>
                <c:pt idx="80">
                  <c:v>100.8916731777292</c:v>
                </c:pt>
                <c:pt idx="81">
                  <c:v>100.7496526069274</c:v>
                </c:pt>
                <c:pt idx="82">
                  <c:v>100.50112612724215</c:v>
                </c:pt>
                <c:pt idx="83">
                  <c:v>100.21924570831497</c:v>
                </c:pt>
                <c:pt idx="84">
                  <c:v>99.945872311313565</c:v>
                </c:pt>
                <c:pt idx="85">
                  <c:v>99.73388965337962</c:v>
                </c:pt>
                <c:pt idx="86">
                  <c:v>99.603605953546264</c:v>
                </c:pt>
                <c:pt idx="87">
                  <c:v>99.65006401513908</c:v>
                </c:pt>
                <c:pt idx="88">
                  <c:v>99.79967092355264</c:v>
                </c:pt>
                <c:pt idx="89">
                  <c:v>99.908445435388117</c:v>
                </c:pt>
                <c:pt idx="90">
                  <c:v>99.89472617731046</c:v>
                </c:pt>
                <c:pt idx="91">
                  <c:v>99.826860840861116</c:v>
                </c:pt>
                <c:pt idx="92">
                  <c:v>99.84276044220546</c:v>
                </c:pt>
                <c:pt idx="93">
                  <c:v>99.90639884108856</c:v>
                </c:pt>
                <c:pt idx="94">
                  <c:v>99.982919370701282</c:v>
                </c:pt>
                <c:pt idx="95">
                  <c:v>100.03260637743114</c:v>
                </c:pt>
                <c:pt idx="96">
                  <c:v>100.05561168242075</c:v>
                </c:pt>
                <c:pt idx="97">
                  <c:v>100.10498413378271</c:v>
                </c:pt>
                <c:pt idx="98">
                  <c:v>100.2363208547293</c:v>
                </c:pt>
                <c:pt idx="99">
                  <c:v>100.4602077291355</c:v>
                </c:pt>
                <c:pt idx="100">
                  <c:v>100.7391869607962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E-45D6-8324-5022EF1AC3D0}"/>
            </c:ext>
          </c:extLst>
        </c:ser>
        <c:ser>
          <c:idx val="2"/>
          <c:order val="1"/>
          <c:tx>
            <c:strRef>
              <c:f>'10_4滋賀'!$N$3</c:f>
              <c:strCache>
                <c:ptCount val="1"/>
                <c:pt idx="0">
                  <c:v>滋賀CI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'10_4滋賀'!$L$4:$L$104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'10_4滋賀'!$N$4:$N$104</c:f>
              <c:numCache>
                <c:formatCode>#,##0.00_);[Red]\(#,##0.00\)</c:formatCode>
                <c:ptCount val="101"/>
                <c:pt idx="0">
                  <c:v>99.633551473544969</c:v>
                </c:pt>
                <c:pt idx="1">
                  <c:v>99.859658683489741</c:v>
                </c:pt>
                <c:pt idx="2">
                  <c:v>100.0566820487503</c:v>
                </c:pt>
                <c:pt idx="3">
                  <c:v>100.17432912888584</c:v>
                </c:pt>
                <c:pt idx="4">
                  <c:v>100.26359283647534</c:v>
                </c:pt>
                <c:pt idx="5">
                  <c:v>100.36132641790041</c:v>
                </c:pt>
                <c:pt idx="6">
                  <c:v>100.48116804265047</c:v>
                </c:pt>
                <c:pt idx="7">
                  <c:v>100.61328135930185</c:v>
                </c:pt>
                <c:pt idx="8">
                  <c:v>100.75062161152414</c:v>
                </c:pt>
                <c:pt idx="9">
                  <c:v>100.88210969139971</c:v>
                </c:pt>
                <c:pt idx="10">
                  <c:v>100.99928229982848</c:v>
                </c:pt>
                <c:pt idx="11">
                  <c:v>101.11589343311826</c:v>
                </c:pt>
                <c:pt idx="12">
                  <c:v>101.22769350374713</c:v>
                </c:pt>
                <c:pt idx="13">
                  <c:v>101.30802692326587</c:v>
                </c:pt>
                <c:pt idx="14">
                  <c:v>101.36467341680344</c:v>
                </c:pt>
                <c:pt idx="15">
                  <c:v>101.4008032646847</c:v>
                </c:pt>
                <c:pt idx="16">
                  <c:v>101.45153641236742</c:v>
                </c:pt>
                <c:pt idx="17">
                  <c:v>101.53561723504347</c:v>
                </c:pt>
                <c:pt idx="18">
                  <c:v>101.61106391809724</c:v>
                </c:pt>
                <c:pt idx="19">
                  <c:v>101.60952348981431</c:v>
                </c:pt>
                <c:pt idx="20">
                  <c:v>101.48565568101105</c:v>
                </c:pt>
                <c:pt idx="21">
                  <c:v>101.19903592427251</c:v>
                </c:pt>
                <c:pt idx="22">
                  <c:v>100.81823404651273</c:v>
                </c:pt>
                <c:pt idx="23">
                  <c:v>100.37631289823381</c:v>
                </c:pt>
                <c:pt idx="24">
                  <c:v>99.851214868698619</c:v>
                </c:pt>
                <c:pt idx="25">
                  <c:v>99.237801666376768</c:v>
                </c:pt>
                <c:pt idx="26">
                  <c:v>98.529265483273335</c:v>
                </c:pt>
                <c:pt idx="27">
                  <c:v>97.8133895904582</c:v>
                </c:pt>
                <c:pt idx="28">
                  <c:v>97.180558157987377</c:v>
                </c:pt>
                <c:pt idx="29">
                  <c:v>96.72850724814576</c:v>
                </c:pt>
                <c:pt idx="30">
                  <c:v>96.545969987693823</c:v>
                </c:pt>
                <c:pt idx="31">
                  <c:v>96.6250688568405</c:v>
                </c:pt>
                <c:pt idx="32">
                  <c:v>96.933636701429066</c:v>
                </c:pt>
                <c:pt idx="33">
                  <c:v>97.335218198357452</c:v>
                </c:pt>
                <c:pt idx="34">
                  <c:v>97.678402358370349</c:v>
                </c:pt>
                <c:pt idx="35">
                  <c:v>97.982553586684958</c:v>
                </c:pt>
                <c:pt idx="36">
                  <c:v>98.282801228075144</c:v>
                </c:pt>
                <c:pt idx="37">
                  <c:v>98.573652540959955</c:v>
                </c:pt>
                <c:pt idx="38">
                  <c:v>98.853675118731047</c:v>
                </c:pt>
                <c:pt idx="39">
                  <c:v>99.135701754957481</c:v>
                </c:pt>
                <c:pt idx="40">
                  <c:v>99.404179379578181</c:v>
                </c:pt>
                <c:pt idx="41">
                  <c:v>99.648120080951074</c:v>
                </c:pt>
                <c:pt idx="42">
                  <c:v>99.82254634834662</c:v>
                </c:pt>
                <c:pt idx="43">
                  <c:v>99.899614775279488</c:v>
                </c:pt>
                <c:pt idx="44">
                  <c:v>99.983180752114691</c:v>
                </c:pt>
                <c:pt idx="45">
                  <c:v>100.13384782971954</c:v>
                </c:pt>
                <c:pt idx="46">
                  <c:v>100.34295567393045</c:v>
                </c:pt>
                <c:pt idx="47">
                  <c:v>100.57565894735403</c:v>
                </c:pt>
                <c:pt idx="48">
                  <c:v>100.79950948998139</c:v>
                </c:pt>
                <c:pt idx="49">
                  <c:v>100.99734443479153</c:v>
                </c:pt>
                <c:pt idx="50">
                  <c:v>101.16132751714784</c:v>
                </c:pt>
                <c:pt idx="51">
                  <c:v>101.29426656294322</c:v>
                </c:pt>
                <c:pt idx="52">
                  <c:v>101.38718086705126</c:v>
                </c:pt>
                <c:pt idx="53">
                  <c:v>101.46997054455014</c:v>
                </c:pt>
                <c:pt idx="54">
                  <c:v>101.51580835285017</c:v>
                </c:pt>
                <c:pt idx="55">
                  <c:v>101.49143210966837</c:v>
                </c:pt>
                <c:pt idx="56">
                  <c:v>101.38344132793151</c:v>
                </c:pt>
                <c:pt idx="57">
                  <c:v>101.21499751296992</c:v>
                </c:pt>
                <c:pt idx="58">
                  <c:v>101.05719147122417</c:v>
                </c:pt>
                <c:pt idx="59">
                  <c:v>100.87029776310797</c:v>
                </c:pt>
                <c:pt idx="60">
                  <c:v>100.6287272710338</c:v>
                </c:pt>
                <c:pt idx="61">
                  <c:v>100.4827892117903</c:v>
                </c:pt>
                <c:pt idx="62">
                  <c:v>100.45753150941354</c:v>
                </c:pt>
                <c:pt idx="63">
                  <c:v>100.49429131976076</c:v>
                </c:pt>
                <c:pt idx="64">
                  <c:v>100.55634567839526</c:v>
                </c:pt>
                <c:pt idx="65">
                  <c:v>100.57871550458394</c:v>
                </c:pt>
                <c:pt idx="66">
                  <c:v>100.54561772718219</c:v>
                </c:pt>
                <c:pt idx="67">
                  <c:v>100.53993708183151</c:v>
                </c:pt>
                <c:pt idx="68">
                  <c:v>100.45560985121459</c:v>
                </c:pt>
                <c:pt idx="69">
                  <c:v>100.29188634295501</c:v>
                </c:pt>
                <c:pt idx="70">
                  <c:v>100.08216137278721</c:v>
                </c:pt>
                <c:pt idx="71">
                  <c:v>99.785749813878368</c:v>
                </c:pt>
                <c:pt idx="72">
                  <c:v>99.410764534084365</c:v>
                </c:pt>
                <c:pt idx="73">
                  <c:v>99.046964350957552</c:v>
                </c:pt>
                <c:pt idx="74">
                  <c:v>98.816957702559264</c:v>
                </c:pt>
                <c:pt idx="75">
                  <c:v>98.733951098355888</c:v>
                </c:pt>
                <c:pt idx="76">
                  <c:v>98.758249358353851</c:v>
                </c:pt>
                <c:pt idx="77">
                  <c:v>98.874820459525537</c:v>
                </c:pt>
                <c:pt idx="78">
                  <c:v>99.069192981732684</c:v>
                </c:pt>
                <c:pt idx="79">
                  <c:v>99.289350502774667</c:v>
                </c:pt>
                <c:pt idx="80">
                  <c:v>99.493640065135949</c:v>
                </c:pt>
                <c:pt idx="81">
                  <c:v>99.675988651427161</c:v>
                </c:pt>
                <c:pt idx="82">
                  <c:v>99.704754212114366</c:v>
                </c:pt>
                <c:pt idx="83">
                  <c:v>99.626023931414565</c:v>
                </c:pt>
                <c:pt idx="84">
                  <c:v>99.49318698864839</c:v>
                </c:pt>
                <c:pt idx="85">
                  <c:v>99.364467905797028</c:v>
                </c:pt>
                <c:pt idx="86">
                  <c:v>99.214254869944952</c:v>
                </c:pt>
                <c:pt idx="87">
                  <c:v>99.151235629460984</c:v>
                </c:pt>
                <c:pt idx="88">
                  <c:v>99.163032363022396</c:v>
                </c:pt>
                <c:pt idx="89">
                  <c:v>99.198977713494202</c:v>
                </c:pt>
                <c:pt idx="90">
                  <c:v>99.198867075259884</c:v>
                </c:pt>
                <c:pt idx="91">
                  <c:v>99.298193120478757</c:v>
                </c:pt>
                <c:pt idx="92">
                  <c:v>99.59310783123307</c:v>
                </c:pt>
                <c:pt idx="93">
                  <c:v>100.02893512733236</c:v>
                </c:pt>
                <c:pt idx="94">
                  <c:v>100.54002568942869</c:v>
                </c:pt>
                <c:pt idx="95">
                  <c:v>100.98424747710645</c:v>
                </c:pt>
                <c:pt idx="96">
                  <c:v>101.29167359804381</c:v>
                </c:pt>
                <c:pt idx="97">
                  <c:v>101.45853688662274</c:v>
                </c:pt>
                <c:pt idx="98">
                  <c:v>101.48468497950711</c:v>
                </c:pt>
                <c:pt idx="99">
                  <c:v>101.42852983974026</c:v>
                </c:pt>
                <c:pt idx="100">
                  <c:v>101.38805954235886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E-45D6-8324-5022EF1AC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21472"/>
        <c:axId val="179331456"/>
      </c:lineChart>
      <c:catAx>
        <c:axId val="179321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9331456"/>
        <c:crosses val="autoZero"/>
        <c:auto val="1"/>
        <c:lblAlgn val="ctr"/>
        <c:lblOffset val="100"/>
        <c:noMultiLvlLbl val="0"/>
      </c:catAx>
      <c:valAx>
        <c:axId val="179331456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9321472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'10_5奈良'!$M$3</c:f>
              <c:strCache>
                <c:ptCount val="1"/>
                <c:pt idx="0">
                  <c:v>奈良CLI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'10_5奈良'!$L$4:$L$104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'10_5奈良'!$M$4:$M$104</c:f>
              <c:numCache>
                <c:formatCode>0.00</c:formatCode>
                <c:ptCount val="101"/>
                <c:pt idx="0">
                  <c:v>98.95388859674506</c:v>
                </c:pt>
                <c:pt idx="1">
                  <c:v>99.324112607802036</c:v>
                </c:pt>
                <c:pt idx="2">
                  <c:v>99.676329884709261</c:v>
                </c:pt>
                <c:pt idx="3">
                  <c:v>99.992630379599476</c:v>
                </c:pt>
                <c:pt idx="4">
                  <c:v>100.26797455661242</c:v>
                </c:pt>
                <c:pt idx="5">
                  <c:v>100.44444077485265</c:v>
                </c:pt>
                <c:pt idx="6">
                  <c:v>100.61418772339319</c:v>
                </c:pt>
                <c:pt idx="7">
                  <c:v>100.77752141626549</c:v>
                </c:pt>
                <c:pt idx="8">
                  <c:v>100.92881528019217</c:v>
                </c:pt>
                <c:pt idx="9">
                  <c:v>101.13190599338003</c:v>
                </c:pt>
                <c:pt idx="10">
                  <c:v>101.2540534171055</c:v>
                </c:pt>
                <c:pt idx="11">
                  <c:v>101.25941758316098</c:v>
                </c:pt>
                <c:pt idx="12">
                  <c:v>101.17735962898945</c:v>
                </c:pt>
                <c:pt idx="13">
                  <c:v>101.06811567453265</c:v>
                </c:pt>
                <c:pt idx="14">
                  <c:v>100.95306296006798</c:v>
                </c:pt>
                <c:pt idx="15">
                  <c:v>100.91869477014437</c:v>
                </c:pt>
                <c:pt idx="16">
                  <c:v>100.8700952282059</c:v>
                </c:pt>
                <c:pt idx="17">
                  <c:v>100.77539155263408</c:v>
                </c:pt>
                <c:pt idx="18">
                  <c:v>100.66399885103692</c:v>
                </c:pt>
                <c:pt idx="19">
                  <c:v>100.53195955188876</c:v>
                </c:pt>
                <c:pt idx="20">
                  <c:v>100.38752341348177</c:v>
                </c:pt>
                <c:pt idx="21">
                  <c:v>100.16030722190928</c:v>
                </c:pt>
                <c:pt idx="22">
                  <c:v>99.89763641696031</c:v>
                </c:pt>
                <c:pt idx="23">
                  <c:v>99.571382607424965</c:v>
                </c:pt>
                <c:pt idx="24">
                  <c:v>99.141224012298153</c:v>
                </c:pt>
                <c:pt idx="25">
                  <c:v>98.61791561270033</c:v>
                </c:pt>
                <c:pt idx="26">
                  <c:v>97.99472674837655</c:v>
                </c:pt>
                <c:pt idx="27">
                  <c:v>97.341431984016793</c:v>
                </c:pt>
                <c:pt idx="28">
                  <c:v>96.860604270261078</c:v>
                </c:pt>
                <c:pt idx="29">
                  <c:v>96.65974333442179</c:v>
                </c:pt>
                <c:pt idx="30">
                  <c:v>96.705546786318109</c:v>
                </c:pt>
                <c:pt idx="31">
                  <c:v>96.939419127235354</c:v>
                </c:pt>
                <c:pt idx="32">
                  <c:v>97.312083207128396</c:v>
                </c:pt>
                <c:pt idx="33">
                  <c:v>97.779550707991802</c:v>
                </c:pt>
                <c:pt idx="34">
                  <c:v>98.296507785176587</c:v>
                </c:pt>
                <c:pt idx="35">
                  <c:v>98.82487594538982</c:v>
                </c:pt>
                <c:pt idx="36">
                  <c:v>99.343232559876213</c:v>
                </c:pt>
                <c:pt idx="37">
                  <c:v>99.784304640197917</c:v>
                </c:pt>
                <c:pt idx="38">
                  <c:v>100.12324500920604</c:v>
                </c:pt>
                <c:pt idx="39">
                  <c:v>100.32179679595109</c:v>
                </c:pt>
                <c:pt idx="40">
                  <c:v>100.41406726186368</c:v>
                </c:pt>
                <c:pt idx="41">
                  <c:v>100.44274613149604</c:v>
                </c:pt>
                <c:pt idx="42">
                  <c:v>100.44105240540524</c:v>
                </c:pt>
                <c:pt idx="43">
                  <c:v>100.46996014922838</c:v>
                </c:pt>
                <c:pt idx="44">
                  <c:v>100.57705578292847</c:v>
                </c:pt>
                <c:pt idx="45">
                  <c:v>100.77257049972739</c:v>
                </c:pt>
                <c:pt idx="46">
                  <c:v>101.03045141576764</c:v>
                </c:pt>
                <c:pt idx="47">
                  <c:v>101.31012400520827</c:v>
                </c:pt>
                <c:pt idx="48">
                  <c:v>101.61929413171366</c:v>
                </c:pt>
                <c:pt idx="49">
                  <c:v>101.93658366270812</c:v>
                </c:pt>
                <c:pt idx="50">
                  <c:v>102.28672926845167</c:v>
                </c:pt>
                <c:pt idx="51">
                  <c:v>102.5653125889299</c:v>
                </c:pt>
                <c:pt idx="52">
                  <c:v>102.69640927140365</c:v>
                </c:pt>
                <c:pt idx="53">
                  <c:v>102.71287221035099</c:v>
                </c:pt>
                <c:pt idx="54">
                  <c:v>102.62223013950722</c:v>
                </c:pt>
                <c:pt idx="55">
                  <c:v>102.42307597152683</c:v>
                </c:pt>
                <c:pt idx="56">
                  <c:v>102.10089586611218</c:v>
                </c:pt>
                <c:pt idx="57">
                  <c:v>101.70838732755651</c:v>
                </c:pt>
                <c:pt idx="58">
                  <c:v>101.31745878752191</c:v>
                </c:pt>
                <c:pt idx="59">
                  <c:v>100.95404170055389</c:v>
                </c:pt>
                <c:pt idx="60">
                  <c:v>100.63825395170353</c:v>
                </c:pt>
                <c:pt idx="61">
                  <c:v>100.35324775033857</c:v>
                </c:pt>
                <c:pt idx="62">
                  <c:v>100.07865200436069</c:v>
                </c:pt>
                <c:pt idx="63">
                  <c:v>99.835165947674938</c:v>
                </c:pt>
                <c:pt idx="64">
                  <c:v>99.693965557384601</c:v>
                </c:pt>
                <c:pt idx="65">
                  <c:v>99.586404757612897</c:v>
                </c:pt>
                <c:pt idx="66">
                  <c:v>99.472079688444609</c:v>
                </c:pt>
                <c:pt idx="67">
                  <c:v>99.358306237026227</c:v>
                </c:pt>
                <c:pt idx="68">
                  <c:v>99.189019419670956</c:v>
                </c:pt>
                <c:pt idx="69">
                  <c:v>99.019085201665405</c:v>
                </c:pt>
                <c:pt idx="70">
                  <c:v>98.842976402567658</c:v>
                </c:pt>
                <c:pt idx="71">
                  <c:v>98.650116429694648</c:v>
                </c:pt>
                <c:pt idx="72">
                  <c:v>98.471039542958081</c:v>
                </c:pt>
                <c:pt idx="73">
                  <c:v>98.400438294470518</c:v>
                </c:pt>
                <c:pt idx="74">
                  <c:v>98.439224310818005</c:v>
                </c:pt>
                <c:pt idx="75">
                  <c:v>98.621776431062983</c:v>
                </c:pt>
                <c:pt idx="76">
                  <c:v>98.910230580158427</c:v>
                </c:pt>
                <c:pt idx="77">
                  <c:v>99.219918351466447</c:v>
                </c:pt>
                <c:pt idx="78">
                  <c:v>99.559084723173541</c:v>
                </c:pt>
                <c:pt idx="79">
                  <c:v>99.774152720861608</c:v>
                </c:pt>
                <c:pt idx="80">
                  <c:v>99.925811304657572</c:v>
                </c:pt>
                <c:pt idx="81">
                  <c:v>100.02941809447734</c:v>
                </c:pt>
                <c:pt idx="82">
                  <c:v>100.05133461350474</c:v>
                </c:pt>
                <c:pt idx="83">
                  <c:v>99.997188167973363</c:v>
                </c:pt>
                <c:pt idx="84">
                  <c:v>99.876048400917526</c:v>
                </c:pt>
                <c:pt idx="85">
                  <c:v>99.734505365940407</c:v>
                </c:pt>
                <c:pt idx="86">
                  <c:v>99.634852501558925</c:v>
                </c:pt>
                <c:pt idx="87">
                  <c:v>99.640452248016373</c:v>
                </c:pt>
                <c:pt idx="88">
                  <c:v>99.710721828091422</c:v>
                </c:pt>
                <c:pt idx="89">
                  <c:v>99.727106929669901</c:v>
                </c:pt>
                <c:pt idx="90">
                  <c:v>99.672982626181707</c:v>
                </c:pt>
                <c:pt idx="91">
                  <c:v>99.533651533307619</c:v>
                </c:pt>
                <c:pt idx="92">
                  <c:v>99.422693029508906</c:v>
                </c:pt>
                <c:pt idx="93">
                  <c:v>99.362608450598444</c:v>
                </c:pt>
                <c:pt idx="94">
                  <c:v>99.454605825801366</c:v>
                </c:pt>
                <c:pt idx="95">
                  <c:v>99.746639976434366</c:v>
                </c:pt>
                <c:pt idx="96">
                  <c:v>100.15244960425397</c:v>
                </c:pt>
                <c:pt idx="97">
                  <c:v>100.54314426674867</c:v>
                </c:pt>
                <c:pt idx="98">
                  <c:v>100.88839151331614</c:v>
                </c:pt>
                <c:pt idx="99">
                  <c:v>101.20975691440175</c:v>
                </c:pt>
                <c:pt idx="100">
                  <c:v>101.52416530592174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8-45B3-BD26-43128E188B10}"/>
            </c:ext>
          </c:extLst>
        </c:ser>
        <c:ser>
          <c:idx val="2"/>
          <c:order val="1"/>
          <c:tx>
            <c:strRef>
              <c:f>'10_5奈良'!$N$3</c:f>
              <c:strCache>
                <c:ptCount val="1"/>
                <c:pt idx="0">
                  <c:v>奈良CI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'10_5奈良'!$L$4:$L$104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'10_5奈良'!$N$4:$N$104</c:f>
              <c:numCache>
                <c:formatCode>#,##0.00_);[Red]\(#,##0.00\)</c:formatCode>
                <c:ptCount val="101"/>
                <c:pt idx="0">
                  <c:v>98.188716218009631</c:v>
                </c:pt>
                <c:pt idx="1">
                  <c:v>98.425224899855749</c:v>
                </c:pt>
                <c:pt idx="2">
                  <c:v>98.749425645859361</c:v>
                </c:pt>
                <c:pt idx="3">
                  <c:v>99.199593474939306</c:v>
                </c:pt>
                <c:pt idx="4">
                  <c:v>99.636230083618869</c:v>
                </c:pt>
                <c:pt idx="5">
                  <c:v>99.972686250822079</c:v>
                </c:pt>
                <c:pt idx="6">
                  <c:v>100.14445416099173</c:v>
                </c:pt>
                <c:pt idx="7">
                  <c:v>100.2235588707138</c:v>
                </c:pt>
                <c:pt idx="8">
                  <c:v>100.35867752969015</c:v>
                </c:pt>
                <c:pt idx="9">
                  <c:v>100.77778154438809</c:v>
                </c:pt>
                <c:pt idx="10">
                  <c:v>101.31336582881153</c:v>
                </c:pt>
                <c:pt idx="11">
                  <c:v>101.83825344056839</c:v>
                </c:pt>
                <c:pt idx="12">
                  <c:v>102.34598571939711</c:v>
                </c:pt>
                <c:pt idx="13">
                  <c:v>102.78305365725396</c:v>
                </c:pt>
                <c:pt idx="14">
                  <c:v>103.01588092075217</c:v>
                </c:pt>
                <c:pt idx="15">
                  <c:v>103.06636722542103</c:v>
                </c:pt>
                <c:pt idx="16">
                  <c:v>102.96723690927229</c:v>
                </c:pt>
                <c:pt idx="17">
                  <c:v>102.72507849176289</c:v>
                </c:pt>
                <c:pt idx="18">
                  <c:v>102.36808735962423</c:v>
                </c:pt>
                <c:pt idx="19">
                  <c:v>101.95657713061061</c:v>
                </c:pt>
                <c:pt idx="20">
                  <c:v>101.54550883718771</c:v>
                </c:pt>
                <c:pt idx="21">
                  <c:v>101.13770353318661</c:v>
                </c:pt>
                <c:pt idx="22">
                  <c:v>100.73203423198879</c:v>
                </c:pt>
                <c:pt idx="23">
                  <c:v>100.35488327281107</c:v>
                </c:pt>
                <c:pt idx="24">
                  <c:v>100.02489952057057</c:v>
                </c:pt>
                <c:pt idx="25">
                  <c:v>99.760268663881945</c:v>
                </c:pt>
                <c:pt idx="26">
                  <c:v>99.63232343593495</c:v>
                </c:pt>
                <c:pt idx="27">
                  <c:v>99.553620921624599</c:v>
                </c:pt>
                <c:pt idx="28">
                  <c:v>99.463126208329641</c:v>
                </c:pt>
                <c:pt idx="29">
                  <c:v>99.271977792182099</c:v>
                </c:pt>
                <c:pt idx="30">
                  <c:v>99.024021906652706</c:v>
                </c:pt>
                <c:pt idx="31">
                  <c:v>98.72959249250988</c:v>
                </c:pt>
                <c:pt idx="32">
                  <c:v>98.438346578706344</c:v>
                </c:pt>
                <c:pt idx="33">
                  <c:v>98.243388026376124</c:v>
                </c:pt>
                <c:pt idx="34">
                  <c:v>98.037995467264594</c:v>
                </c:pt>
                <c:pt idx="35">
                  <c:v>97.815589351822254</c:v>
                </c:pt>
                <c:pt idx="36">
                  <c:v>97.447228183068617</c:v>
                </c:pt>
                <c:pt idx="37">
                  <c:v>97.126061023419581</c:v>
                </c:pt>
                <c:pt idx="38">
                  <c:v>97.106017143274926</c:v>
                </c:pt>
                <c:pt idx="39">
                  <c:v>97.379133796027006</c:v>
                </c:pt>
                <c:pt idx="40">
                  <c:v>97.752052548781023</c:v>
                </c:pt>
                <c:pt idx="41">
                  <c:v>98.046163615540252</c:v>
                </c:pt>
                <c:pt idx="42">
                  <c:v>98.234010163108806</c:v>
                </c:pt>
                <c:pt idx="43">
                  <c:v>98.380217181369645</c:v>
                </c:pt>
                <c:pt idx="44">
                  <c:v>98.5225971069395</c:v>
                </c:pt>
                <c:pt idx="45">
                  <c:v>98.599683618811326</c:v>
                </c:pt>
                <c:pt idx="46">
                  <c:v>98.605732633753263</c:v>
                </c:pt>
                <c:pt idx="47">
                  <c:v>98.635074268726513</c:v>
                </c:pt>
                <c:pt idx="48">
                  <c:v>98.791364577678493</c:v>
                </c:pt>
                <c:pt idx="49">
                  <c:v>99.04879409660991</c:v>
                </c:pt>
                <c:pt idx="50">
                  <c:v>99.368287376312054</c:v>
                </c:pt>
                <c:pt idx="51">
                  <c:v>99.647845623620981</c:v>
                </c:pt>
                <c:pt idx="52">
                  <c:v>99.790818844526598</c:v>
                </c:pt>
                <c:pt idx="53">
                  <c:v>99.880339550485175</c:v>
                </c:pt>
                <c:pt idx="54">
                  <c:v>99.977454027766626</c:v>
                </c:pt>
                <c:pt idx="55">
                  <c:v>100.0225641287996</c:v>
                </c:pt>
                <c:pt idx="56">
                  <c:v>100.06672605442995</c:v>
                </c:pt>
                <c:pt idx="57">
                  <c:v>100.05601309682251</c:v>
                </c:pt>
                <c:pt idx="58">
                  <c:v>100.02154082458355</c:v>
                </c:pt>
                <c:pt idx="59">
                  <c:v>100.02017625666532</c:v>
                </c:pt>
                <c:pt idx="60">
                  <c:v>100.14083082716185</c:v>
                </c:pt>
                <c:pt idx="61">
                  <c:v>100.34784920882807</c:v>
                </c:pt>
                <c:pt idx="62">
                  <c:v>100.6399847608597</c:v>
                </c:pt>
                <c:pt idx="63">
                  <c:v>100.97381289968573</c:v>
                </c:pt>
                <c:pt idx="64">
                  <c:v>101.35701012649507</c:v>
                </c:pt>
                <c:pt idx="65">
                  <c:v>101.64045233815091</c:v>
                </c:pt>
                <c:pt idx="66">
                  <c:v>101.80500415898685</c:v>
                </c:pt>
                <c:pt idx="67">
                  <c:v>101.80617104169468</c:v>
                </c:pt>
                <c:pt idx="68">
                  <c:v>101.67321859126707</c:v>
                </c:pt>
                <c:pt idx="69">
                  <c:v>101.50781336479987</c:v>
                </c:pt>
                <c:pt idx="70">
                  <c:v>101.21647213475281</c:v>
                </c:pt>
                <c:pt idx="71">
                  <c:v>100.81361151692168</c:v>
                </c:pt>
                <c:pt idx="72">
                  <c:v>100.18780057258698</c:v>
                </c:pt>
                <c:pt idx="73">
                  <c:v>99.557811160037431</c:v>
                </c:pt>
                <c:pt idx="74">
                  <c:v>99.202688561386651</c:v>
                </c:pt>
                <c:pt idx="75">
                  <c:v>99.157093469649922</c:v>
                </c:pt>
                <c:pt idx="76">
                  <c:v>99.275132271886875</c:v>
                </c:pt>
                <c:pt idx="77">
                  <c:v>99.409718319450249</c:v>
                </c:pt>
                <c:pt idx="78">
                  <c:v>99.547410714924311</c:v>
                </c:pt>
                <c:pt idx="79">
                  <c:v>99.725947171087554</c:v>
                </c:pt>
                <c:pt idx="80">
                  <c:v>99.939668032057924</c:v>
                </c:pt>
                <c:pt idx="81">
                  <c:v>100.09720101488413</c:v>
                </c:pt>
                <c:pt idx="82">
                  <c:v>100.16950573099635</c:v>
                </c:pt>
                <c:pt idx="83">
                  <c:v>100.21949978906984</c:v>
                </c:pt>
                <c:pt idx="84">
                  <c:v>100.3235146256914</c:v>
                </c:pt>
                <c:pt idx="85">
                  <c:v>100.45689844075639</c:v>
                </c:pt>
                <c:pt idx="86">
                  <c:v>100.60197077465484</c:v>
                </c:pt>
                <c:pt idx="87">
                  <c:v>100.68401244842043</c:v>
                </c:pt>
                <c:pt idx="88">
                  <c:v>100.6281057439903</c:v>
                </c:pt>
                <c:pt idx="89">
                  <c:v>100.5307185583322</c:v>
                </c:pt>
                <c:pt idx="90">
                  <c:v>100.47155552118038</c:v>
                </c:pt>
                <c:pt idx="91">
                  <c:v>100.4052770960045</c:v>
                </c:pt>
                <c:pt idx="92">
                  <c:v>100.38552463538277</c:v>
                </c:pt>
                <c:pt idx="93">
                  <c:v>100.34876129644736</c:v>
                </c:pt>
                <c:pt idx="94">
                  <c:v>100.30485242329024</c:v>
                </c:pt>
                <c:pt idx="95">
                  <c:v>100.27747530635894</c:v>
                </c:pt>
                <c:pt idx="96">
                  <c:v>100.29302637038913</c:v>
                </c:pt>
                <c:pt idx="97">
                  <c:v>100.24341187045562</c:v>
                </c:pt>
                <c:pt idx="98">
                  <c:v>100.08224826519958</c:v>
                </c:pt>
                <c:pt idx="99">
                  <c:v>99.773589531552375</c:v>
                </c:pt>
                <c:pt idx="100">
                  <c:v>99.429937969755571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8-45B3-BD26-43128E18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96544"/>
        <c:axId val="181598080"/>
      </c:lineChart>
      <c:catAx>
        <c:axId val="18159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1598080"/>
        <c:crosses val="autoZero"/>
        <c:auto val="1"/>
        <c:lblAlgn val="ctr"/>
        <c:lblOffset val="100"/>
        <c:noMultiLvlLbl val="0"/>
      </c:catAx>
      <c:valAx>
        <c:axId val="181598080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596544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'10_6和歌山'!$M$3</c:f>
              <c:strCache>
                <c:ptCount val="1"/>
                <c:pt idx="0">
                  <c:v>和歌山CLI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'10_6和歌山'!$L$4:$L$104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'10_6和歌山'!$M$4:$M$104</c:f>
              <c:numCache>
                <c:formatCode>0.00</c:formatCode>
                <c:ptCount val="101"/>
                <c:pt idx="0">
                  <c:v>98.806638142079962</c:v>
                </c:pt>
                <c:pt idx="1">
                  <c:v>99.227284677300759</c:v>
                </c:pt>
                <c:pt idx="2">
                  <c:v>99.608539717194475</c:v>
                </c:pt>
                <c:pt idx="3">
                  <c:v>99.942849460665357</c:v>
                </c:pt>
                <c:pt idx="4">
                  <c:v>100.21582153710321</c:v>
                </c:pt>
                <c:pt idx="5">
                  <c:v>100.38188917973453</c:v>
                </c:pt>
                <c:pt idx="6">
                  <c:v>100.5206959894591</c:v>
                </c:pt>
                <c:pt idx="7">
                  <c:v>100.61199381668949</c:v>
                </c:pt>
                <c:pt idx="8">
                  <c:v>100.70266905631901</c:v>
                </c:pt>
                <c:pt idx="9">
                  <c:v>100.86130769412601</c:v>
                </c:pt>
                <c:pt idx="10">
                  <c:v>100.91582575466592</c:v>
                </c:pt>
                <c:pt idx="11">
                  <c:v>100.85590897708931</c:v>
                </c:pt>
                <c:pt idx="12">
                  <c:v>100.81889581583334</c:v>
                </c:pt>
                <c:pt idx="13">
                  <c:v>100.80934417337788</c:v>
                </c:pt>
                <c:pt idx="14">
                  <c:v>100.78834051101315</c:v>
                </c:pt>
                <c:pt idx="15">
                  <c:v>100.81500046186666</c:v>
                </c:pt>
                <c:pt idx="16">
                  <c:v>100.84749044527737</c:v>
                </c:pt>
                <c:pt idx="17">
                  <c:v>100.87012831846049</c:v>
                </c:pt>
                <c:pt idx="18">
                  <c:v>100.83500577175388</c:v>
                </c:pt>
                <c:pt idx="19">
                  <c:v>100.72397920513855</c:v>
                </c:pt>
                <c:pt idx="20">
                  <c:v>100.55473918529367</c:v>
                </c:pt>
                <c:pt idx="21">
                  <c:v>100.29241075758038</c:v>
                </c:pt>
                <c:pt idx="22">
                  <c:v>99.964368432574375</c:v>
                </c:pt>
                <c:pt idx="23">
                  <c:v>99.542115708088659</c:v>
                </c:pt>
                <c:pt idx="24">
                  <c:v>98.990359509453057</c:v>
                </c:pt>
                <c:pt idx="25">
                  <c:v>98.327171602685496</c:v>
                </c:pt>
                <c:pt idx="26">
                  <c:v>97.596645042075878</c:v>
                </c:pt>
                <c:pt idx="27">
                  <c:v>96.89121372100027</c:v>
                </c:pt>
                <c:pt idx="28">
                  <c:v>96.385465601495767</c:v>
                </c:pt>
                <c:pt idx="29">
                  <c:v>96.176770928601755</c:v>
                </c:pt>
                <c:pt idx="30">
                  <c:v>96.213235435920865</c:v>
                </c:pt>
                <c:pt idx="31">
                  <c:v>96.470344847213511</c:v>
                </c:pt>
                <c:pt idx="32">
                  <c:v>96.936482877311192</c:v>
                </c:pt>
                <c:pt idx="33">
                  <c:v>97.500863430081779</c:v>
                </c:pt>
                <c:pt idx="34">
                  <c:v>98.133150867312949</c:v>
                </c:pt>
                <c:pt idx="35">
                  <c:v>98.810829373968417</c:v>
                </c:pt>
                <c:pt idx="36">
                  <c:v>99.440590980339394</c:v>
                </c:pt>
                <c:pt idx="37">
                  <c:v>99.971663422191256</c:v>
                </c:pt>
                <c:pt idx="38">
                  <c:v>100.40625276398482</c:v>
                </c:pt>
                <c:pt idx="39">
                  <c:v>100.71405543652449</c:v>
                </c:pt>
                <c:pt idx="40">
                  <c:v>100.93063459217132</c:v>
                </c:pt>
                <c:pt idx="41">
                  <c:v>101.06065725240646</c:v>
                </c:pt>
                <c:pt idx="42">
                  <c:v>101.11868143295519</c:v>
                </c:pt>
                <c:pt idx="43">
                  <c:v>101.16999961206314</c:v>
                </c:pt>
                <c:pt idx="44">
                  <c:v>101.24724550596483</c:v>
                </c:pt>
                <c:pt idx="45">
                  <c:v>101.37336334359239</c:v>
                </c:pt>
                <c:pt idx="46">
                  <c:v>101.5339787741117</c:v>
                </c:pt>
                <c:pt idx="47">
                  <c:v>101.69977231149996</c:v>
                </c:pt>
                <c:pt idx="48">
                  <c:v>101.90043123604102</c:v>
                </c:pt>
                <c:pt idx="49">
                  <c:v>102.09380095107058</c:v>
                </c:pt>
                <c:pt idx="50">
                  <c:v>102.33378108189677</c:v>
                </c:pt>
                <c:pt idx="51">
                  <c:v>102.52864011902649</c:v>
                </c:pt>
                <c:pt idx="52">
                  <c:v>102.60444216906292</c:v>
                </c:pt>
                <c:pt idx="53">
                  <c:v>102.54810289106248</c:v>
                </c:pt>
                <c:pt idx="54">
                  <c:v>102.35648953248419</c:v>
                </c:pt>
                <c:pt idx="55">
                  <c:v>102.04731967920063</c:v>
                </c:pt>
                <c:pt idx="56">
                  <c:v>101.63680394248887</c:v>
                </c:pt>
                <c:pt idx="57">
                  <c:v>101.17939045429293</c:v>
                </c:pt>
                <c:pt idx="58">
                  <c:v>100.73456911252178</c:v>
                </c:pt>
                <c:pt idx="59">
                  <c:v>100.35337923917791</c:v>
                </c:pt>
                <c:pt idx="60">
                  <c:v>100.07518962905976</c:v>
                </c:pt>
                <c:pt idx="61">
                  <c:v>99.884879452125844</c:v>
                </c:pt>
                <c:pt idx="62">
                  <c:v>99.724755285149399</c:v>
                </c:pt>
                <c:pt idx="63">
                  <c:v>99.546825403440764</c:v>
                </c:pt>
                <c:pt idx="64">
                  <c:v>99.377976680367254</c:v>
                </c:pt>
                <c:pt idx="65">
                  <c:v>99.259838282615689</c:v>
                </c:pt>
                <c:pt idx="66">
                  <c:v>99.204208328206363</c:v>
                </c:pt>
                <c:pt idx="67">
                  <c:v>99.199576098592189</c:v>
                </c:pt>
                <c:pt idx="68">
                  <c:v>99.192047552416795</c:v>
                </c:pt>
                <c:pt idx="69">
                  <c:v>99.199362770742297</c:v>
                </c:pt>
                <c:pt idx="70">
                  <c:v>99.194418643911149</c:v>
                </c:pt>
                <c:pt idx="71">
                  <c:v>99.187071763078777</c:v>
                </c:pt>
                <c:pt idx="72">
                  <c:v>99.15975499595254</c:v>
                </c:pt>
                <c:pt idx="73">
                  <c:v>99.200191645853906</c:v>
                </c:pt>
                <c:pt idx="74">
                  <c:v>99.321096196294803</c:v>
                </c:pt>
                <c:pt idx="75">
                  <c:v>99.547562919835684</c:v>
                </c:pt>
                <c:pt idx="76">
                  <c:v>99.827399801471827</c:v>
                </c:pt>
                <c:pt idx="77">
                  <c:v>100.05902448724486</c:v>
                </c:pt>
                <c:pt idx="78">
                  <c:v>100.25270125585746</c:v>
                </c:pt>
                <c:pt idx="79">
                  <c:v>100.34271906790508</c:v>
                </c:pt>
                <c:pt idx="80">
                  <c:v>100.41492271713959</c:v>
                </c:pt>
                <c:pt idx="81">
                  <c:v>100.48198345814329</c:v>
                </c:pt>
                <c:pt idx="82">
                  <c:v>100.50947371124487</c:v>
                </c:pt>
                <c:pt idx="83">
                  <c:v>100.50299989818431</c:v>
                </c:pt>
                <c:pt idx="84">
                  <c:v>100.43520912197172</c:v>
                </c:pt>
                <c:pt idx="85">
                  <c:v>100.34685700411556</c:v>
                </c:pt>
                <c:pt idx="86">
                  <c:v>100.2756047195583</c:v>
                </c:pt>
                <c:pt idx="87">
                  <c:v>100.2620313624297</c:v>
                </c:pt>
                <c:pt idx="88">
                  <c:v>100.28191111521008</c:v>
                </c:pt>
                <c:pt idx="89">
                  <c:v>100.21276932284059</c:v>
                </c:pt>
                <c:pt idx="90">
                  <c:v>100.053365044712</c:v>
                </c:pt>
                <c:pt idx="91">
                  <c:v>99.78163829637549</c:v>
                </c:pt>
                <c:pt idx="92">
                  <c:v>99.535356792404983</c:v>
                </c:pt>
                <c:pt idx="93">
                  <c:v>99.338559087946692</c:v>
                </c:pt>
                <c:pt idx="94">
                  <c:v>99.255274712878801</c:v>
                </c:pt>
                <c:pt idx="95">
                  <c:v>99.264989351975501</c:v>
                </c:pt>
                <c:pt idx="96">
                  <c:v>99.344242911268651</c:v>
                </c:pt>
                <c:pt idx="97">
                  <c:v>99.414075331771002</c:v>
                </c:pt>
                <c:pt idx="98">
                  <c:v>99.472294261076257</c:v>
                </c:pt>
                <c:pt idx="99">
                  <c:v>99.538557098351873</c:v>
                </c:pt>
                <c:pt idx="100">
                  <c:v>99.591462558340254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A-42C3-8C4A-F9577C1AC3D9}"/>
            </c:ext>
          </c:extLst>
        </c:ser>
        <c:ser>
          <c:idx val="2"/>
          <c:order val="1"/>
          <c:tx>
            <c:strRef>
              <c:f>'10_6和歌山'!$N$3</c:f>
              <c:strCache>
                <c:ptCount val="1"/>
                <c:pt idx="0">
                  <c:v>和歌山CI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'10_6和歌山'!$L$4:$L$104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'10_6和歌山'!$N$4:$N$104</c:f>
              <c:numCache>
                <c:formatCode>#,##0.00_);[Red]\(#,##0.00\)</c:formatCode>
                <c:ptCount val="101"/>
                <c:pt idx="0">
                  <c:v>98.075858797350079</c:v>
                </c:pt>
                <c:pt idx="1">
                  <c:v>98.353465411450131</c:v>
                </c:pt>
                <c:pt idx="2">
                  <c:v>98.627273423464402</c:v>
                </c:pt>
                <c:pt idx="3">
                  <c:v>98.939871644750198</c:v>
                </c:pt>
                <c:pt idx="4">
                  <c:v>99.308683826640774</c:v>
                </c:pt>
                <c:pt idx="5">
                  <c:v>99.717863877909906</c:v>
                </c:pt>
                <c:pt idx="6">
                  <c:v>100.1532746659789</c:v>
                </c:pt>
                <c:pt idx="7">
                  <c:v>100.57970556783518</c:v>
                </c:pt>
                <c:pt idx="8">
                  <c:v>100.95896412811237</c:v>
                </c:pt>
                <c:pt idx="9">
                  <c:v>101.28098184180058</c:v>
                </c:pt>
                <c:pt idx="10">
                  <c:v>101.51170022418621</c:v>
                </c:pt>
                <c:pt idx="11">
                  <c:v>101.63908079524778</c:v>
                </c:pt>
                <c:pt idx="12">
                  <c:v>101.72068671748882</c:v>
                </c:pt>
                <c:pt idx="13">
                  <c:v>101.81203377637389</c:v>
                </c:pt>
                <c:pt idx="14">
                  <c:v>101.91864103272796</c:v>
                </c:pt>
                <c:pt idx="15">
                  <c:v>101.99740883712695</c:v>
                </c:pt>
                <c:pt idx="16">
                  <c:v>102.05466422183903</c:v>
                </c:pt>
                <c:pt idx="17">
                  <c:v>102.09687090313861</c:v>
                </c:pt>
                <c:pt idx="18">
                  <c:v>102.13598313965699</c:v>
                </c:pt>
                <c:pt idx="19">
                  <c:v>102.15900529543677</c:v>
                </c:pt>
                <c:pt idx="20">
                  <c:v>102.16530812986166</c:v>
                </c:pt>
                <c:pt idx="21">
                  <c:v>102.07971746358629</c:v>
                </c:pt>
                <c:pt idx="22">
                  <c:v>101.850660925958</c:v>
                </c:pt>
                <c:pt idx="23">
                  <c:v>101.47545822760816</c:v>
                </c:pt>
                <c:pt idx="24">
                  <c:v>100.975322662428</c:v>
                </c:pt>
                <c:pt idx="25">
                  <c:v>100.38775504163782</c:v>
                </c:pt>
                <c:pt idx="26">
                  <c:v>99.72912555600162</c:v>
                </c:pt>
                <c:pt idx="27">
                  <c:v>99.054845713107582</c:v>
                </c:pt>
                <c:pt idx="28">
                  <c:v>98.47999107069603</c:v>
                </c:pt>
                <c:pt idx="29">
                  <c:v>98.036369713512357</c:v>
                </c:pt>
                <c:pt idx="30">
                  <c:v>97.653422932553212</c:v>
                </c:pt>
                <c:pt idx="31">
                  <c:v>97.307466537159044</c:v>
                </c:pt>
                <c:pt idx="32">
                  <c:v>97.045131111975394</c:v>
                </c:pt>
                <c:pt idx="33">
                  <c:v>96.937539621147266</c:v>
                </c:pt>
                <c:pt idx="34">
                  <c:v>97.054773210719944</c:v>
                </c:pt>
                <c:pt idx="35">
                  <c:v>97.345673275468144</c:v>
                </c:pt>
                <c:pt idx="36">
                  <c:v>97.709738595855868</c:v>
                </c:pt>
                <c:pt idx="37">
                  <c:v>98.060071500083524</c:v>
                </c:pt>
                <c:pt idx="38">
                  <c:v>98.348261810058162</c:v>
                </c:pt>
                <c:pt idx="39">
                  <c:v>98.575981006579269</c:v>
                </c:pt>
                <c:pt idx="40">
                  <c:v>98.779794423390953</c:v>
                </c:pt>
                <c:pt idx="41">
                  <c:v>98.945485639096532</c:v>
                </c:pt>
                <c:pt idx="42">
                  <c:v>99.00379114054428</c:v>
                </c:pt>
                <c:pt idx="43">
                  <c:v>98.95451821418439</c:v>
                </c:pt>
                <c:pt idx="44">
                  <c:v>98.865295176116177</c:v>
                </c:pt>
                <c:pt idx="45">
                  <c:v>98.822111961786362</c:v>
                </c:pt>
                <c:pt idx="46">
                  <c:v>98.91201145333612</c:v>
                </c:pt>
                <c:pt idx="47">
                  <c:v>99.104243853971212</c:v>
                </c:pt>
                <c:pt idx="48">
                  <c:v>99.329706568084134</c:v>
                </c:pt>
                <c:pt idx="49">
                  <c:v>99.562772775815361</c:v>
                </c:pt>
                <c:pt idx="50">
                  <c:v>99.819238423062572</c:v>
                </c:pt>
                <c:pt idx="51">
                  <c:v>100.11425075622725</c:v>
                </c:pt>
                <c:pt idx="52">
                  <c:v>100.42233658661631</c:v>
                </c:pt>
                <c:pt idx="53">
                  <c:v>100.71371359303959</c:v>
                </c:pt>
                <c:pt idx="54">
                  <c:v>100.9575849840604</c:v>
                </c:pt>
                <c:pt idx="55">
                  <c:v>101.1468200556685</c:v>
                </c:pt>
                <c:pt idx="56">
                  <c:v>101.25720102103166</c:v>
                </c:pt>
                <c:pt idx="57">
                  <c:v>101.2642537539209</c:v>
                </c:pt>
                <c:pt idx="58">
                  <c:v>101.15309993666435</c:v>
                </c:pt>
                <c:pt idx="59">
                  <c:v>100.92639254455077</c:v>
                </c:pt>
                <c:pt idx="60">
                  <c:v>100.63738541560647</c:v>
                </c:pt>
                <c:pt idx="61">
                  <c:v>100.36256401904416</c:v>
                </c:pt>
                <c:pt idx="62">
                  <c:v>100.15518161710544</c:v>
                </c:pt>
                <c:pt idx="63">
                  <c:v>100.01746933527424</c:v>
                </c:pt>
                <c:pt idx="64">
                  <c:v>99.909119600423352</c:v>
                </c:pt>
                <c:pt idx="65">
                  <c:v>99.82033378784007</c:v>
                </c:pt>
                <c:pt idx="66">
                  <c:v>99.78925357963125</c:v>
                </c:pt>
                <c:pt idx="67">
                  <c:v>99.821901286838923</c:v>
                </c:pt>
                <c:pt idx="68">
                  <c:v>99.89754976839383</c:v>
                </c:pt>
                <c:pt idx="69">
                  <c:v>99.975689487775981</c:v>
                </c:pt>
                <c:pt idx="70">
                  <c:v>100.00959830183628</c:v>
                </c:pt>
                <c:pt idx="71">
                  <c:v>100.01182830784593</c:v>
                </c:pt>
                <c:pt idx="72">
                  <c:v>100.02857014000847</c:v>
                </c:pt>
                <c:pt idx="73">
                  <c:v>100.07238724348332</c:v>
                </c:pt>
                <c:pt idx="74">
                  <c:v>100.15112662677016</c:v>
                </c:pt>
                <c:pt idx="75">
                  <c:v>100.26398103293737</c:v>
                </c:pt>
                <c:pt idx="76">
                  <c:v>100.358580809169</c:v>
                </c:pt>
                <c:pt idx="77">
                  <c:v>100.4245052502547</c:v>
                </c:pt>
                <c:pt idx="78">
                  <c:v>100.47011191133674</c:v>
                </c:pt>
                <c:pt idx="79">
                  <c:v>100.51753870240806</c:v>
                </c:pt>
                <c:pt idx="80">
                  <c:v>100.56818438047245</c:v>
                </c:pt>
                <c:pt idx="81">
                  <c:v>100.6111560568029</c:v>
                </c:pt>
                <c:pt idx="82">
                  <c:v>100.65543124384037</c:v>
                </c:pt>
                <c:pt idx="83">
                  <c:v>100.71013216545207</c:v>
                </c:pt>
                <c:pt idx="84">
                  <c:v>100.7708922333165</c:v>
                </c:pt>
                <c:pt idx="85">
                  <c:v>100.81460307148296</c:v>
                </c:pt>
                <c:pt idx="86">
                  <c:v>100.82334861688835</c:v>
                </c:pt>
                <c:pt idx="87">
                  <c:v>100.79079542219208</c:v>
                </c:pt>
                <c:pt idx="88">
                  <c:v>100.72404661007418</c:v>
                </c:pt>
                <c:pt idx="89">
                  <c:v>100.6284040557177</c:v>
                </c:pt>
                <c:pt idx="90">
                  <c:v>100.50490190450502</c:v>
                </c:pt>
                <c:pt idx="91">
                  <c:v>100.34876746976892</c:v>
                </c:pt>
                <c:pt idx="92">
                  <c:v>100.15963122659802</c:v>
                </c:pt>
                <c:pt idx="93">
                  <c:v>99.942674805793345</c:v>
                </c:pt>
                <c:pt idx="94">
                  <c:v>99.721693011020591</c:v>
                </c:pt>
                <c:pt idx="95">
                  <c:v>99.527948824557939</c:v>
                </c:pt>
                <c:pt idx="96">
                  <c:v>99.392150550497121</c:v>
                </c:pt>
                <c:pt idx="97">
                  <c:v>99.314618100380244</c:v>
                </c:pt>
                <c:pt idx="98">
                  <c:v>99.293388367521274</c:v>
                </c:pt>
                <c:pt idx="99">
                  <c:v>99.304667244120409</c:v>
                </c:pt>
                <c:pt idx="100">
                  <c:v>99.328633319336276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7A-42C3-8C4A-F9577C1A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364608"/>
        <c:axId val="181366144"/>
      </c:lineChart>
      <c:catAx>
        <c:axId val="1813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81366144"/>
        <c:crosses val="autoZero"/>
        <c:auto val="1"/>
        <c:lblAlgn val="ctr"/>
        <c:lblOffset val="100"/>
        <c:noMultiLvlLbl val="0"/>
      </c:catAx>
      <c:valAx>
        <c:axId val="181366144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1364608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8134665480628"/>
          <c:y val="0.1759773833541223"/>
          <c:w val="0.85544869234640897"/>
          <c:h val="0.69548193663258151"/>
        </c:manualLayout>
      </c:layout>
      <c:lineChart>
        <c:grouping val="standard"/>
        <c:varyColors val="0"/>
        <c:ser>
          <c:idx val="1"/>
          <c:order val="0"/>
          <c:tx>
            <c:strRef>
              <c:f>'10_7福井'!$M$3</c:f>
              <c:strCache>
                <c:ptCount val="1"/>
                <c:pt idx="0">
                  <c:v>福井CLI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'10_7福井'!$L$4:$L$104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'10_7福井'!$M$4:$M$104</c:f>
              <c:numCache>
                <c:formatCode>0.00</c:formatCode>
                <c:ptCount val="101"/>
                <c:pt idx="0">
                  <c:v>98.718519604361248</c:v>
                </c:pt>
                <c:pt idx="1">
                  <c:v>99.495613935132766</c:v>
                </c:pt>
                <c:pt idx="2">
                  <c:v>100.22437591969459</c:v>
                </c:pt>
                <c:pt idx="3">
                  <c:v>100.80595493849374</c:v>
                </c:pt>
                <c:pt idx="4">
                  <c:v>101.22040920734871</c:v>
                </c:pt>
                <c:pt idx="5">
                  <c:v>101.43141648030249</c:v>
                </c:pt>
                <c:pt idx="6">
                  <c:v>101.52528887337184</c:v>
                </c:pt>
                <c:pt idx="7">
                  <c:v>101.52529671951328</c:v>
                </c:pt>
                <c:pt idx="8">
                  <c:v>101.45430004567893</c:v>
                </c:pt>
                <c:pt idx="9">
                  <c:v>101.37387041247339</c:v>
                </c:pt>
                <c:pt idx="10">
                  <c:v>101.18701065797829</c:v>
                </c:pt>
                <c:pt idx="11">
                  <c:v>100.90534102582586</c:v>
                </c:pt>
                <c:pt idx="12">
                  <c:v>100.59630605695092</c:v>
                </c:pt>
                <c:pt idx="13">
                  <c:v>100.30808671899877</c:v>
                </c:pt>
                <c:pt idx="14">
                  <c:v>100.0548680447119</c:v>
                </c:pt>
                <c:pt idx="15">
                  <c:v>99.914100919137709</c:v>
                </c:pt>
                <c:pt idx="16">
                  <c:v>99.848375445748658</c:v>
                </c:pt>
                <c:pt idx="17">
                  <c:v>99.79090929715035</c:v>
                </c:pt>
                <c:pt idx="18">
                  <c:v>99.769150711774557</c:v>
                </c:pt>
                <c:pt idx="19">
                  <c:v>99.748312819034325</c:v>
                </c:pt>
                <c:pt idx="20">
                  <c:v>99.722875870030464</c:v>
                </c:pt>
                <c:pt idx="21">
                  <c:v>99.61223241353288</c:v>
                </c:pt>
                <c:pt idx="22">
                  <c:v>99.446872676204364</c:v>
                </c:pt>
                <c:pt idx="23">
                  <c:v>99.186918206032743</c:v>
                </c:pt>
                <c:pt idx="24">
                  <c:v>98.755237989281696</c:v>
                </c:pt>
                <c:pt idx="25">
                  <c:v>98.194009125536041</c:v>
                </c:pt>
                <c:pt idx="26">
                  <c:v>97.543209581449403</c:v>
                </c:pt>
                <c:pt idx="27">
                  <c:v>96.859355389479745</c:v>
                </c:pt>
                <c:pt idx="28">
                  <c:v>96.350374800236906</c:v>
                </c:pt>
                <c:pt idx="29">
                  <c:v>96.158466702736263</c:v>
                </c:pt>
                <c:pt idx="30">
                  <c:v>96.279820333506066</c:v>
                </c:pt>
                <c:pt idx="31">
                  <c:v>96.673510384664169</c:v>
                </c:pt>
                <c:pt idx="32">
                  <c:v>97.31568438000761</c:v>
                </c:pt>
                <c:pt idx="33">
                  <c:v>98.078205053669905</c:v>
                </c:pt>
                <c:pt idx="34">
                  <c:v>98.875577966619133</c:v>
                </c:pt>
                <c:pt idx="35">
                  <c:v>99.679172180611516</c:v>
                </c:pt>
                <c:pt idx="36">
                  <c:v>100.42520982682161</c:v>
                </c:pt>
                <c:pt idx="37">
                  <c:v>101.07133557283187</c:v>
                </c:pt>
                <c:pt idx="38">
                  <c:v>101.57239135526177</c:v>
                </c:pt>
                <c:pt idx="39">
                  <c:v>101.88892438979472</c:v>
                </c:pt>
                <c:pt idx="40">
                  <c:v>102.03515581500825</c:v>
                </c:pt>
                <c:pt idx="41">
                  <c:v>102.05482338178007</c:v>
                </c:pt>
                <c:pt idx="42">
                  <c:v>101.96387979023149</c:v>
                </c:pt>
                <c:pt idx="43">
                  <c:v>101.82004762008177</c:v>
                </c:pt>
                <c:pt idx="44">
                  <c:v>101.6894552717214</c:v>
                </c:pt>
                <c:pt idx="45">
                  <c:v>101.62353749409063</c:v>
                </c:pt>
                <c:pt idx="46">
                  <c:v>101.62185036228033</c:v>
                </c:pt>
                <c:pt idx="47">
                  <c:v>101.65997034025624</c:v>
                </c:pt>
                <c:pt idx="48">
                  <c:v>101.73394281391681</c:v>
                </c:pt>
                <c:pt idx="49">
                  <c:v>101.7819987417207</c:v>
                </c:pt>
                <c:pt idx="50">
                  <c:v>101.83042759800912</c:v>
                </c:pt>
                <c:pt idx="51">
                  <c:v>101.85255797799785</c:v>
                </c:pt>
                <c:pt idx="52">
                  <c:v>101.82314954738808</c:v>
                </c:pt>
                <c:pt idx="53">
                  <c:v>101.71117409099696</c:v>
                </c:pt>
                <c:pt idx="54">
                  <c:v>101.5041776251136</c:v>
                </c:pt>
                <c:pt idx="55">
                  <c:v>101.19900828127176</c:v>
                </c:pt>
                <c:pt idx="56">
                  <c:v>100.79027761735065</c:v>
                </c:pt>
                <c:pt idx="57">
                  <c:v>100.35461338398999</c:v>
                </c:pt>
                <c:pt idx="58">
                  <c:v>99.967504016842909</c:v>
                </c:pt>
                <c:pt idx="59">
                  <c:v>99.633477936908037</c:v>
                </c:pt>
                <c:pt idx="60">
                  <c:v>99.377688648918124</c:v>
                </c:pt>
                <c:pt idx="61">
                  <c:v>99.192773693569151</c:v>
                </c:pt>
                <c:pt idx="62">
                  <c:v>99.070545420443864</c:v>
                </c:pt>
                <c:pt idx="63">
                  <c:v>99.026087711053549</c:v>
                </c:pt>
                <c:pt idx="64">
                  <c:v>99.036018724460931</c:v>
                </c:pt>
                <c:pt idx="65">
                  <c:v>99.087155295711895</c:v>
                </c:pt>
                <c:pt idx="66">
                  <c:v>99.166662953424449</c:v>
                </c:pt>
                <c:pt idx="67">
                  <c:v>99.245611352128833</c:v>
                </c:pt>
                <c:pt idx="68">
                  <c:v>99.26261817166251</c:v>
                </c:pt>
                <c:pt idx="69">
                  <c:v>99.242219307586595</c:v>
                </c:pt>
                <c:pt idx="70">
                  <c:v>99.177873461138574</c:v>
                </c:pt>
                <c:pt idx="71">
                  <c:v>99.071374550752395</c:v>
                </c:pt>
                <c:pt idx="72">
                  <c:v>98.964395438796018</c:v>
                </c:pt>
                <c:pt idx="73">
                  <c:v>98.98949343733689</c:v>
                </c:pt>
                <c:pt idx="74">
                  <c:v>99.126434741021413</c:v>
                </c:pt>
                <c:pt idx="75">
                  <c:v>99.397107969258911</c:v>
                </c:pt>
                <c:pt idx="76">
                  <c:v>99.728511081533895</c:v>
                </c:pt>
                <c:pt idx="77">
                  <c:v>99.973874295621684</c:v>
                </c:pt>
                <c:pt idx="78">
                  <c:v>100.16035310373596</c:v>
                </c:pt>
                <c:pt idx="79">
                  <c:v>100.21839883907907</c:v>
                </c:pt>
                <c:pt idx="80">
                  <c:v>100.2160002122999</c:v>
                </c:pt>
                <c:pt idx="81">
                  <c:v>100.19392245430969</c:v>
                </c:pt>
                <c:pt idx="82">
                  <c:v>100.16158016789765</c:v>
                </c:pt>
                <c:pt idx="83">
                  <c:v>100.13046520449956</c:v>
                </c:pt>
                <c:pt idx="84">
                  <c:v>100.08802650394335</c:v>
                </c:pt>
                <c:pt idx="85">
                  <c:v>100.05558080000014</c:v>
                </c:pt>
                <c:pt idx="86">
                  <c:v>100.06329219511933</c:v>
                </c:pt>
                <c:pt idx="87">
                  <c:v>100.13571133346525</c:v>
                </c:pt>
                <c:pt idx="88">
                  <c:v>100.22958335099057</c:v>
                </c:pt>
                <c:pt idx="89">
                  <c:v>100.24168877669126</c:v>
                </c:pt>
                <c:pt idx="90">
                  <c:v>100.1362634873078</c:v>
                </c:pt>
                <c:pt idx="91">
                  <c:v>99.913439444212202</c:v>
                </c:pt>
                <c:pt idx="92">
                  <c:v>99.709989471138499</c:v>
                </c:pt>
                <c:pt idx="93">
                  <c:v>99.560618963617429</c:v>
                </c:pt>
                <c:pt idx="94">
                  <c:v>99.481193787341383</c:v>
                </c:pt>
                <c:pt idx="95">
                  <c:v>99.52098613681035</c:v>
                </c:pt>
                <c:pt idx="96">
                  <c:v>99.665509742063122</c:v>
                </c:pt>
                <c:pt idx="97">
                  <c:v>99.894328460707186</c:v>
                </c:pt>
                <c:pt idx="98">
                  <c:v>100.22819820783124</c:v>
                </c:pt>
                <c:pt idx="99">
                  <c:v>100.6116191172854</c:v>
                </c:pt>
                <c:pt idx="100">
                  <c:v>101.00888224628477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2-4484-B2B2-FDE1F8326A68}"/>
            </c:ext>
          </c:extLst>
        </c:ser>
        <c:ser>
          <c:idx val="2"/>
          <c:order val="1"/>
          <c:tx>
            <c:strRef>
              <c:f>'10_7福井'!$N$3</c:f>
              <c:strCache>
                <c:ptCount val="1"/>
                <c:pt idx="0">
                  <c:v>福井CI</c:v>
                </c:pt>
              </c:strCache>
            </c:strRef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'10_7福井'!$L$4:$L$104</c:f>
              <c:strCache>
                <c:ptCount val="101"/>
                <c:pt idx="0">
                  <c:v>18_1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19_1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21_1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22_1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23_1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24_1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25_1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26_1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</c:strCache>
            </c:strRef>
          </c:cat>
          <c:val>
            <c:numRef>
              <c:f>'10_7福井'!$N$4:$N$104</c:f>
              <c:numCache>
                <c:formatCode>#,##0.00_);[Red]\(#,##0.00\)</c:formatCode>
                <c:ptCount val="101"/>
                <c:pt idx="0">
                  <c:v>99.333624783926012</c:v>
                </c:pt>
                <c:pt idx="1">
                  <c:v>99.740794885201453</c:v>
                </c:pt>
                <c:pt idx="2">
                  <c:v>100.1738122025636</c:v>
                </c:pt>
                <c:pt idx="3">
                  <c:v>100.61524188004792</c:v>
                </c:pt>
                <c:pt idx="4">
                  <c:v>101.02543169285772</c:v>
                </c:pt>
                <c:pt idx="5">
                  <c:v>101.3718483501456</c:v>
                </c:pt>
                <c:pt idx="6">
                  <c:v>101.61722275179527</c:v>
                </c:pt>
                <c:pt idx="7">
                  <c:v>101.76229082228367</c:v>
                </c:pt>
                <c:pt idx="8">
                  <c:v>101.80945909537468</c:v>
                </c:pt>
                <c:pt idx="9">
                  <c:v>101.80355857376539</c:v>
                </c:pt>
                <c:pt idx="10">
                  <c:v>101.77916228588033</c:v>
                </c:pt>
                <c:pt idx="11">
                  <c:v>101.74399748462348</c:v>
                </c:pt>
                <c:pt idx="12">
                  <c:v>101.69630555179921</c:v>
                </c:pt>
                <c:pt idx="13">
                  <c:v>101.63329241794749</c:v>
                </c:pt>
                <c:pt idx="14">
                  <c:v>101.53978118810137</c:v>
                </c:pt>
                <c:pt idx="15">
                  <c:v>101.40346400700362</c:v>
                </c:pt>
                <c:pt idx="16">
                  <c:v>101.24059174591622</c:v>
                </c:pt>
                <c:pt idx="17">
                  <c:v>101.03035765444308</c:v>
                </c:pt>
                <c:pt idx="18">
                  <c:v>100.82618430760922</c:v>
                </c:pt>
                <c:pt idx="19">
                  <c:v>100.63194585851687</c:v>
                </c:pt>
                <c:pt idx="20">
                  <c:v>100.44780319345151</c:v>
                </c:pt>
                <c:pt idx="21">
                  <c:v>100.2433550121728</c:v>
                </c:pt>
                <c:pt idx="22">
                  <c:v>100.0040184584649</c:v>
                </c:pt>
                <c:pt idx="23">
                  <c:v>99.690961278337355</c:v>
                </c:pt>
                <c:pt idx="24">
                  <c:v>99.251637476551366</c:v>
                </c:pt>
                <c:pt idx="25">
                  <c:v>98.660339364208241</c:v>
                </c:pt>
                <c:pt idx="26">
                  <c:v>97.930857193486958</c:v>
                </c:pt>
                <c:pt idx="27">
                  <c:v>97.147778138988087</c:v>
                </c:pt>
                <c:pt idx="28">
                  <c:v>96.4446271184907</c:v>
                </c:pt>
                <c:pt idx="29">
                  <c:v>95.953920157744193</c:v>
                </c:pt>
                <c:pt idx="30">
                  <c:v>95.730306881488659</c:v>
                </c:pt>
                <c:pt idx="31">
                  <c:v>95.766043049929664</c:v>
                </c:pt>
                <c:pt idx="32">
                  <c:v>96.009945403325972</c:v>
                </c:pt>
                <c:pt idx="33">
                  <c:v>96.389555137050337</c:v>
                </c:pt>
                <c:pt idx="34">
                  <c:v>96.819579317591788</c:v>
                </c:pt>
                <c:pt idx="35">
                  <c:v>97.278958388260037</c:v>
                </c:pt>
                <c:pt idx="36">
                  <c:v>97.778185952730198</c:v>
                </c:pt>
                <c:pt idx="37">
                  <c:v>98.320423367960828</c:v>
                </c:pt>
                <c:pt idx="38">
                  <c:v>98.872672959475494</c:v>
                </c:pt>
                <c:pt idx="39">
                  <c:v>99.404575461197567</c:v>
                </c:pt>
                <c:pt idx="40">
                  <c:v>99.87173407583046</c:v>
                </c:pt>
                <c:pt idx="41">
                  <c:v>100.26986345543945</c:v>
                </c:pt>
                <c:pt idx="42">
                  <c:v>100.57422824790365</c:v>
                </c:pt>
                <c:pt idx="43">
                  <c:v>100.75050923978121</c:v>
                </c:pt>
                <c:pt idx="44">
                  <c:v>100.8568821145202</c:v>
                </c:pt>
                <c:pt idx="45">
                  <c:v>100.93477937173242</c:v>
                </c:pt>
                <c:pt idx="46">
                  <c:v>101.01448309083652</c:v>
                </c:pt>
                <c:pt idx="47">
                  <c:v>101.11938392395943</c:v>
                </c:pt>
                <c:pt idx="48">
                  <c:v>101.24625781416141</c:v>
                </c:pt>
                <c:pt idx="49">
                  <c:v>101.38676145431263</c:v>
                </c:pt>
                <c:pt idx="50">
                  <c:v>101.52548451878774</c:v>
                </c:pt>
                <c:pt idx="51">
                  <c:v>101.65066166607691</c:v>
                </c:pt>
                <c:pt idx="52">
                  <c:v>101.73662276551647</c:v>
                </c:pt>
                <c:pt idx="53">
                  <c:v>101.76352557797127</c:v>
                </c:pt>
                <c:pt idx="54">
                  <c:v>101.69991791804694</c:v>
                </c:pt>
                <c:pt idx="55">
                  <c:v>101.53651726138735</c:v>
                </c:pt>
                <c:pt idx="56">
                  <c:v>101.26535150005358</c:v>
                </c:pt>
                <c:pt idx="57">
                  <c:v>100.92334412341019</c:v>
                </c:pt>
                <c:pt idx="58">
                  <c:v>100.53783319291951</c:v>
                </c:pt>
                <c:pt idx="59">
                  <c:v>100.14487174824747</c:v>
                </c:pt>
                <c:pt idx="60">
                  <c:v>99.782891259558909</c:v>
                </c:pt>
                <c:pt idx="61">
                  <c:v>99.489927944935076</c:v>
                </c:pt>
                <c:pt idx="62">
                  <c:v>99.302718125313433</c:v>
                </c:pt>
                <c:pt idx="63">
                  <c:v>99.235612810772992</c:v>
                </c:pt>
                <c:pt idx="64">
                  <c:v>99.254241416872375</c:v>
                </c:pt>
                <c:pt idx="65">
                  <c:v>99.320180939334705</c:v>
                </c:pt>
                <c:pt idx="66">
                  <c:v>99.424735478944427</c:v>
                </c:pt>
                <c:pt idx="67">
                  <c:v>99.526729439882232</c:v>
                </c:pt>
                <c:pt idx="68">
                  <c:v>99.609997495362123</c:v>
                </c:pt>
                <c:pt idx="69">
                  <c:v>99.664999084458955</c:v>
                </c:pt>
                <c:pt idx="70">
                  <c:v>99.682066580067669</c:v>
                </c:pt>
                <c:pt idx="71">
                  <c:v>99.673628508034497</c:v>
                </c:pt>
                <c:pt idx="72">
                  <c:v>99.675640810709638</c:v>
                </c:pt>
                <c:pt idx="73">
                  <c:v>99.727225118194397</c:v>
                </c:pt>
                <c:pt idx="74">
                  <c:v>99.82663503099117</c:v>
                </c:pt>
                <c:pt idx="75">
                  <c:v>99.953980442216107</c:v>
                </c:pt>
                <c:pt idx="76">
                  <c:v>100.07607437067848</c:v>
                </c:pt>
                <c:pt idx="77">
                  <c:v>100.15855981068191</c:v>
                </c:pt>
                <c:pt idx="78">
                  <c:v>100.21937742844929</c:v>
                </c:pt>
                <c:pt idx="79">
                  <c:v>100.25363936756358</c:v>
                </c:pt>
                <c:pt idx="80">
                  <c:v>100.28801854834964</c:v>
                </c:pt>
                <c:pt idx="81">
                  <c:v>100.31446033481343</c:v>
                </c:pt>
                <c:pt idx="82">
                  <c:v>100.33171694733568</c:v>
                </c:pt>
                <c:pt idx="83">
                  <c:v>100.32674820070963</c:v>
                </c:pt>
                <c:pt idx="84">
                  <c:v>100.30643850393858</c:v>
                </c:pt>
                <c:pt idx="85">
                  <c:v>100.28224010426248</c:v>
                </c:pt>
                <c:pt idx="86">
                  <c:v>100.27555870010551</c:v>
                </c:pt>
                <c:pt idx="87">
                  <c:v>100.292045373081</c:v>
                </c:pt>
                <c:pt idx="88">
                  <c:v>100.32677104055065</c:v>
                </c:pt>
                <c:pt idx="89">
                  <c:v>100.34916774040582</c:v>
                </c:pt>
                <c:pt idx="90">
                  <c:v>100.32794837094318</c:v>
                </c:pt>
                <c:pt idx="91">
                  <c:v>100.25847940558737</c:v>
                </c:pt>
                <c:pt idx="92">
                  <c:v>100.16573407096983</c:v>
                </c:pt>
                <c:pt idx="93">
                  <c:v>100.05781141324397</c:v>
                </c:pt>
                <c:pt idx="94">
                  <c:v>99.983206037316208</c:v>
                </c:pt>
                <c:pt idx="95">
                  <c:v>99.969063085258142</c:v>
                </c:pt>
                <c:pt idx="96">
                  <c:v>100.00248496966553</c:v>
                </c:pt>
                <c:pt idx="97">
                  <c:v>100.04353388459526</c:v>
                </c:pt>
                <c:pt idx="98">
                  <c:v>100.09750291854063</c:v>
                </c:pt>
                <c:pt idx="99">
                  <c:v>100.16188711818856</c:v>
                </c:pt>
                <c:pt idx="100">
                  <c:v>100.24739785751012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2-4484-B2B2-FDE1F832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16736"/>
        <c:axId val="178918528"/>
      </c:lineChart>
      <c:catAx>
        <c:axId val="17891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78918528"/>
        <c:crosses val="autoZero"/>
        <c:auto val="1"/>
        <c:lblAlgn val="ctr"/>
        <c:lblOffset val="100"/>
        <c:noMultiLvlLbl val="0"/>
      </c:catAx>
      <c:valAx>
        <c:axId val="178918528"/>
        <c:scaling>
          <c:orientation val="minMax"/>
          <c:max val="104"/>
          <c:min val="9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8916736"/>
        <c:crosses val="autoZero"/>
        <c:crossBetween val="between"/>
        <c:majorUnit val="2"/>
        <c:minorUnit val="0.1"/>
      </c:valAx>
    </c:plotArea>
    <c:legend>
      <c:legendPos val="r"/>
      <c:layout>
        <c:manualLayout>
          <c:xMode val="edge"/>
          <c:yMode val="edge"/>
          <c:x val="0.63790698648335298"/>
          <c:y val="3.5702519920394117E-2"/>
          <c:w val="0.33500775914015851"/>
          <c:h val="0.151163628788050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138226</xdr:colOff>
      <xdr:row>2</xdr:row>
      <xdr:rowOff>82271</xdr:rowOff>
    </xdr:from>
    <xdr:to>
      <xdr:col>14</xdr:col>
      <xdr:colOff>371698</xdr:colOff>
      <xdr:row>22</xdr:row>
      <xdr:rowOff>152821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6EAE1FC-E503-4EE0-A138-9CFDE3F19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36626</xdr:colOff>
      <xdr:row>2</xdr:row>
      <xdr:rowOff>25121</xdr:rowOff>
    </xdr:from>
    <xdr:to>
      <xdr:col>14</xdr:col>
      <xdr:colOff>270098</xdr:colOff>
      <xdr:row>22</xdr:row>
      <xdr:rowOff>95671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5A19329-229C-4A96-9658-3C0634065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487680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29DDDDA-E42C-4B5B-9CA7-D47253E85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0.20605</cdr:x>
      <cdr:y>0.05956</cdr:y>
    </cdr:from>
    <cdr:to>
      <cdr:x>0.72445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00150" y="180971"/>
          <a:ext cx="3019425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滋賀県</a:t>
          </a:r>
          <a:r>
            <a:rPr lang="en-US" altLang="ja-JP" sz="1200"/>
            <a:t>CLI</a:t>
          </a:r>
          <a:r>
            <a:rPr lang="ja-JP" altLang="en-US" sz="1200"/>
            <a:t>・滋賀県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487681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F30E36-DDE1-4476-99E8-2CF5AE49E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0.19951</cdr:x>
      <cdr:y>0.03762</cdr:y>
    </cdr:from>
    <cdr:to>
      <cdr:x>0.65658</cdr:x>
      <cdr:y>0.1348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62054" y="114307"/>
          <a:ext cx="2662221" cy="2952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奈良県</a:t>
          </a:r>
          <a:r>
            <a:rPr lang="en-US" altLang="ja-JP" sz="1200"/>
            <a:t>CLI</a:t>
          </a:r>
          <a:r>
            <a:rPr lang="ja-JP" altLang="en-US" sz="1200"/>
            <a:t>・奈良県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0.12853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513" y="180972"/>
          <a:ext cx="914395" cy="209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</xdr:colOff>
      <xdr:row>3</xdr:row>
      <xdr:rowOff>0</xdr:rowOff>
    </xdr:from>
    <xdr:to>
      <xdr:col>24</xdr:col>
      <xdr:colOff>311151</xdr:colOff>
      <xdr:row>19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DBD2908-82F7-44DA-951C-88591D84A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0.18643</cdr:x>
      <cdr:y>0.05956</cdr:y>
    </cdr:from>
    <cdr:to>
      <cdr:x>0.64922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85850" y="180971"/>
          <a:ext cx="2695574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和歌山県</a:t>
          </a:r>
          <a:r>
            <a:rPr lang="en-US" altLang="ja-JP" sz="1200"/>
            <a:t>CLI</a:t>
          </a:r>
          <a:r>
            <a:rPr lang="ja-JP" altLang="en-US" sz="1200"/>
            <a:t>・和歌山県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518161</xdr:colOff>
      <xdr:row>20</xdr:row>
      <xdr:rowOff>123820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8C6920B-25F3-4F9F-839F-D727543C8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0.17334</cdr:x>
      <cdr:y>0.05956</cdr:y>
    </cdr:from>
    <cdr:to>
      <cdr:x>0.61815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09650" y="180971"/>
          <a:ext cx="2590800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福井県</a:t>
          </a:r>
          <a:r>
            <a:rPr lang="en-US" altLang="ja-JP" sz="1200"/>
            <a:t>CLI</a:t>
          </a:r>
          <a:r>
            <a:rPr lang="ja-JP" altLang="en-US" sz="1200"/>
            <a:t>・福井県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27</xdr:row>
      <xdr:rowOff>104774</xdr:rowOff>
    </xdr:from>
    <xdr:to>
      <xdr:col>7</xdr:col>
      <xdr:colOff>885825</xdr:colOff>
      <xdr:row>45</xdr:row>
      <xdr:rowOff>38099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0.84977</cdr:x>
      <cdr:y>0.90988</cdr:y>
    </cdr:from>
    <cdr:to>
      <cdr:x>1</cdr:x>
      <cdr:y>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172070" y="2981324"/>
          <a:ext cx="9144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0.89839</cdr:x>
      <cdr:y>0.93443</cdr:y>
    </cdr:from>
    <cdr:to>
      <cdr:x>0.94826</cdr:x>
      <cdr:y>0.98667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239855" y="2714626"/>
          <a:ext cx="290866" cy="151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/>
            <a:t>年月</a:t>
          </a:r>
        </a:p>
      </cdr:txBody>
    </cdr:sp>
  </cdr:relSizeAnchor>
  <cdr:relSizeAnchor xmlns:cdr="http://schemas.openxmlformats.org/drawingml/2006/chartDrawing">
    <cdr:from>
      <cdr:x>0.15773</cdr:x>
      <cdr:y>0.00946</cdr:y>
    </cdr:from>
    <cdr:to>
      <cdr:x>0.61603</cdr:x>
      <cdr:y>0.09779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81053" y="28576"/>
          <a:ext cx="2850546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景気先行指数（ＣＬＩ）の推移（兵庫県・全国）</a:t>
          </a:r>
        </a:p>
      </cdr:txBody>
    </cdr:sp>
  </cdr:relSizeAnchor>
  <cdr:relSizeAnchor xmlns:cdr="http://schemas.openxmlformats.org/drawingml/2006/chartDrawing">
    <cdr:from>
      <cdr:x>0.06103</cdr:x>
      <cdr:y>0.02326</cdr:y>
    </cdr:from>
    <cdr:to>
      <cdr:x>0.21127</cdr:x>
      <cdr:y>0.09884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71470" y="76200"/>
          <a:ext cx="9144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0.00763</cdr:x>
      <cdr:y>0.02035</cdr:y>
    </cdr:from>
    <cdr:to>
      <cdr:x>0.22066</cdr:x>
      <cdr:y>0.10465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47625" y="60088"/>
          <a:ext cx="1329045" cy="248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85724</xdr:colOff>
      <xdr:row>21</xdr:row>
      <xdr:rowOff>22860</xdr:rowOff>
    </xdr:from>
    <xdr:ext cx="3248026" cy="2819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8FD05FE-B6E4-49DC-A2DB-DC022EA73980}"/>
            </a:ext>
          </a:extLst>
        </xdr:cNvPr>
        <xdr:cNvSpPr txBox="1"/>
      </xdr:nvSpPr>
      <xdr:spPr>
        <a:xfrm>
          <a:off x="3470274" y="4156710"/>
          <a:ext cx="3248026" cy="281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凡例；　　　　     兵庫</a:t>
          </a:r>
          <a:r>
            <a:rPr kumimoji="1" lang="en-US" altLang="ja-JP" sz="1100">
              <a:latin typeface="+mn-ea"/>
              <a:ea typeface="+mn-ea"/>
              <a:cs typeface="Times New Roman" panose="02020603050405020304" pitchFamily="18" charset="0"/>
            </a:rPr>
            <a:t>CLI</a:t>
          </a:r>
          <a:r>
            <a:rPr kumimoji="1" lang="ja-JP" altLang="en-US" sz="1100"/>
            <a:t>，　　　     兵庫</a:t>
          </a:r>
          <a:r>
            <a:rPr kumimoji="1" lang="en-US" altLang="ja-JP" sz="1100">
              <a:latin typeface="+mn-ea"/>
              <a:ea typeface="+mn-ea"/>
            </a:rPr>
            <a:t>CI</a:t>
          </a:r>
          <a:r>
            <a:rPr kumimoji="1" lang="ja-JP" altLang="en-US" sz="1100">
              <a:latin typeface="+mn-lt"/>
              <a:ea typeface="+mn-ea"/>
            </a:rPr>
            <a:t>一致指数</a:t>
          </a:r>
          <a:r>
            <a:rPr kumimoji="1" lang="ja-JP" altLang="en-US" sz="1100"/>
            <a:t>　　　　</a:t>
          </a:r>
        </a:p>
      </xdr:txBody>
    </xdr:sp>
    <xdr:clientData/>
  </xdr:oneCellAnchor>
  <xdr:twoCellAnchor>
    <xdr:from>
      <xdr:col>7</xdr:col>
      <xdr:colOff>777240</xdr:colOff>
      <xdr:row>22</xdr:row>
      <xdr:rowOff>22860</xdr:rowOff>
    </xdr:from>
    <xdr:to>
      <xdr:col>8</xdr:col>
      <xdr:colOff>157140</xdr:colOff>
      <xdr:row>22</xdr:row>
      <xdr:rowOff>22860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3BE6DA9-B8E3-478E-B885-E61446924594}"/>
            </a:ext>
          </a:extLst>
        </xdr:cNvPr>
        <xdr:cNvCxnSpPr/>
      </xdr:nvCxnSpPr>
      <xdr:spPr>
        <a:xfrm>
          <a:off x="4161790" y="4296410"/>
          <a:ext cx="1927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319449</xdr:colOff>
      <xdr:row>22</xdr:row>
      <xdr:rowOff>9525</xdr:rowOff>
    </xdr:from>
    <xdr:to>
      <xdr:col>10</xdr:col>
      <xdr:colOff>110490</xdr:colOff>
      <xdr:row>22</xdr:row>
      <xdr:rowOff>13971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30D28C2-F0E3-42DD-AC5C-29C27B27B43D}"/>
            </a:ext>
          </a:extLst>
        </xdr:cNvPr>
        <xdr:cNvCxnSpPr/>
      </xdr:nvCxnSpPr>
      <xdr:spPr>
        <a:xfrm rot="60000" flipV="1">
          <a:off x="5005749" y="4283075"/>
          <a:ext cx="254591" cy="444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85724</xdr:colOff>
      <xdr:row>21</xdr:row>
      <xdr:rowOff>22860</xdr:rowOff>
    </xdr:from>
    <xdr:ext cx="3248026" cy="28194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8570EFD-0DA2-4A9B-A806-7139BC9D920F}"/>
            </a:ext>
          </a:extLst>
        </xdr:cNvPr>
        <xdr:cNvSpPr txBox="1"/>
      </xdr:nvSpPr>
      <xdr:spPr>
        <a:xfrm>
          <a:off x="3470274" y="4156710"/>
          <a:ext cx="3248026" cy="281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凡例；　　　　     兵庫</a:t>
          </a:r>
          <a:r>
            <a:rPr kumimoji="1" lang="en-US" altLang="ja-JP" sz="1100">
              <a:latin typeface="+mn-ea"/>
              <a:ea typeface="+mn-ea"/>
              <a:cs typeface="Times New Roman" panose="02020603050405020304" pitchFamily="18" charset="0"/>
            </a:rPr>
            <a:t>CLI</a:t>
          </a:r>
          <a:r>
            <a:rPr kumimoji="1" lang="ja-JP" altLang="en-US" sz="1100"/>
            <a:t>，　　　     兵庫</a:t>
          </a:r>
          <a:r>
            <a:rPr kumimoji="1" lang="en-US" altLang="ja-JP" sz="1100">
              <a:latin typeface="+mn-ea"/>
              <a:ea typeface="+mn-ea"/>
            </a:rPr>
            <a:t>CI</a:t>
          </a:r>
          <a:r>
            <a:rPr kumimoji="1" lang="ja-JP" altLang="en-US" sz="1100">
              <a:latin typeface="+mn-lt"/>
              <a:ea typeface="+mn-ea"/>
            </a:rPr>
            <a:t>一致指数</a:t>
          </a:r>
          <a:r>
            <a:rPr kumimoji="1" lang="ja-JP" altLang="en-US" sz="1100"/>
            <a:t>　　　　</a:t>
          </a:r>
        </a:p>
      </xdr:txBody>
    </xdr:sp>
    <xdr:clientData/>
  </xdr:oneCellAnchor>
  <xdr:twoCellAnchor>
    <xdr:from>
      <xdr:col>7</xdr:col>
      <xdr:colOff>777240</xdr:colOff>
      <xdr:row>22</xdr:row>
      <xdr:rowOff>22860</xdr:rowOff>
    </xdr:from>
    <xdr:to>
      <xdr:col>8</xdr:col>
      <xdr:colOff>157140</xdr:colOff>
      <xdr:row>22</xdr:row>
      <xdr:rowOff>22860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6B7AA5E-64B5-4112-8685-99EEBA9DD019}"/>
            </a:ext>
          </a:extLst>
        </xdr:cNvPr>
        <xdr:cNvCxnSpPr/>
      </xdr:nvCxnSpPr>
      <xdr:spPr>
        <a:xfrm>
          <a:off x="4161790" y="4296410"/>
          <a:ext cx="1927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319449</xdr:colOff>
      <xdr:row>22</xdr:row>
      <xdr:rowOff>9525</xdr:rowOff>
    </xdr:from>
    <xdr:to>
      <xdr:col>10</xdr:col>
      <xdr:colOff>110490</xdr:colOff>
      <xdr:row>22</xdr:row>
      <xdr:rowOff>13971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DBD2F183-F6EA-4B89-A9B4-D9A4102C4F3A}"/>
            </a:ext>
          </a:extLst>
        </xdr:cNvPr>
        <xdr:cNvCxnSpPr/>
      </xdr:nvCxnSpPr>
      <xdr:spPr>
        <a:xfrm rot="60000" flipV="1">
          <a:off x="5005749" y="4283075"/>
          <a:ext cx="254591" cy="4446"/>
        </a:xfrm>
        <a:prstGeom prst="line">
          <a:avLst/>
        </a:prstGeom>
        <a:ln w="2857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213017</xdr:colOff>
      <xdr:row>24</xdr:row>
      <xdr:rowOff>17212</xdr:rowOff>
    </xdr:from>
    <xdr:to>
      <xdr:col>12</xdr:col>
      <xdr:colOff>155284</xdr:colOff>
      <xdr:row>40</xdr:row>
      <xdr:rowOff>103439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49E6CAB-0B3E-7072-FF74-4C070AC9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17" y="4652712"/>
          <a:ext cx="6044617" cy="2619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11</xdr:row>
      <xdr:rowOff>0</xdr:rowOff>
    </xdr:from>
    <xdr:to>
      <xdr:col>30</xdr:col>
      <xdr:colOff>260350</xdr:colOff>
      <xdr:row>31</xdr:row>
      <xdr:rowOff>127000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9162BF-9657-07CC-88D0-B96F6BAF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1981200"/>
          <a:ext cx="54165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58</xdr:row>
      <xdr:rowOff>0</xdr:rowOff>
    </xdr:from>
    <xdr:to>
      <xdr:col>29</xdr:col>
      <xdr:colOff>425450</xdr:colOff>
      <xdr:row>77</xdr:row>
      <xdr:rowOff>57150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F5F3DE3-0CF0-0C16-9A77-D2B1728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9740900"/>
          <a:ext cx="4953000" cy="319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40</xdr:row>
      <xdr:rowOff>0</xdr:rowOff>
    </xdr:from>
    <xdr:to>
      <xdr:col>29</xdr:col>
      <xdr:colOff>38100</xdr:colOff>
      <xdr:row>56</xdr:row>
      <xdr:rowOff>133350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2E63492-D68F-ED66-6CEA-5BA132C8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6769100"/>
          <a:ext cx="4565650" cy="277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502921</xdr:colOff>
      <xdr:row>20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2DC399C-2ACE-48CB-BC71-9C82278A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0.1807</cdr:x>
      <cdr:y>0.05956</cdr:y>
    </cdr:from>
    <cdr:to>
      <cdr:x>0.64023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52512" y="180971"/>
          <a:ext cx="2676525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大阪府</a:t>
          </a:r>
          <a:r>
            <a:rPr lang="en-US" altLang="ja-JP" sz="1200"/>
            <a:t>CLI</a:t>
          </a:r>
          <a:r>
            <a:rPr lang="ja-JP" altLang="en-US" sz="1200"/>
            <a:t>・大阪府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24</xdr:col>
      <xdr:colOff>495301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3A5F7AD-FBD8-4FA5-9934-7B4414E65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0.20114</cdr:x>
      <cdr:y>0.05956</cdr:y>
    </cdr:from>
    <cdr:to>
      <cdr:x>0.69665</cdr:x>
      <cdr:y>0.3605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71548" y="180971"/>
          <a:ext cx="2886102" cy="914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200"/>
            <a:t>京都府</a:t>
          </a:r>
          <a:r>
            <a:rPr lang="en-US" altLang="ja-JP" sz="1200"/>
            <a:t>CLI</a:t>
          </a:r>
          <a:r>
            <a:rPr lang="ja-JP" altLang="en-US" sz="1200"/>
            <a:t>・京都府</a:t>
          </a:r>
          <a:r>
            <a:rPr lang="en-US" altLang="ja-JP" sz="1200"/>
            <a:t>CI</a:t>
          </a:r>
          <a:r>
            <a:rPr lang="ja-JP" altLang="en-US" sz="1200"/>
            <a:t>の推移</a:t>
          </a:r>
        </a:p>
      </cdr:txBody>
    </cdr:sp>
  </cdr:relSizeAnchor>
  <cdr:relSizeAnchor xmlns:cdr="http://schemas.openxmlformats.org/drawingml/2006/chartDrawing">
    <cdr:from>
      <cdr:x>0.01554</cdr:x>
      <cdr:y>0.05956</cdr:y>
    </cdr:from>
    <cdr:to>
      <cdr:x>0.17253</cdr:x>
      <cdr:y>0.3605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90488" y="18097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8"/>
  <sheetViews>
    <sheetView workbookViewId="0">
      <selection activeCell="C36" sqref="C36"/>
    </sheetView>
  </sheetViews>
  <sheetFormatPr defaultRowHeight="13"/>
  <cols>
    <col min="1" max="10" width="10.6328125" customWidth="1"/>
  </cols>
  <sheetData>
    <row r="1" spans="1:10" ht="13.5">
      <c r="A1" s="38"/>
      <c r="B1" s="206"/>
      <c r="C1" s="38"/>
      <c r="D1" s="38"/>
      <c r="E1" s="38"/>
      <c r="F1" s="38"/>
      <c r="G1" s="38"/>
      <c r="H1" s="38"/>
    </row>
    <row r="2" spans="1:10" ht="13.5">
      <c r="A2" s="38"/>
      <c r="B2" s="206"/>
      <c r="C2" s="38"/>
      <c r="D2" s="38"/>
      <c r="E2" s="38"/>
      <c r="F2" s="38"/>
      <c r="G2" s="38"/>
      <c r="H2" s="38"/>
    </row>
    <row r="3" spans="1:10" ht="13.5">
      <c r="A3" s="38"/>
      <c r="B3" s="206"/>
      <c r="C3" s="38"/>
      <c r="D3" s="38"/>
      <c r="E3" s="38"/>
      <c r="F3" s="38"/>
      <c r="G3" s="38"/>
      <c r="H3" s="38" t="s">
        <v>832</v>
      </c>
    </row>
    <row r="4" spans="1:10" ht="13.5">
      <c r="A4" s="38"/>
      <c r="B4" s="206"/>
      <c r="C4" s="38"/>
      <c r="D4" s="38"/>
      <c r="E4" s="38"/>
      <c r="F4" s="38"/>
      <c r="G4" s="38"/>
      <c r="H4" s="38"/>
    </row>
    <row r="5" spans="1:10" ht="13.5">
      <c r="A5" s="38"/>
      <c r="B5" s="206"/>
      <c r="C5" s="38"/>
      <c r="D5" s="38"/>
      <c r="E5" s="38"/>
      <c r="F5" s="38"/>
      <c r="G5" s="38"/>
      <c r="H5" s="38"/>
    </row>
    <row r="6" spans="1:10" ht="13.5">
      <c r="A6" s="38"/>
      <c r="B6" s="206"/>
      <c r="C6" s="38"/>
      <c r="D6" s="38"/>
      <c r="E6" s="38"/>
      <c r="F6" s="38"/>
      <c r="G6" s="38"/>
      <c r="H6" s="38"/>
    </row>
    <row r="7" spans="1:10" ht="13.5">
      <c r="A7" s="38"/>
      <c r="B7" s="206"/>
      <c r="C7" s="38"/>
      <c r="D7" s="38"/>
      <c r="E7" s="38"/>
      <c r="F7" s="38"/>
      <c r="G7" s="38"/>
      <c r="H7" s="38"/>
    </row>
    <row r="8" spans="1:10" ht="34.5">
      <c r="A8" s="38"/>
      <c r="B8" s="207" t="s">
        <v>432</v>
      </c>
      <c r="C8" s="208"/>
      <c r="D8" s="208"/>
      <c r="E8" s="208"/>
      <c r="F8" s="208"/>
      <c r="G8" s="208"/>
      <c r="H8" s="208"/>
      <c r="I8" s="205"/>
      <c r="J8" s="205"/>
    </row>
    <row r="9" spans="1:10" ht="25.5">
      <c r="A9" s="208"/>
      <c r="B9" s="211"/>
      <c r="C9" s="213" t="s">
        <v>433</v>
      </c>
      <c r="D9" s="212"/>
      <c r="E9" s="38"/>
      <c r="F9" s="38"/>
      <c r="G9" s="38"/>
      <c r="H9" s="38"/>
    </row>
    <row r="10" spans="1:10" ht="13.5">
      <c r="A10" s="38"/>
      <c r="B10" s="206"/>
      <c r="C10" s="38"/>
      <c r="D10" s="38"/>
      <c r="E10" s="38"/>
      <c r="F10" s="38"/>
      <c r="G10" s="38"/>
      <c r="H10" s="38"/>
    </row>
    <row r="11" spans="1:10" ht="13.5">
      <c r="A11" s="38"/>
      <c r="B11" s="206"/>
      <c r="C11" s="38"/>
      <c r="D11" s="38"/>
      <c r="E11" s="38"/>
      <c r="F11" s="38"/>
      <c r="G11" s="38"/>
      <c r="H11" s="38"/>
    </row>
    <row r="12" spans="1:10" ht="13.5">
      <c r="A12" s="38"/>
      <c r="B12" s="206"/>
      <c r="C12" s="38"/>
      <c r="D12" s="38"/>
      <c r="E12" s="38"/>
      <c r="F12" s="38"/>
      <c r="G12" s="38"/>
      <c r="H12" s="38"/>
    </row>
    <row r="13" spans="1:10" ht="13.5">
      <c r="A13" s="38"/>
      <c r="B13" s="206"/>
      <c r="C13" s="38"/>
      <c r="D13" s="38"/>
      <c r="E13" s="38"/>
      <c r="F13" s="38"/>
      <c r="G13" s="38"/>
      <c r="H13" s="38"/>
    </row>
    <row r="14" spans="1:10" ht="13.5">
      <c r="A14" s="38"/>
      <c r="B14" s="206"/>
      <c r="C14" s="38"/>
      <c r="D14" s="38"/>
      <c r="E14" s="38"/>
      <c r="F14" s="38"/>
      <c r="G14" s="38"/>
      <c r="H14" s="38"/>
    </row>
    <row r="15" spans="1:10" ht="13.5">
      <c r="A15" s="38"/>
      <c r="B15" s="206"/>
      <c r="C15" s="38"/>
      <c r="D15" s="38"/>
      <c r="E15" s="38"/>
      <c r="F15" s="38"/>
      <c r="G15" s="38"/>
      <c r="H15" s="38"/>
    </row>
    <row r="16" spans="1:10" ht="25.5">
      <c r="A16" s="38"/>
      <c r="B16" s="2855" t="s">
        <v>1496</v>
      </c>
      <c r="C16" s="2855"/>
      <c r="D16" s="2855"/>
      <c r="E16" s="2855"/>
      <c r="F16" s="2855"/>
      <c r="G16" s="2855"/>
      <c r="H16" s="38"/>
    </row>
    <row r="17" spans="1:8" ht="23.5">
      <c r="A17" s="38"/>
      <c r="B17" s="206"/>
      <c r="C17" s="38"/>
      <c r="D17" s="2154"/>
      <c r="E17" s="38"/>
      <c r="F17" s="38"/>
      <c r="G17" s="38"/>
      <c r="H17" s="38"/>
    </row>
    <row r="18" spans="1:8" ht="13.5">
      <c r="A18" s="38"/>
      <c r="B18" s="206"/>
      <c r="C18" s="38"/>
      <c r="D18" s="38"/>
      <c r="E18" s="38"/>
      <c r="F18" s="38"/>
      <c r="G18" s="38"/>
      <c r="H18" s="38"/>
    </row>
    <row r="19" spans="1:8" ht="13.5">
      <c r="A19" s="38"/>
      <c r="B19" s="206"/>
      <c r="C19" s="38"/>
      <c r="D19" s="38"/>
      <c r="E19" s="38"/>
      <c r="F19" s="38"/>
      <c r="G19" s="38"/>
      <c r="H19" s="38"/>
    </row>
    <row r="20" spans="1:8" ht="13.5">
      <c r="A20" s="38"/>
      <c r="B20" s="206"/>
      <c r="C20" s="38"/>
      <c r="D20" s="38"/>
      <c r="E20" s="38"/>
      <c r="F20" s="38"/>
      <c r="G20" s="38"/>
      <c r="H20" s="38"/>
    </row>
    <row r="21" spans="1:8" ht="13.5">
      <c r="A21" s="38"/>
      <c r="B21" s="206"/>
      <c r="C21" s="38"/>
      <c r="D21" s="38"/>
      <c r="E21" s="38"/>
      <c r="F21" s="38"/>
      <c r="G21" s="38"/>
      <c r="H21" s="38"/>
    </row>
    <row r="22" spans="1:8" ht="13.5">
      <c r="A22" s="38"/>
      <c r="B22" s="206"/>
      <c r="C22" s="38"/>
      <c r="D22" s="38"/>
      <c r="E22" s="38"/>
      <c r="F22" s="38"/>
      <c r="G22" s="38"/>
      <c r="H22" s="38"/>
    </row>
    <row r="23" spans="1:8" ht="13.5">
      <c r="A23" s="38"/>
      <c r="B23" s="206"/>
      <c r="C23" s="38"/>
      <c r="D23" s="38"/>
      <c r="E23" s="38"/>
      <c r="F23" s="38"/>
      <c r="G23" s="38"/>
      <c r="H23" s="38"/>
    </row>
    <row r="24" spans="1:8" ht="13.5">
      <c r="A24" s="38"/>
      <c r="B24" s="206"/>
      <c r="C24" s="38"/>
      <c r="D24" s="38"/>
      <c r="E24" s="38"/>
      <c r="F24" s="38"/>
      <c r="G24" s="38"/>
      <c r="H24" s="38"/>
    </row>
    <row r="25" spans="1:8" ht="13.5">
      <c r="A25" s="38"/>
      <c r="B25" s="206"/>
      <c r="C25" s="38"/>
      <c r="D25" s="38"/>
      <c r="E25" s="38"/>
      <c r="F25" s="38"/>
      <c r="G25" s="38"/>
      <c r="H25" s="38"/>
    </row>
    <row r="26" spans="1:8" ht="13.5">
      <c r="A26" s="38"/>
      <c r="B26" s="206"/>
      <c r="C26" s="38"/>
      <c r="D26" s="38"/>
      <c r="E26" s="38"/>
      <c r="F26" s="38"/>
      <c r="G26" s="38"/>
      <c r="H26" s="38"/>
    </row>
    <row r="27" spans="1:8" ht="13.5">
      <c r="A27" s="38"/>
      <c r="B27" s="206"/>
      <c r="C27" s="38"/>
      <c r="D27" s="38"/>
      <c r="E27" s="38"/>
      <c r="F27" s="38"/>
      <c r="G27" s="38"/>
      <c r="H27" s="38"/>
    </row>
    <row r="28" spans="1:8" ht="13.5">
      <c r="A28" s="38"/>
      <c r="B28" s="206"/>
      <c r="C28" s="38"/>
      <c r="D28" s="38"/>
      <c r="E28" s="38"/>
      <c r="F28" s="38"/>
      <c r="G28" s="38"/>
      <c r="H28" s="38"/>
    </row>
    <row r="29" spans="1:8" ht="13.5">
      <c r="A29" s="38"/>
      <c r="B29" s="206"/>
      <c r="C29" s="38"/>
      <c r="D29" s="38"/>
      <c r="E29" s="38"/>
      <c r="F29" s="38"/>
      <c r="G29" s="38"/>
      <c r="H29" s="38"/>
    </row>
    <row r="30" spans="1:8" ht="13.5">
      <c r="A30" s="38"/>
      <c r="B30" s="206"/>
      <c r="C30" s="38"/>
      <c r="D30" s="38"/>
      <c r="E30" s="38"/>
      <c r="F30" s="38"/>
      <c r="G30" s="38"/>
      <c r="H30" s="38"/>
    </row>
    <row r="31" spans="1:8" ht="13.5">
      <c r="A31" s="38"/>
      <c r="B31" s="206"/>
      <c r="C31" s="38"/>
      <c r="D31" s="38"/>
      <c r="E31" s="38"/>
      <c r="F31" s="38"/>
      <c r="G31" s="38"/>
      <c r="H31" s="38"/>
    </row>
    <row r="32" spans="1:8" ht="13.5">
      <c r="A32" s="38"/>
      <c r="B32" s="206"/>
      <c r="C32" s="38"/>
      <c r="D32" s="38"/>
      <c r="E32" s="38"/>
      <c r="F32" s="38"/>
      <c r="G32" s="38"/>
      <c r="H32" s="38"/>
    </row>
    <row r="33" spans="1:8" ht="13.5">
      <c r="A33" s="38"/>
      <c r="B33" s="206"/>
      <c r="C33" s="38"/>
      <c r="D33" s="38"/>
      <c r="E33" s="38"/>
      <c r="F33" s="38"/>
      <c r="G33" s="38"/>
      <c r="H33" s="38"/>
    </row>
    <row r="34" spans="1:8" ht="13.5">
      <c r="A34" s="38"/>
      <c r="B34" s="209"/>
      <c r="C34" s="38"/>
      <c r="D34" s="38"/>
      <c r="E34" s="38"/>
      <c r="F34" s="38"/>
      <c r="G34" s="38"/>
      <c r="H34" s="38"/>
    </row>
    <row r="35" spans="1:8" ht="21">
      <c r="A35" s="38"/>
      <c r="B35" s="38"/>
      <c r="C35" s="2856">
        <v>46260</v>
      </c>
      <c r="D35" s="2856"/>
      <c r="E35" s="2856"/>
      <c r="F35" s="2856"/>
      <c r="G35" s="38"/>
      <c r="H35" s="38"/>
    </row>
    <row r="36" spans="1:8" ht="21">
      <c r="A36" s="38"/>
      <c r="B36" s="38"/>
      <c r="C36" s="210"/>
      <c r="D36" s="210"/>
      <c r="E36" s="210"/>
      <c r="F36" s="210"/>
      <c r="G36" s="38"/>
      <c r="H36" s="38"/>
    </row>
    <row r="37" spans="1:8" ht="21">
      <c r="A37" s="38"/>
      <c r="B37" s="38"/>
      <c r="C37" s="210"/>
      <c r="D37" s="210"/>
      <c r="E37" s="210"/>
      <c r="F37" s="210"/>
      <c r="G37" s="38"/>
      <c r="H37" s="38"/>
    </row>
    <row r="38" spans="1:8" ht="21">
      <c r="A38" s="38"/>
      <c r="B38" s="38"/>
      <c r="C38" s="210"/>
      <c r="D38" s="210"/>
      <c r="E38" s="210"/>
      <c r="F38" s="210"/>
      <c r="G38" s="38"/>
      <c r="H38" s="38"/>
    </row>
    <row r="39" spans="1:8" ht="21">
      <c r="A39" s="38"/>
      <c r="B39" s="38"/>
      <c r="C39" s="210"/>
      <c r="D39" s="210"/>
      <c r="E39" s="210"/>
      <c r="F39" s="210"/>
      <c r="G39" s="38"/>
      <c r="H39" s="38"/>
    </row>
    <row r="40" spans="1:8" ht="21">
      <c r="A40" s="38"/>
      <c r="B40" s="38"/>
      <c r="C40" s="210"/>
      <c r="D40" s="210"/>
      <c r="E40" s="210"/>
      <c r="F40" s="210"/>
      <c r="G40" s="38"/>
      <c r="H40" s="38"/>
    </row>
    <row r="41" spans="1:8" ht="21">
      <c r="A41" s="38"/>
      <c r="B41" s="38"/>
      <c r="C41" s="210"/>
      <c r="D41" s="210"/>
      <c r="E41" s="210"/>
      <c r="F41" s="210"/>
      <c r="G41" s="38"/>
      <c r="H41" s="38"/>
    </row>
    <row r="42" spans="1:8" ht="13.5">
      <c r="A42" s="38"/>
      <c r="B42" s="206"/>
      <c r="C42" s="38"/>
      <c r="D42" s="38"/>
      <c r="E42" s="38"/>
      <c r="F42" s="38"/>
      <c r="G42" s="38"/>
      <c r="H42" s="38"/>
    </row>
    <row r="43" spans="1:8" ht="13.5">
      <c r="A43" s="38"/>
      <c r="B43" s="206"/>
      <c r="C43" s="38"/>
      <c r="D43" s="38"/>
      <c r="E43" s="38"/>
      <c r="F43" s="38"/>
      <c r="G43" s="38"/>
      <c r="H43" s="38"/>
    </row>
    <row r="44" spans="1:8" ht="24.75" customHeight="1">
      <c r="A44" s="38"/>
      <c r="B44" s="2857" t="s">
        <v>431</v>
      </c>
      <c r="C44" s="2857"/>
      <c r="D44" s="2857"/>
      <c r="E44" s="2857"/>
      <c r="F44" s="2857"/>
      <c r="G44" s="2857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</sheetData>
  <mergeCells count="3">
    <mergeCell ref="B16:G16"/>
    <mergeCell ref="C35:F35"/>
    <mergeCell ref="B44:G44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59999389629810485"/>
  </sheetPr>
  <dimension ref="A1:W24"/>
  <sheetViews>
    <sheetView workbookViewId="0">
      <selection activeCell="J20" sqref="J20"/>
    </sheetView>
  </sheetViews>
  <sheetFormatPr defaultColWidth="9" defaultRowHeight="13"/>
  <cols>
    <col min="1" max="1" width="2" style="8" customWidth="1"/>
    <col min="2" max="2" width="28.453125" style="8" customWidth="1"/>
    <col min="3" max="3" width="6.08984375" style="14" customWidth="1"/>
    <col min="4" max="10" width="8.08984375" style="8" customWidth="1"/>
    <col min="11" max="11" width="9.453125" style="8" customWidth="1"/>
    <col min="12" max="13" width="9" style="8"/>
    <col min="14" max="14" width="8.453125" style="8" bestFit="1" customWidth="1"/>
    <col min="15" max="15" width="3.453125" style="8" bestFit="1" customWidth="1"/>
    <col min="16" max="17" width="2.453125" style="8" bestFit="1" customWidth="1"/>
    <col min="18" max="18" width="5.90625" style="8" bestFit="1" customWidth="1"/>
    <col min="19" max="19" width="4.90625" style="8" bestFit="1" customWidth="1"/>
    <col min="20" max="21" width="3.453125" style="8" bestFit="1" customWidth="1"/>
    <col min="22" max="22" width="5.90625" style="8" bestFit="1" customWidth="1"/>
    <col min="23" max="16384" width="9" style="8"/>
  </cols>
  <sheetData>
    <row r="1" spans="1:23" ht="13.5" thickBot="1">
      <c r="A1" s="12"/>
      <c r="B1" s="11" t="s">
        <v>460</v>
      </c>
      <c r="C1" s="13"/>
      <c r="D1" s="12"/>
      <c r="E1" s="12"/>
      <c r="F1" s="12"/>
      <c r="G1" s="12"/>
      <c r="H1" s="12"/>
      <c r="I1" s="12"/>
      <c r="J1" s="12"/>
      <c r="K1" s="12"/>
      <c r="L1" s="12"/>
    </row>
    <row r="2" spans="1:23">
      <c r="A2" s="12"/>
      <c r="B2" s="2880" t="s">
        <v>144</v>
      </c>
      <c r="C2" s="2891"/>
      <c r="D2" s="2886" t="s">
        <v>142</v>
      </c>
      <c r="E2" s="2887"/>
      <c r="F2" s="2888"/>
      <c r="G2" s="2890" t="s">
        <v>143</v>
      </c>
      <c r="H2" s="2890"/>
      <c r="I2" s="2890"/>
      <c r="J2" s="2889" t="s">
        <v>277</v>
      </c>
      <c r="K2" s="2888"/>
      <c r="L2" s="12"/>
    </row>
    <row r="3" spans="1:23" ht="13.5" thickBot="1">
      <c r="A3" s="61"/>
      <c r="B3" s="2892"/>
      <c r="C3" s="2893"/>
      <c r="D3" s="50" t="s">
        <v>278</v>
      </c>
      <c r="E3" s="53" t="s">
        <v>145</v>
      </c>
      <c r="F3" s="51" t="s">
        <v>146</v>
      </c>
      <c r="G3" s="343" t="s">
        <v>147</v>
      </c>
      <c r="H3" s="53" t="s">
        <v>148</v>
      </c>
      <c r="I3" s="236" t="s">
        <v>279</v>
      </c>
      <c r="J3" s="50" t="s">
        <v>149</v>
      </c>
      <c r="K3" s="51" t="s">
        <v>150</v>
      </c>
      <c r="L3" s="12"/>
      <c r="M3" s="15"/>
      <c r="N3" s="705"/>
      <c r="O3" s="705"/>
      <c r="P3" s="705"/>
      <c r="Q3" s="705"/>
      <c r="R3" s="705"/>
      <c r="S3" s="705"/>
      <c r="T3" s="705"/>
      <c r="U3" s="705"/>
      <c r="V3" s="705"/>
      <c r="W3" s="705"/>
    </row>
    <row r="4" spans="1:23" ht="15" customHeight="1">
      <c r="A4" s="61"/>
      <c r="B4" s="62" t="s">
        <v>358</v>
      </c>
      <c r="C4" s="257" t="s">
        <v>151</v>
      </c>
      <c r="D4" s="345">
        <v>12</v>
      </c>
      <c r="E4" s="346">
        <v>0</v>
      </c>
      <c r="F4" s="347">
        <v>0</v>
      </c>
      <c r="G4" s="373">
        <v>0</v>
      </c>
      <c r="H4" s="374">
        <v>0</v>
      </c>
      <c r="I4" s="459">
        <v>0</v>
      </c>
      <c r="J4" s="345">
        <v>0</v>
      </c>
      <c r="K4" s="370">
        <v>1</v>
      </c>
      <c r="L4" s="63"/>
      <c r="M4" s="1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3" ht="15" customHeight="1">
      <c r="A5" s="61"/>
      <c r="B5" s="258" t="s">
        <v>357</v>
      </c>
      <c r="C5" s="259" t="s">
        <v>152</v>
      </c>
      <c r="D5" s="348">
        <v>11</v>
      </c>
      <c r="E5" s="344">
        <v>1</v>
      </c>
      <c r="F5" s="349">
        <v>5</v>
      </c>
      <c r="G5" s="375">
        <v>3.8</v>
      </c>
      <c r="H5" s="376">
        <v>3.25</v>
      </c>
      <c r="I5" s="460">
        <v>2</v>
      </c>
      <c r="J5" s="348">
        <v>1</v>
      </c>
      <c r="K5" s="371">
        <v>0.76500000000000001</v>
      </c>
      <c r="L5" s="63"/>
      <c r="M5" s="15"/>
      <c r="N5" s="705"/>
      <c r="O5" s="705"/>
      <c r="P5" s="705"/>
      <c r="Q5" s="705"/>
      <c r="R5" s="705"/>
      <c r="S5" s="705"/>
      <c r="T5" s="705"/>
      <c r="U5" s="705"/>
      <c r="V5" s="705"/>
      <c r="W5" s="705"/>
    </row>
    <row r="6" spans="1:23" ht="15" customHeight="1">
      <c r="A6" s="61"/>
      <c r="B6" s="258" t="s">
        <v>359</v>
      </c>
      <c r="C6" s="259" t="s">
        <v>153</v>
      </c>
      <c r="D6" s="348">
        <v>11</v>
      </c>
      <c r="E6" s="344">
        <v>3</v>
      </c>
      <c r="F6" s="349">
        <v>3</v>
      </c>
      <c r="G6" s="375">
        <v>4.62</v>
      </c>
      <c r="H6" s="376">
        <v>5.36</v>
      </c>
      <c r="I6" s="460">
        <v>4</v>
      </c>
      <c r="J6" s="348">
        <v>3</v>
      </c>
      <c r="K6" s="371">
        <v>0.71099999999999997</v>
      </c>
      <c r="L6" s="63"/>
      <c r="M6" s="15"/>
      <c r="N6" s="705"/>
      <c r="O6" s="705"/>
      <c r="P6" s="705"/>
      <c r="Q6" s="705"/>
      <c r="R6" s="705"/>
      <c r="S6" s="705"/>
      <c r="T6" s="705"/>
      <c r="U6" s="705"/>
      <c r="V6" s="705"/>
      <c r="W6" s="705"/>
    </row>
    <row r="7" spans="1:23" ht="15" customHeight="1">
      <c r="A7" s="61"/>
      <c r="B7" s="258" t="s">
        <v>360</v>
      </c>
      <c r="C7" s="259" t="s">
        <v>154</v>
      </c>
      <c r="D7" s="348">
        <v>11</v>
      </c>
      <c r="E7" s="344">
        <v>4</v>
      </c>
      <c r="F7" s="349">
        <v>2</v>
      </c>
      <c r="G7" s="375">
        <v>6.86</v>
      </c>
      <c r="H7" s="376">
        <v>6.83</v>
      </c>
      <c r="I7" s="460">
        <v>4</v>
      </c>
      <c r="J7" s="348">
        <v>4</v>
      </c>
      <c r="K7" s="371">
        <v>0.63300000000000001</v>
      </c>
      <c r="L7" s="63"/>
      <c r="M7" s="15"/>
      <c r="N7" s="705"/>
      <c r="O7" s="705"/>
      <c r="P7" s="705"/>
      <c r="Q7" s="705"/>
      <c r="R7" s="705"/>
      <c r="S7" s="705"/>
      <c r="T7" s="705"/>
      <c r="U7" s="705"/>
      <c r="V7" s="705"/>
      <c r="W7" s="705"/>
    </row>
    <row r="8" spans="1:23" ht="15" customHeight="1">
      <c r="A8" s="61"/>
      <c r="B8" s="258" t="s">
        <v>361</v>
      </c>
      <c r="C8" s="259" t="s">
        <v>155</v>
      </c>
      <c r="D8" s="348">
        <v>12</v>
      </c>
      <c r="E8" s="344">
        <v>2</v>
      </c>
      <c r="F8" s="349">
        <v>0</v>
      </c>
      <c r="G8" s="375">
        <v>0.4</v>
      </c>
      <c r="H8" s="376">
        <v>2.62</v>
      </c>
      <c r="I8" s="460">
        <v>1</v>
      </c>
      <c r="J8" s="348">
        <v>1</v>
      </c>
      <c r="K8" s="371">
        <v>0.875</v>
      </c>
      <c r="L8" s="63"/>
      <c r="M8" s="15"/>
      <c r="N8" s="705"/>
      <c r="O8" s="705"/>
      <c r="P8" s="705"/>
      <c r="Q8" s="705"/>
      <c r="R8" s="705"/>
      <c r="S8" s="705"/>
      <c r="T8" s="705"/>
      <c r="U8" s="705"/>
      <c r="V8" s="705"/>
      <c r="W8" s="705"/>
    </row>
    <row r="9" spans="1:23" ht="15" customHeight="1">
      <c r="A9" s="61"/>
      <c r="B9" s="258" t="s">
        <v>362</v>
      </c>
      <c r="C9" s="259" t="s">
        <v>156</v>
      </c>
      <c r="D9" s="348">
        <v>12</v>
      </c>
      <c r="E9" s="344">
        <v>4</v>
      </c>
      <c r="F9" s="349">
        <v>5</v>
      </c>
      <c r="G9" s="375">
        <v>1.62</v>
      </c>
      <c r="H9" s="376">
        <v>5.63</v>
      </c>
      <c r="I9" s="460">
        <v>1</v>
      </c>
      <c r="J9" s="348">
        <v>6</v>
      </c>
      <c r="K9" s="371">
        <v>0.54700000000000004</v>
      </c>
      <c r="L9" s="63"/>
      <c r="M9" s="15"/>
      <c r="N9" s="705"/>
      <c r="O9" s="705"/>
      <c r="P9" s="705"/>
      <c r="Q9" s="705"/>
      <c r="R9" s="705"/>
      <c r="S9" s="705"/>
      <c r="T9" s="705"/>
      <c r="U9" s="705"/>
      <c r="V9" s="705"/>
      <c r="W9" s="705"/>
    </row>
    <row r="10" spans="1:23" ht="15" customHeight="1">
      <c r="A10" s="61"/>
      <c r="B10" s="258" t="s">
        <v>363</v>
      </c>
      <c r="C10" s="259" t="s">
        <v>157</v>
      </c>
      <c r="D10" s="348">
        <v>12</v>
      </c>
      <c r="E10" s="344">
        <v>1</v>
      </c>
      <c r="F10" s="349">
        <v>3</v>
      </c>
      <c r="G10" s="375">
        <v>7.82</v>
      </c>
      <c r="H10" s="376">
        <v>5.32</v>
      </c>
      <c r="I10" s="460">
        <v>7</v>
      </c>
      <c r="J10" s="348">
        <v>12</v>
      </c>
      <c r="K10" s="371">
        <v>0.63100000000000001</v>
      </c>
      <c r="L10" s="63"/>
      <c r="M10" s="15"/>
      <c r="N10" s="705"/>
      <c r="O10" s="705"/>
      <c r="P10" s="705"/>
      <c r="Q10" s="705"/>
      <c r="R10" s="705"/>
      <c r="S10" s="705"/>
      <c r="T10" s="705"/>
      <c r="U10" s="705"/>
      <c r="V10" s="705"/>
      <c r="W10" s="705"/>
    </row>
    <row r="11" spans="1:23" ht="15" customHeight="1">
      <c r="A11" s="61"/>
      <c r="B11" s="258" t="s">
        <v>469</v>
      </c>
      <c r="C11" s="259" t="s">
        <v>158</v>
      </c>
      <c r="D11" s="348">
        <v>11</v>
      </c>
      <c r="E11" s="344">
        <v>0</v>
      </c>
      <c r="F11" s="349">
        <v>2</v>
      </c>
      <c r="G11" s="375">
        <v>5.27</v>
      </c>
      <c r="H11" s="376">
        <v>4.75</v>
      </c>
      <c r="I11" s="460">
        <v>5</v>
      </c>
      <c r="J11" s="348">
        <v>3</v>
      </c>
      <c r="K11" s="371">
        <v>0.67600000000000005</v>
      </c>
      <c r="L11" s="63"/>
      <c r="M11" s="15"/>
      <c r="N11" s="705"/>
      <c r="O11" s="705"/>
      <c r="P11" s="705"/>
      <c r="Q11" s="705"/>
      <c r="R11" s="705"/>
      <c r="S11" s="705"/>
      <c r="T11" s="705"/>
      <c r="U11" s="705"/>
      <c r="V11" s="705"/>
      <c r="W11" s="705"/>
    </row>
    <row r="12" spans="1:23" ht="15" customHeight="1" thickBot="1">
      <c r="A12" s="55"/>
      <c r="B12" s="2894" t="s">
        <v>370</v>
      </c>
      <c r="C12" s="2895"/>
      <c r="D12" s="350">
        <v>12</v>
      </c>
      <c r="E12" s="351">
        <v>2</v>
      </c>
      <c r="F12" s="352">
        <v>2</v>
      </c>
      <c r="G12" s="377">
        <v>4.2</v>
      </c>
      <c r="H12" s="378">
        <v>3.54</v>
      </c>
      <c r="I12" s="461">
        <v>3</v>
      </c>
      <c r="J12" s="350">
        <v>3</v>
      </c>
      <c r="K12" s="372">
        <v>0.88800000000000001</v>
      </c>
      <c r="L12" s="65"/>
    </row>
    <row r="13" spans="1:23">
      <c r="A13" s="12"/>
      <c r="B13" s="12" t="s">
        <v>696</v>
      </c>
      <c r="C13" s="13"/>
      <c r="D13" s="12"/>
      <c r="E13" s="12"/>
      <c r="F13" s="12"/>
      <c r="G13" s="12"/>
      <c r="H13" s="12"/>
      <c r="I13" s="12"/>
      <c r="J13" s="12"/>
      <c r="K13" s="12"/>
      <c r="L13" s="12"/>
    </row>
    <row r="14" spans="1:23">
      <c r="A14" s="12"/>
      <c r="B14" s="12"/>
      <c r="C14" s="428"/>
      <c r="D14" s="428"/>
      <c r="E14" s="428"/>
      <c r="F14" s="428"/>
      <c r="G14" s="428"/>
      <c r="H14" s="428"/>
      <c r="I14" s="428"/>
      <c r="J14" s="428"/>
      <c r="K14" s="428"/>
      <c r="L14" s="65"/>
      <c r="M14" s="705"/>
    </row>
    <row r="15" spans="1:23">
      <c r="A15" s="15"/>
      <c r="B15" s="1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</row>
    <row r="16" spans="1:23">
      <c r="A16" s="15"/>
      <c r="B16" s="1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</row>
    <row r="17" spans="1:13">
      <c r="A17" s="15"/>
      <c r="B17" s="15"/>
      <c r="C17" s="705"/>
      <c r="D17" s="705"/>
      <c r="E17" s="705"/>
      <c r="F17" s="705"/>
      <c r="G17" s="705"/>
      <c r="H17" s="705"/>
      <c r="I17" s="705"/>
      <c r="J17" s="705"/>
      <c r="K17" s="705"/>
      <c r="L17" s="705"/>
      <c r="M17" s="705"/>
    </row>
    <row r="18" spans="1:13">
      <c r="A18" s="15"/>
      <c r="B18" s="15"/>
      <c r="C18" s="705"/>
      <c r="D18" s="705"/>
      <c r="E18" s="705"/>
      <c r="F18" s="705"/>
      <c r="G18" s="705"/>
      <c r="H18" s="705"/>
      <c r="I18" s="705"/>
      <c r="J18" s="705"/>
      <c r="K18" s="705"/>
      <c r="L18" s="705"/>
      <c r="M18" s="705"/>
    </row>
    <row r="19" spans="1:13">
      <c r="A19" s="15"/>
      <c r="B19" s="15"/>
      <c r="C19" s="705"/>
      <c r="D19" s="705"/>
      <c r="E19" s="705"/>
      <c r="F19" s="705"/>
      <c r="G19" s="705"/>
      <c r="H19" s="705"/>
      <c r="I19" s="705"/>
      <c r="J19" s="705"/>
      <c r="K19" s="705"/>
      <c r="L19" s="705"/>
      <c r="M19" s="705"/>
    </row>
    <row r="20" spans="1:13">
      <c r="A20" s="15"/>
      <c r="B20" s="1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</row>
    <row r="21" spans="1:13">
      <c r="A21" s="15"/>
      <c r="B21" s="1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</row>
    <row r="22" spans="1:13">
      <c r="A22" s="15"/>
      <c r="B22" s="15"/>
      <c r="C22" s="705"/>
      <c r="D22" s="705"/>
      <c r="E22" s="705"/>
      <c r="F22" s="705"/>
      <c r="G22" s="705"/>
      <c r="H22" s="705"/>
      <c r="I22" s="705"/>
      <c r="J22" s="705"/>
      <c r="K22" s="705"/>
      <c r="L22" s="705"/>
    </row>
    <row r="23" spans="1:13">
      <c r="A23" s="15"/>
      <c r="B23" s="15"/>
      <c r="C23" s="705"/>
      <c r="D23" s="705"/>
      <c r="E23" s="705"/>
      <c r="F23" s="705"/>
      <c r="G23" s="705"/>
      <c r="H23" s="705"/>
      <c r="I23" s="705"/>
      <c r="J23" s="705"/>
      <c r="K23" s="705"/>
      <c r="L23" s="705"/>
    </row>
    <row r="24" spans="1:13">
      <c r="A24" s="15"/>
      <c r="B24" s="705"/>
      <c r="H24" s="705"/>
      <c r="I24" s="705"/>
      <c r="J24" s="705"/>
      <c r="K24" s="705"/>
    </row>
  </sheetData>
  <mergeCells count="5">
    <mergeCell ref="D2:F2"/>
    <mergeCell ref="J2:K2"/>
    <mergeCell ref="G2:I2"/>
    <mergeCell ref="B2:C3"/>
    <mergeCell ref="B12:C1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9" tint="0.59999389629810485"/>
  </sheetPr>
  <dimension ref="A1:R49"/>
  <sheetViews>
    <sheetView topLeftCell="A14" workbookViewId="0">
      <selection activeCell="R28" sqref="R28"/>
    </sheetView>
  </sheetViews>
  <sheetFormatPr defaultColWidth="9" defaultRowHeight="13"/>
  <cols>
    <col min="1" max="2" width="5.6328125" style="8" customWidth="1"/>
    <col min="3" max="3" width="5.90625" style="8" customWidth="1"/>
    <col min="4" max="4" width="11.6328125" style="8" customWidth="1"/>
    <col min="5" max="5" width="8.08984375" style="8" customWidth="1"/>
    <col min="6" max="6" width="5.6328125" style="8" customWidth="1"/>
    <col min="7" max="7" width="5.90625" style="8" customWidth="1"/>
    <col min="8" max="8" width="11.6328125" style="8" customWidth="1"/>
    <col min="9" max="9" width="7" style="8" customWidth="1"/>
    <col min="10" max="10" width="6.6328125" style="8" customWidth="1"/>
    <col min="11" max="12" width="9.6328125" style="8" customWidth="1"/>
    <col min="13" max="13" width="6.36328125" style="8" customWidth="1"/>
    <col min="14" max="14" width="4.36328125" style="8" customWidth="1"/>
    <col min="15" max="15" width="3.453125" style="8" customWidth="1"/>
    <col min="16" max="16" width="7" style="8" customWidth="1"/>
    <col min="17" max="17" width="4.90625" style="8" customWidth="1"/>
    <col min="18" max="18" width="5.1796875" style="8" customWidth="1"/>
    <col min="19" max="16384" width="9" style="8"/>
  </cols>
  <sheetData>
    <row r="1" spans="1:18">
      <c r="A1" s="12"/>
      <c r="B1" s="57" t="s">
        <v>461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8" ht="15" customHeight="1" thickBot="1">
      <c r="A2" s="12"/>
      <c r="B2" s="12"/>
      <c r="C2" s="12"/>
      <c r="D2" s="57"/>
      <c r="E2" s="12"/>
      <c r="F2" s="12"/>
      <c r="G2" s="12"/>
      <c r="H2" s="12"/>
      <c r="I2" s="249" t="s">
        <v>276</v>
      </c>
      <c r="J2" s="12"/>
      <c r="K2" s="12"/>
      <c r="L2" s="12"/>
    </row>
    <row r="3" spans="1:18" ht="15.75" customHeight="1">
      <c r="A3" s="12"/>
      <c r="B3" s="2897" t="s">
        <v>371</v>
      </c>
      <c r="C3" s="2898"/>
      <c r="D3" s="2899"/>
      <c r="E3" s="2899"/>
      <c r="F3" s="2903" t="s">
        <v>375</v>
      </c>
      <c r="G3" s="2899"/>
      <c r="H3" s="2904"/>
      <c r="I3" s="2905" t="s">
        <v>373</v>
      </c>
      <c r="J3" s="12"/>
      <c r="K3" s="12"/>
      <c r="L3" s="55"/>
      <c r="M3" s="15"/>
      <c r="N3" s="705"/>
      <c r="O3" s="16"/>
      <c r="P3" s="16"/>
    </row>
    <row r="4" spans="1:18" ht="15.75" customHeight="1" thickBot="1">
      <c r="A4" s="12"/>
      <c r="B4" s="2900" t="s">
        <v>374</v>
      </c>
      <c r="C4" s="2901"/>
      <c r="D4" s="71" t="s">
        <v>103</v>
      </c>
      <c r="E4" s="72" t="s">
        <v>372</v>
      </c>
      <c r="F4" s="2902" t="s">
        <v>374</v>
      </c>
      <c r="G4" s="2901"/>
      <c r="H4" s="73" t="s">
        <v>103</v>
      </c>
      <c r="I4" s="2906"/>
      <c r="J4" s="12"/>
      <c r="K4" s="55"/>
      <c r="L4" s="55"/>
      <c r="M4" s="15"/>
      <c r="N4" s="705"/>
      <c r="O4" s="16"/>
      <c r="P4" s="16"/>
    </row>
    <row r="5" spans="1:18" ht="15.75" customHeight="1">
      <c r="A5" s="55"/>
      <c r="B5" s="70" t="str">
        <f t="shared" ref="B5:B18" si="0">IF(C5="T","谷",IF(C5="P","山"," "))</f>
        <v xml:space="preserve"> </v>
      </c>
      <c r="C5" s="59"/>
      <c r="D5" s="467">
        <v>34669</v>
      </c>
      <c r="E5" s="462"/>
      <c r="F5" s="453" t="str">
        <f t="shared" ref="F5:F18" si="1">IF(G5="T","谷",IF(G5="P","山"," "))</f>
        <v>谷</v>
      </c>
      <c r="G5" s="41" t="s">
        <v>160</v>
      </c>
      <c r="H5" s="452">
        <v>34731</v>
      </c>
      <c r="I5" s="456">
        <v>2</v>
      </c>
      <c r="J5" s="12"/>
      <c r="K5" s="55"/>
      <c r="L5" s="55"/>
      <c r="M5" s="15"/>
      <c r="N5" s="705"/>
      <c r="O5" s="16"/>
      <c r="P5" s="16"/>
      <c r="Q5" s="16"/>
      <c r="R5" s="705"/>
    </row>
    <row r="6" spans="1:18" ht="15.75" customHeight="1">
      <c r="A6" s="55"/>
      <c r="B6" s="68" t="str">
        <f t="shared" si="0"/>
        <v>山</v>
      </c>
      <c r="C6" s="37" t="s">
        <v>162</v>
      </c>
      <c r="D6" s="468">
        <v>35370</v>
      </c>
      <c r="E6" s="463">
        <v>102.65069895968213</v>
      </c>
      <c r="F6" s="454" t="str">
        <f t="shared" si="1"/>
        <v>山</v>
      </c>
      <c r="G6" s="37" t="s">
        <v>162</v>
      </c>
      <c r="H6" s="452">
        <v>35551</v>
      </c>
      <c r="I6" s="457">
        <v>6</v>
      </c>
      <c r="J6" s="12"/>
      <c r="K6" s="55"/>
      <c r="L6" s="55"/>
      <c r="M6" s="15"/>
      <c r="N6" s="705"/>
      <c r="O6" s="16"/>
      <c r="P6" s="16"/>
      <c r="Q6" s="16"/>
      <c r="R6" s="705"/>
    </row>
    <row r="7" spans="1:18" ht="15.75" customHeight="1">
      <c r="A7" s="55"/>
      <c r="B7" s="68" t="str">
        <f t="shared" si="0"/>
        <v>谷</v>
      </c>
      <c r="C7" s="37" t="s">
        <v>160</v>
      </c>
      <c r="D7" s="468">
        <v>36008</v>
      </c>
      <c r="E7" s="463">
        <v>97.928470031484807</v>
      </c>
      <c r="F7" s="454" t="str">
        <f t="shared" si="1"/>
        <v>谷</v>
      </c>
      <c r="G7" s="37" t="s">
        <v>160</v>
      </c>
      <c r="H7" s="452">
        <v>36161</v>
      </c>
      <c r="I7" s="457">
        <v>5</v>
      </c>
      <c r="J7" s="12"/>
      <c r="K7" s="55"/>
      <c r="L7" s="55"/>
      <c r="M7" s="15"/>
      <c r="N7" s="705"/>
      <c r="O7" s="16"/>
      <c r="P7" s="16"/>
      <c r="Q7" s="16"/>
      <c r="R7" s="705"/>
    </row>
    <row r="8" spans="1:18" ht="15.75" customHeight="1">
      <c r="A8" s="55"/>
      <c r="B8" s="68" t="str">
        <f t="shared" si="0"/>
        <v>山</v>
      </c>
      <c r="C8" s="37" t="s">
        <v>162</v>
      </c>
      <c r="D8" s="468">
        <v>36708</v>
      </c>
      <c r="E8" s="463">
        <v>100.47048284079987</v>
      </c>
      <c r="F8" s="454" t="str">
        <f t="shared" si="1"/>
        <v>山</v>
      </c>
      <c r="G8" s="37" t="s">
        <v>162</v>
      </c>
      <c r="H8" s="452">
        <v>36800</v>
      </c>
      <c r="I8" s="457">
        <v>3</v>
      </c>
      <c r="J8" s="12"/>
      <c r="K8" s="55"/>
      <c r="L8" s="55"/>
      <c r="M8" s="15"/>
      <c r="N8" s="705"/>
      <c r="O8" s="16"/>
      <c r="P8" s="705"/>
      <c r="Q8" s="16"/>
      <c r="R8" s="705"/>
    </row>
    <row r="9" spans="1:18" ht="15.75" customHeight="1">
      <c r="A9" s="55"/>
      <c r="B9" s="68" t="str">
        <f t="shared" si="0"/>
        <v>谷</v>
      </c>
      <c r="C9" s="37" t="s">
        <v>160</v>
      </c>
      <c r="D9" s="468">
        <v>37196</v>
      </c>
      <c r="E9" s="463">
        <v>98.199277074620198</v>
      </c>
      <c r="F9" s="454" t="str">
        <f t="shared" si="1"/>
        <v>谷</v>
      </c>
      <c r="G9" s="37" t="s">
        <v>160</v>
      </c>
      <c r="H9" s="452">
        <v>37288</v>
      </c>
      <c r="I9" s="457">
        <v>3</v>
      </c>
      <c r="J9" s="12"/>
      <c r="K9" s="55"/>
      <c r="L9" s="55"/>
      <c r="M9" s="15"/>
      <c r="N9" s="705"/>
      <c r="O9" s="705"/>
      <c r="P9" s="16"/>
      <c r="Q9" s="16"/>
      <c r="R9" s="705"/>
    </row>
    <row r="10" spans="1:18" ht="15.75" customHeight="1">
      <c r="A10" s="55"/>
      <c r="B10" s="68" t="str">
        <f t="shared" si="0"/>
        <v>山</v>
      </c>
      <c r="C10" s="37" t="s">
        <v>162</v>
      </c>
      <c r="D10" s="468">
        <v>38322</v>
      </c>
      <c r="E10" s="463">
        <v>101.21342899222439</v>
      </c>
      <c r="F10" s="455" t="str">
        <f t="shared" si="1"/>
        <v xml:space="preserve"> </v>
      </c>
      <c r="G10" s="58" t="s">
        <v>271</v>
      </c>
      <c r="H10" s="452"/>
      <c r="I10" s="457" t="s">
        <v>264</v>
      </c>
      <c r="J10" s="12"/>
      <c r="K10" s="55"/>
      <c r="L10" s="55"/>
      <c r="M10" s="15"/>
      <c r="N10" s="705"/>
      <c r="O10" s="16"/>
      <c r="P10" s="16"/>
      <c r="Q10" s="705"/>
      <c r="R10" s="705"/>
    </row>
    <row r="11" spans="1:18" ht="15.75" customHeight="1">
      <c r="A11" s="55"/>
      <c r="B11" s="67" t="str">
        <f t="shared" si="0"/>
        <v xml:space="preserve"> </v>
      </c>
      <c r="C11" s="58" t="s">
        <v>271</v>
      </c>
      <c r="D11" s="468"/>
      <c r="E11" s="464"/>
      <c r="F11" s="454" t="str">
        <f t="shared" si="1"/>
        <v>山</v>
      </c>
      <c r="G11" s="37" t="s">
        <v>162</v>
      </c>
      <c r="H11" s="452">
        <v>38961</v>
      </c>
      <c r="I11" s="457" t="s">
        <v>161</v>
      </c>
      <c r="J11" s="12"/>
      <c r="K11" s="55"/>
      <c r="L11" s="55"/>
      <c r="M11" s="15"/>
      <c r="N11" s="705"/>
      <c r="O11" s="16"/>
      <c r="P11" s="705"/>
      <c r="Q11" s="16"/>
      <c r="R11" s="705"/>
    </row>
    <row r="12" spans="1:18" ht="15.75" customHeight="1">
      <c r="A12" s="55"/>
      <c r="B12" s="68" t="str">
        <f t="shared" si="0"/>
        <v>谷</v>
      </c>
      <c r="C12" s="37" t="s">
        <v>160</v>
      </c>
      <c r="D12" s="468">
        <v>39904</v>
      </c>
      <c r="E12" s="463">
        <v>95.002459193300226</v>
      </c>
      <c r="F12" s="454" t="str">
        <f t="shared" si="1"/>
        <v>谷</v>
      </c>
      <c r="G12" s="37" t="s">
        <v>160</v>
      </c>
      <c r="H12" s="452">
        <v>39934</v>
      </c>
      <c r="I12" s="457">
        <v>1</v>
      </c>
      <c r="J12" s="12"/>
      <c r="K12" s="55"/>
      <c r="L12" s="55"/>
      <c r="M12" s="15"/>
      <c r="N12" s="705"/>
      <c r="O12" s="705"/>
      <c r="P12" s="16"/>
      <c r="Q12" s="16"/>
      <c r="R12" s="705"/>
    </row>
    <row r="13" spans="1:18" ht="15.75" customHeight="1">
      <c r="A13" s="55"/>
      <c r="B13" s="68" t="str">
        <f t="shared" si="0"/>
        <v>山</v>
      </c>
      <c r="C13" s="37" t="s">
        <v>162</v>
      </c>
      <c r="D13" s="468">
        <v>40269</v>
      </c>
      <c r="E13" s="463">
        <v>100.54100591400672</v>
      </c>
      <c r="F13" s="455" t="str">
        <f t="shared" si="1"/>
        <v xml:space="preserve"> </v>
      </c>
      <c r="G13" s="58" t="s">
        <v>271</v>
      </c>
      <c r="H13" s="452"/>
      <c r="I13" s="457" t="s">
        <v>264</v>
      </c>
      <c r="J13" s="12"/>
      <c r="K13" s="55"/>
      <c r="L13" s="55"/>
      <c r="M13" s="15"/>
      <c r="N13" s="705"/>
      <c r="O13" s="16"/>
      <c r="P13" s="16"/>
      <c r="Q13" s="705"/>
      <c r="R13" s="705"/>
    </row>
    <row r="14" spans="1:18" ht="15.75" customHeight="1">
      <c r="A14" s="55"/>
      <c r="B14" s="67" t="str">
        <f t="shared" si="0"/>
        <v xml:space="preserve"> </v>
      </c>
      <c r="C14" s="58" t="s">
        <v>271</v>
      </c>
      <c r="D14" s="468"/>
      <c r="E14" s="464"/>
      <c r="F14" s="454" t="str">
        <f t="shared" si="1"/>
        <v>山</v>
      </c>
      <c r="G14" s="37" t="s">
        <v>162</v>
      </c>
      <c r="H14" s="452">
        <v>40848</v>
      </c>
      <c r="I14" s="457" t="s">
        <v>161</v>
      </c>
      <c r="J14" s="12"/>
      <c r="K14" s="55"/>
      <c r="L14" s="55"/>
      <c r="M14" s="15"/>
      <c r="N14" s="705"/>
      <c r="O14" s="16"/>
      <c r="P14" s="16"/>
      <c r="Q14" s="16"/>
      <c r="R14" s="705"/>
    </row>
    <row r="15" spans="1:18" ht="15.75" customHeight="1">
      <c r="A15" s="55"/>
      <c r="B15" s="68" t="str">
        <f t="shared" si="0"/>
        <v>谷</v>
      </c>
      <c r="C15" s="37" t="s">
        <v>160</v>
      </c>
      <c r="D15" s="468">
        <v>41214</v>
      </c>
      <c r="E15" s="463">
        <v>99.435412089829413</v>
      </c>
      <c r="F15" s="454" t="str">
        <f t="shared" si="1"/>
        <v>谷</v>
      </c>
      <c r="G15" s="37" t="s">
        <v>160</v>
      </c>
      <c r="H15" s="452">
        <v>41275</v>
      </c>
      <c r="I15" s="457">
        <v>2</v>
      </c>
      <c r="J15" s="12"/>
      <c r="K15" s="55"/>
      <c r="L15" s="55"/>
      <c r="M15" s="15"/>
      <c r="N15" s="705"/>
      <c r="O15" s="16"/>
      <c r="P15" s="16"/>
      <c r="Q15" s="16"/>
      <c r="R15" s="705"/>
    </row>
    <row r="16" spans="1:18" ht="15.75" customHeight="1">
      <c r="A16" s="55"/>
      <c r="B16" s="68" t="str">
        <f t="shared" si="0"/>
        <v>山</v>
      </c>
      <c r="C16" s="37" t="s">
        <v>162</v>
      </c>
      <c r="D16" s="468">
        <v>41609</v>
      </c>
      <c r="E16" s="463">
        <v>101.28407889211036</v>
      </c>
      <c r="F16" s="454" t="str">
        <f t="shared" si="1"/>
        <v>山</v>
      </c>
      <c r="G16" s="37" t="s">
        <v>162</v>
      </c>
      <c r="H16" s="452">
        <v>41699</v>
      </c>
      <c r="I16" s="457">
        <v>3</v>
      </c>
      <c r="J16" s="12"/>
      <c r="K16" s="55"/>
      <c r="L16" s="55"/>
      <c r="M16" s="15"/>
      <c r="N16" s="705"/>
      <c r="O16" s="16"/>
      <c r="P16" s="16"/>
      <c r="Q16" s="16"/>
      <c r="R16" s="705"/>
    </row>
    <row r="17" spans="1:18" ht="15.75" customHeight="1">
      <c r="A17" s="56"/>
      <c r="B17" s="68" t="str">
        <f t="shared" si="0"/>
        <v>谷</v>
      </c>
      <c r="C17" s="37" t="s">
        <v>160</v>
      </c>
      <c r="D17" s="469">
        <v>42461</v>
      </c>
      <c r="E17" s="465">
        <v>99.14838333254157</v>
      </c>
      <c r="F17" s="455" t="str">
        <f t="shared" si="1"/>
        <v xml:space="preserve"> </v>
      </c>
      <c r="G17" s="58" t="s">
        <v>271</v>
      </c>
      <c r="H17" s="54">
        <v>42552</v>
      </c>
      <c r="I17" s="457">
        <v>3</v>
      </c>
      <c r="J17" s="12"/>
      <c r="K17" s="12"/>
      <c r="L17" s="12"/>
      <c r="M17" s="451"/>
      <c r="P17" s="705"/>
      <c r="Q17" s="705"/>
      <c r="R17" s="705"/>
    </row>
    <row r="18" spans="1:18" ht="15.75" customHeight="1" thickBot="1">
      <c r="A18" s="56"/>
      <c r="B18" s="69" t="str">
        <f t="shared" si="0"/>
        <v>山</v>
      </c>
      <c r="C18" s="64" t="s">
        <v>162</v>
      </c>
      <c r="D18" s="470">
        <v>42736</v>
      </c>
      <c r="E18" s="466">
        <v>100.88365257404051</v>
      </c>
      <c r="F18" s="69" t="str">
        <f t="shared" si="1"/>
        <v>山</v>
      </c>
      <c r="G18" s="64" t="s">
        <v>162</v>
      </c>
      <c r="H18" s="470">
        <v>43160</v>
      </c>
      <c r="I18" s="458">
        <v>14</v>
      </c>
      <c r="J18" s="12"/>
      <c r="K18" s="12"/>
      <c r="L18" s="12"/>
      <c r="M18" s="451"/>
      <c r="P18" s="705"/>
      <c r="Q18" s="705"/>
      <c r="R18" s="705"/>
    </row>
    <row r="19" spans="1:18" ht="15.75" customHeight="1">
      <c r="A19" s="56"/>
      <c r="B19" s="2896" t="s">
        <v>376</v>
      </c>
      <c r="C19" s="2896"/>
      <c r="D19" s="2896"/>
      <c r="E19" s="2896"/>
      <c r="F19" s="2896"/>
      <c r="G19" s="2896"/>
      <c r="H19" s="2896"/>
      <c r="I19" s="2896"/>
      <c r="J19" s="12"/>
      <c r="K19" s="12"/>
      <c r="L19" s="428"/>
      <c r="M19" s="17"/>
      <c r="N19" s="17"/>
      <c r="O19" s="17"/>
      <c r="P19" s="17"/>
      <c r="Q19" s="17"/>
      <c r="R19" s="705"/>
    </row>
    <row r="20" spans="1:18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8" ht="18.75" customHeight="1">
      <c r="A21" s="12" t="s">
        <v>816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 ht="11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4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8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8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</sheetData>
  <mergeCells count="6">
    <mergeCell ref="B19:I19"/>
    <mergeCell ref="B3:E3"/>
    <mergeCell ref="B4:C4"/>
    <mergeCell ref="F4:G4"/>
    <mergeCell ref="F3:H3"/>
    <mergeCell ref="I3:I4"/>
  </mergeCells>
  <phoneticPr fontId="2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R451"/>
  <sheetViews>
    <sheetView workbookViewId="0">
      <pane xSplit="2" ySplit="4" topLeftCell="C430" activePane="bottomRight" state="frozen"/>
      <selection pane="topRight" activeCell="C1" sqref="C1"/>
      <selection pane="bottomLeft" activeCell="A7" sqref="A7"/>
      <selection pane="bottomRight" activeCell="F56" sqref="F56"/>
    </sheetView>
  </sheetViews>
  <sheetFormatPr defaultColWidth="9" defaultRowHeight="13"/>
  <cols>
    <col min="1" max="1" width="8.36328125" customWidth="1"/>
    <col min="2" max="2" width="7.08984375" customWidth="1"/>
    <col min="3" max="5" width="11.90625" customWidth="1"/>
    <col min="6" max="6" width="28.08984375" customWidth="1"/>
    <col min="7" max="7" width="13.90625" customWidth="1"/>
    <col min="8" max="8" width="4.90625" customWidth="1"/>
    <col min="9" max="9" width="8.36328125" customWidth="1"/>
    <col min="10" max="10" width="7.08984375" customWidth="1"/>
    <col min="11" max="13" width="9.6328125" hidden="1" customWidth="1"/>
    <col min="14" max="16" width="9.6328125" customWidth="1"/>
    <col min="17" max="17" width="19.08984375" customWidth="1"/>
    <col min="18" max="18" width="13.90625" customWidth="1"/>
  </cols>
  <sheetData>
    <row r="1" spans="1:18" ht="13.5" thickBot="1">
      <c r="A1" s="23" t="s">
        <v>863</v>
      </c>
      <c r="B1" s="24"/>
      <c r="C1" s="24"/>
      <c r="D1" s="24"/>
      <c r="E1" s="24"/>
      <c r="F1" s="44"/>
      <c r="G1" s="24"/>
      <c r="H1" s="24"/>
      <c r="I1" s="23" t="s">
        <v>864</v>
      </c>
      <c r="J1" s="24"/>
      <c r="R1" s="24"/>
    </row>
    <row r="2" spans="1:18">
      <c r="A2" s="131" t="s">
        <v>26</v>
      </c>
      <c r="B2" s="140"/>
      <c r="C2" s="2920" t="s">
        <v>1420</v>
      </c>
      <c r="D2" s="2920"/>
      <c r="E2" s="2924"/>
      <c r="F2" s="2929" t="s">
        <v>865</v>
      </c>
      <c r="G2" s="132"/>
      <c r="H2" s="24"/>
      <c r="I2" s="131" t="s">
        <v>26</v>
      </c>
      <c r="J2" s="140"/>
      <c r="K2" s="2931" t="s">
        <v>855</v>
      </c>
      <c r="L2" s="2931"/>
      <c r="M2" s="2931"/>
      <c r="N2" s="2919" t="s">
        <v>1228</v>
      </c>
      <c r="O2" s="2920"/>
      <c r="P2" s="2921"/>
      <c r="Q2" s="2907" t="s">
        <v>865</v>
      </c>
      <c r="R2" s="1051"/>
    </row>
    <row r="3" spans="1:18">
      <c r="A3" s="85" t="s">
        <v>472</v>
      </c>
      <c r="B3" s="96"/>
      <c r="C3" s="2925" t="s">
        <v>866</v>
      </c>
      <c r="D3" s="2911" t="s">
        <v>865</v>
      </c>
      <c r="E3" s="2927" t="s">
        <v>867</v>
      </c>
      <c r="F3" s="2930"/>
      <c r="G3" s="133" t="s">
        <v>868</v>
      </c>
      <c r="H3" s="24"/>
      <c r="I3" s="85" t="s">
        <v>472</v>
      </c>
      <c r="J3" s="96"/>
      <c r="K3" s="2922" t="s">
        <v>866</v>
      </c>
      <c r="L3" s="2915" t="s">
        <v>865</v>
      </c>
      <c r="M3" s="2917" t="s">
        <v>867</v>
      </c>
      <c r="N3" s="2909" t="s">
        <v>866</v>
      </c>
      <c r="O3" s="2911" t="s">
        <v>865</v>
      </c>
      <c r="P3" s="2913" t="s">
        <v>867</v>
      </c>
      <c r="Q3" s="2908"/>
      <c r="R3" s="1052" t="s">
        <v>868</v>
      </c>
    </row>
    <row r="4" spans="1:18" ht="13.5" thickBot="1">
      <c r="A4" s="142" t="s">
        <v>97</v>
      </c>
      <c r="B4" s="102"/>
      <c r="C4" s="2926"/>
      <c r="D4" s="2912"/>
      <c r="E4" s="2928"/>
      <c r="F4" s="144" t="s">
        <v>869</v>
      </c>
      <c r="G4" s="143"/>
      <c r="H4" s="24"/>
      <c r="I4" s="142" t="s">
        <v>97</v>
      </c>
      <c r="J4" s="102"/>
      <c r="K4" s="2923"/>
      <c r="L4" s="2916"/>
      <c r="M4" s="2918"/>
      <c r="N4" s="2910"/>
      <c r="O4" s="2912"/>
      <c r="P4" s="2914"/>
      <c r="Q4" s="1691" t="s">
        <v>869</v>
      </c>
      <c r="R4" s="1053"/>
    </row>
    <row r="5" spans="1:18">
      <c r="A5" s="112" t="s">
        <v>19</v>
      </c>
      <c r="B5" s="120" t="s">
        <v>3</v>
      </c>
      <c r="C5" s="1752"/>
      <c r="D5" s="269"/>
      <c r="E5" s="5"/>
      <c r="F5" s="78"/>
      <c r="G5" s="135"/>
      <c r="H5" s="24"/>
      <c r="I5" s="95" t="s">
        <v>19</v>
      </c>
      <c r="J5" s="195" t="s">
        <v>3</v>
      </c>
      <c r="K5" s="1692">
        <v>91.3</v>
      </c>
      <c r="L5" s="1693">
        <v>97.4</v>
      </c>
      <c r="M5" s="1694">
        <v>101.5</v>
      </c>
      <c r="N5" s="1170">
        <v>100.7</v>
      </c>
      <c r="O5" s="1054">
        <v>112.1</v>
      </c>
      <c r="P5" s="1695">
        <v>106.4</v>
      </c>
      <c r="Q5" s="1174"/>
      <c r="R5" s="1055"/>
    </row>
    <row r="6" spans="1:18">
      <c r="A6" s="112">
        <v>1990</v>
      </c>
      <c r="B6" s="120" t="s">
        <v>4</v>
      </c>
      <c r="C6" s="1752"/>
      <c r="D6" s="269"/>
      <c r="E6" s="5"/>
      <c r="F6" s="78"/>
      <c r="G6" s="135"/>
      <c r="H6" s="24"/>
      <c r="I6" s="95">
        <v>1990</v>
      </c>
      <c r="J6" s="195" t="s">
        <v>4</v>
      </c>
      <c r="K6" s="1692">
        <v>91.8</v>
      </c>
      <c r="L6" s="1693">
        <v>97.8</v>
      </c>
      <c r="M6" s="1694">
        <v>101.8</v>
      </c>
      <c r="N6" s="1170">
        <v>101.4</v>
      </c>
      <c r="O6" s="1054">
        <v>112.5</v>
      </c>
      <c r="P6" s="1695">
        <v>106.6</v>
      </c>
      <c r="Q6" s="1174"/>
      <c r="R6" s="1055"/>
    </row>
    <row r="7" spans="1:18">
      <c r="A7" s="112"/>
      <c r="B7" s="120" t="s">
        <v>5</v>
      </c>
      <c r="C7" s="1752"/>
      <c r="D7" s="269"/>
      <c r="E7" s="5"/>
      <c r="F7" s="78"/>
      <c r="G7" s="135"/>
      <c r="H7" s="24"/>
      <c r="I7" s="95"/>
      <c r="J7" s="195" t="s">
        <v>5</v>
      </c>
      <c r="K7" s="1692">
        <v>91</v>
      </c>
      <c r="L7" s="1693">
        <v>97.6</v>
      </c>
      <c r="M7" s="1694">
        <v>101.9</v>
      </c>
      <c r="N7" s="1170">
        <v>100.5</v>
      </c>
      <c r="O7" s="1054">
        <v>112.5</v>
      </c>
      <c r="P7" s="1695">
        <v>106.6</v>
      </c>
      <c r="Q7" s="1174"/>
      <c r="R7" s="1055"/>
    </row>
    <row r="8" spans="1:18">
      <c r="A8" s="112"/>
      <c r="B8" s="120" t="s">
        <v>6</v>
      </c>
      <c r="C8" s="1752"/>
      <c r="D8" s="269"/>
      <c r="E8" s="5"/>
      <c r="F8" s="78"/>
      <c r="G8" s="135"/>
      <c r="H8" s="24"/>
      <c r="I8" s="95"/>
      <c r="J8" s="195" t="s">
        <v>6</v>
      </c>
      <c r="K8" s="1692">
        <v>91.7</v>
      </c>
      <c r="L8" s="1693">
        <v>98.3</v>
      </c>
      <c r="M8" s="1694">
        <v>101.9</v>
      </c>
      <c r="N8" s="1170">
        <v>101.1</v>
      </c>
      <c r="O8" s="1054">
        <v>113.2</v>
      </c>
      <c r="P8" s="1695">
        <v>106.6</v>
      </c>
      <c r="Q8" s="1174"/>
      <c r="R8" s="1055"/>
    </row>
    <row r="9" spans="1:18">
      <c r="A9" s="112"/>
      <c r="B9" s="120" t="s">
        <v>7</v>
      </c>
      <c r="C9" s="1752"/>
      <c r="D9" s="269"/>
      <c r="E9" s="5"/>
      <c r="F9" s="78"/>
      <c r="G9" s="135"/>
      <c r="H9" s="24"/>
      <c r="I9" s="95"/>
      <c r="J9" s="195" t="s">
        <v>7</v>
      </c>
      <c r="K9" s="1692">
        <v>93.1</v>
      </c>
      <c r="L9" s="1693">
        <v>99.7</v>
      </c>
      <c r="M9" s="1694">
        <v>102</v>
      </c>
      <c r="N9" s="1170">
        <v>102.6</v>
      </c>
      <c r="O9" s="1054">
        <v>114.8</v>
      </c>
      <c r="P9" s="1695">
        <v>106.7</v>
      </c>
      <c r="Q9" s="1174"/>
      <c r="R9" s="1055"/>
    </row>
    <row r="10" spans="1:18">
      <c r="A10" s="112"/>
      <c r="B10" s="120" t="s">
        <v>8</v>
      </c>
      <c r="C10" s="1752"/>
      <c r="D10" s="269"/>
      <c r="E10" s="5"/>
      <c r="F10" s="78"/>
      <c r="G10" s="135"/>
      <c r="H10" s="24"/>
      <c r="I10" s="95"/>
      <c r="J10" s="195" t="s">
        <v>8</v>
      </c>
      <c r="K10" s="1692">
        <v>92.2</v>
      </c>
      <c r="L10" s="1693">
        <v>100.5</v>
      </c>
      <c r="M10" s="1694">
        <v>102</v>
      </c>
      <c r="N10" s="1170">
        <v>101.7</v>
      </c>
      <c r="O10" s="1054">
        <v>115.6</v>
      </c>
      <c r="P10" s="1695">
        <v>106.7</v>
      </c>
      <c r="Q10" s="1174"/>
      <c r="R10" s="1055"/>
    </row>
    <row r="11" spans="1:18">
      <c r="A11" s="112"/>
      <c r="B11" s="120" t="s">
        <v>9</v>
      </c>
      <c r="C11" s="1752"/>
      <c r="D11" s="269"/>
      <c r="E11" s="5"/>
      <c r="F11" s="78"/>
      <c r="G11" s="135"/>
      <c r="H11" s="24"/>
      <c r="I11" s="95"/>
      <c r="J11" s="195" t="s">
        <v>9</v>
      </c>
      <c r="K11" s="1692">
        <v>91.3</v>
      </c>
      <c r="L11" s="1693">
        <v>100.8</v>
      </c>
      <c r="M11" s="1694">
        <v>101.6</v>
      </c>
      <c r="N11" s="1170">
        <v>100.7</v>
      </c>
      <c r="O11" s="1054">
        <v>115.9</v>
      </c>
      <c r="P11" s="1695">
        <v>106.4</v>
      </c>
      <c r="Q11" s="1174"/>
      <c r="R11" s="1055"/>
    </row>
    <row r="12" spans="1:18">
      <c r="A12" s="112"/>
      <c r="B12" s="120" t="s">
        <v>10</v>
      </c>
      <c r="C12" s="1752"/>
      <c r="D12" s="269"/>
      <c r="E12" s="5"/>
      <c r="F12" s="78"/>
      <c r="G12" s="135"/>
      <c r="H12" s="24"/>
      <c r="I12" s="95"/>
      <c r="J12" s="195" t="s">
        <v>10</v>
      </c>
      <c r="K12" s="1692">
        <v>90.3</v>
      </c>
      <c r="L12" s="1693">
        <v>100.5</v>
      </c>
      <c r="M12" s="1694">
        <v>102.2</v>
      </c>
      <c r="N12" s="1170">
        <v>99.9</v>
      </c>
      <c r="O12" s="1054">
        <v>115.6</v>
      </c>
      <c r="P12" s="1695">
        <v>107</v>
      </c>
      <c r="Q12" s="1174"/>
      <c r="R12" s="1055"/>
    </row>
    <row r="13" spans="1:18">
      <c r="A13" s="112"/>
      <c r="B13" s="120" t="s">
        <v>11</v>
      </c>
      <c r="C13" s="1752"/>
      <c r="D13" s="269"/>
      <c r="E13" s="5"/>
      <c r="F13" s="78"/>
      <c r="G13" s="135"/>
      <c r="H13" s="24"/>
      <c r="I13" s="95"/>
      <c r="J13" s="195" t="s">
        <v>11</v>
      </c>
      <c r="K13" s="1692">
        <v>88.9</v>
      </c>
      <c r="L13" s="1693">
        <v>100.2</v>
      </c>
      <c r="M13" s="1694">
        <v>102.4</v>
      </c>
      <c r="N13" s="1170">
        <v>98.3</v>
      </c>
      <c r="O13" s="1054">
        <v>115.4</v>
      </c>
      <c r="P13" s="1695">
        <v>107.1</v>
      </c>
      <c r="Q13" s="1174"/>
      <c r="R13" s="1055"/>
    </row>
    <row r="14" spans="1:18">
      <c r="A14" s="112"/>
      <c r="B14" s="120" t="s">
        <v>12</v>
      </c>
      <c r="C14" s="1752"/>
      <c r="D14" s="269"/>
      <c r="E14" s="5"/>
      <c r="F14" s="78"/>
      <c r="G14" s="135"/>
      <c r="H14" s="24"/>
      <c r="I14" s="95"/>
      <c r="J14" s="195" t="s">
        <v>12</v>
      </c>
      <c r="K14" s="1692">
        <v>89.3</v>
      </c>
      <c r="L14" s="1693">
        <v>101.6</v>
      </c>
      <c r="M14" s="1694">
        <v>102.9</v>
      </c>
      <c r="N14" s="1170">
        <v>98.7</v>
      </c>
      <c r="O14" s="1054">
        <v>117</v>
      </c>
      <c r="P14" s="1695">
        <v>107.7</v>
      </c>
      <c r="Q14" s="1174"/>
      <c r="R14" s="1055"/>
    </row>
    <row r="15" spans="1:18">
      <c r="A15" s="112"/>
      <c r="B15" s="120" t="s">
        <v>13</v>
      </c>
      <c r="C15" s="1752"/>
      <c r="D15" s="269"/>
      <c r="E15" s="5"/>
      <c r="F15" s="78"/>
      <c r="G15" s="135"/>
      <c r="H15" s="24"/>
      <c r="I15" s="95"/>
      <c r="J15" s="195" t="s">
        <v>13</v>
      </c>
      <c r="K15" s="1692">
        <v>88.6</v>
      </c>
      <c r="L15" s="1693">
        <v>101</v>
      </c>
      <c r="M15" s="1694">
        <v>103</v>
      </c>
      <c r="N15" s="1170">
        <v>98.1</v>
      </c>
      <c r="O15" s="1054">
        <v>116.3</v>
      </c>
      <c r="P15" s="1695">
        <v>107.8</v>
      </c>
      <c r="Q15" s="1174"/>
      <c r="R15" s="1055"/>
    </row>
    <row r="16" spans="1:18">
      <c r="A16" s="113"/>
      <c r="B16" s="121" t="s">
        <v>14</v>
      </c>
      <c r="C16" s="1753"/>
      <c r="D16" s="270"/>
      <c r="E16" s="7"/>
      <c r="F16" s="79"/>
      <c r="G16" s="136"/>
      <c r="H16" s="24"/>
      <c r="I16" s="100"/>
      <c r="J16" s="197" t="s">
        <v>14</v>
      </c>
      <c r="K16" s="1696">
        <v>88.5</v>
      </c>
      <c r="L16" s="1697">
        <v>100.8</v>
      </c>
      <c r="M16" s="1698">
        <v>104</v>
      </c>
      <c r="N16" s="1170">
        <v>98</v>
      </c>
      <c r="O16" s="1054">
        <v>116</v>
      </c>
      <c r="P16" s="1695">
        <v>108.9</v>
      </c>
      <c r="Q16" s="1174"/>
      <c r="R16" s="1057"/>
    </row>
    <row r="17" spans="1:18">
      <c r="A17" s="111" t="s">
        <v>20</v>
      </c>
      <c r="B17" s="119" t="s">
        <v>3</v>
      </c>
      <c r="C17" s="1754"/>
      <c r="D17" s="271"/>
      <c r="E17" s="6"/>
      <c r="F17" s="77"/>
      <c r="G17" s="134"/>
      <c r="H17" s="24"/>
      <c r="I17" s="98" t="s">
        <v>20</v>
      </c>
      <c r="J17" s="196" t="s">
        <v>3</v>
      </c>
      <c r="K17" s="1692">
        <v>87.9</v>
      </c>
      <c r="L17" s="1693">
        <v>100.7</v>
      </c>
      <c r="M17" s="1694">
        <v>103.8</v>
      </c>
      <c r="N17" s="1172">
        <v>97.4</v>
      </c>
      <c r="O17" s="1059">
        <v>115.9</v>
      </c>
      <c r="P17" s="1699">
        <v>108.6</v>
      </c>
      <c r="Q17" s="1175"/>
      <c r="R17" s="1058"/>
    </row>
    <row r="18" spans="1:18">
      <c r="A18" s="112">
        <v>1991</v>
      </c>
      <c r="B18" s="120" t="s">
        <v>4</v>
      </c>
      <c r="C18" s="1752"/>
      <c r="D18" s="269"/>
      <c r="E18" s="5"/>
      <c r="F18" s="78"/>
      <c r="G18" s="135"/>
      <c r="H18" s="24"/>
      <c r="I18" s="95">
        <v>1991</v>
      </c>
      <c r="J18" s="195" t="s">
        <v>4</v>
      </c>
      <c r="K18" s="1692">
        <v>86.9</v>
      </c>
      <c r="L18" s="1693">
        <v>100.3</v>
      </c>
      <c r="M18" s="1694">
        <v>103.9</v>
      </c>
      <c r="N18" s="1170">
        <v>96.4</v>
      </c>
      <c r="O18" s="1054">
        <v>115.5</v>
      </c>
      <c r="P18" s="1695">
        <v>108.8</v>
      </c>
      <c r="Q18" s="1174"/>
      <c r="R18" s="1055" t="s">
        <v>870</v>
      </c>
    </row>
    <row r="19" spans="1:18">
      <c r="A19" s="137"/>
      <c r="B19" s="141" t="s">
        <v>5</v>
      </c>
      <c r="C19" s="1755"/>
      <c r="D19" s="272"/>
      <c r="E19" s="60"/>
      <c r="F19" s="80"/>
      <c r="G19" s="138" t="s">
        <v>870</v>
      </c>
      <c r="H19" s="24"/>
      <c r="I19" s="95"/>
      <c r="J19" s="195" t="s">
        <v>5</v>
      </c>
      <c r="K19" s="1692">
        <v>86.1</v>
      </c>
      <c r="L19" s="1693">
        <v>99.4</v>
      </c>
      <c r="M19" s="1694">
        <v>104.1</v>
      </c>
      <c r="N19" s="1170">
        <v>95.5</v>
      </c>
      <c r="O19" s="1054">
        <v>114.5</v>
      </c>
      <c r="P19" s="1695">
        <v>108.8</v>
      </c>
      <c r="Q19" s="1174"/>
      <c r="R19" s="1055"/>
    </row>
    <row r="20" spans="1:18">
      <c r="A20" s="112"/>
      <c r="B20" s="120" t="s">
        <v>6</v>
      </c>
      <c r="C20" s="1752"/>
      <c r="D20" s="269"/>
      <c r="E20" s="5"/>
      <c r="F20" s="78"/>
      <c r="G20" s="135"/>
      <c r="H20" s="24"/>
      <c r="I20" s="95"/>
      <c r="J20" s="195" t="s">
        <v>6</v>
      </c>
      <c r="K20" s="1692">
        <v>85.4</v>
      </c>
      <c r="L20" s="1693">
        <v>98.6</v>
      </c>
      <c r="M20" s="1694">
        <v>104.4</v>
      </c>
      <c r="N20" s="1170">
        <v>95</v>
      </c>
      <c r="O20" s="1054">
        <v>113.6</v>
      </c>
      <c r="P20" s="1695">
        <v>109.2</v>
      </c>
      <c r="Q20" s="1174"/>
      <c r="R20" s="1055"/>
    </row>
    <row r="21" spans="1:18">
      <c r="A21" s="112"/>
      <c r="B21" s="120" t="s">
        <v>7</v>
      </c>
      <c r="C21" s="1752"/>
      <c r="D21" s="269"/>
      <c r="E21" s="5"/>
      <c r="F21" s="78"/>
      <c r="G21" s="135"/>
      <c r="H21" s="24"/>
      <c r="I21" s="95"/>
      <c r="J21" s="195" t="s">
        <v>7</v>
      </c>
      <c r="K21" s="1692">
        <v>84.7</v>
      </c>
      <c r="L21" s="1693">
        <v>99.7</v>
      </c>
      <c r="M21" s="1694">
        <v>105</v>
      </c>
      <c r="N21" s="1170">
        <v>94.2</v>
      </c>
      <c r="O21" s="1054">
        <v>114.9</v>
      </c>
      <c r="P21" s="1695">
        <v>109.8</v>
      </c>
      <c r="Q21" s="1174"/>
      <c r="R21" s="1055"/>
    </row>
    <row r="22" spans="1:18">
      <c r="A22" s="112"/>
      <c r="B22" s="120" t="s">
        <v>8</v>
      </c>
      <c r="C22" s="1752"/>
      <c r="D22" s="269"/>
      <c r="E22" s="5"/>
      <c r="F22" s="78"/>
      <c r="G22" s="135"/>
      <c r="H22" s="24"/>
      <c r="I22" s="95"/>
      <c r="J22" s="195" t="s">
        <v>8</v>
      </c>
      <c r="K22" s="1692">
        <v>83.4</v>
      </c>
      <c r="L22" s="1693">
        <v>98</v>
      </c>
      <c r="M22" s="1694">
        <v>105.4</v>
      </c>
      <c r="N22" s="1170">
        <v>92.8</v>
      </c>
      <c r="O22" s="1054">
        <v>112.9</v>
      </c>
      <c r="P22" s="1695">
        <v>110.1</v>
      </c>
      <c r="Q22" s="1174"/>
      <c r="R22" s="1055"/>
    </row>
    <row r="23" spans="1:18">
      <c r="A23" s="112"/>
      <c r="B23" s="120" t="s">
        <v>9</v>
      </c>
      <c r="C23" s="1752"/>
      <c r="D23" s="269"/>
      <c r="E23" s="5"/>
      <c r="F23" s="78"/>
      <c r="G23" s="135"/>
      <c r="H23" s="24"/>
      <c r="I23" s="95"/>
      <c r="J23" s="195" t="s">
        <v>9</v>
      </c>
      <c r="K23" s="1692">
        <v>83</v>
      </c>
      <c r="L23" s="1693">
        <v>99.1</v>
      </c>
      <c r="M23" s="1694">
        <v>104.8</v>
      </c>
      <c r="N23" s="1170">
        <v>92.4</v>
      </c>
      <c r="O23" s="1054">
        <v>114.2</v>
      </c>
      <c r="P23" s="1695">
        <v>109.5</v>
      </c>
      <c r="Q23" s="1174"/>
      <c r="R23" s="1055"/>
    </row>
    <row r="24" spans="1:18">
      <c r="A24" s="112"/>
      <c r="B24" s="120" t="s">
        <v>10</v>
      </c>
      <c r="C24" s="1752"/>
      <c r="D24" s="269"/>
      <c r="E24" s="5"/>
      <c r="F24" s="78"/>
      <c r="G24" s="135"/>
      <c r="H24" s="24"/>
      <c r="I24" s="95"/>
      <c r="J24" s="195" t="s">
        <v>10</v>
      </c>
      <c r="K24" s="1692">
        <v>82.2</v>
      </c>
      <c r="L24" s="1693">
        <v>97.8</v>
      </c>
      <c r="M24" s="1694">
        <v>103.9</v>
      </c>
      <c r="N24" s="1170">
        <v>91.6</v>
      </c>
      <c r="O24" s="1054">
        <v>112.8</v>
      </c>
      <c r="P24" s="1695">
        <v>108.6</v>
      </c>
      <c r="Q24" s="1174"/>
      <c r="R24" s="1055"/>
    </row>
    <row r="25" spans="1:18">
      <c r="A25" s="112"/>
      <c r="B25" s="120" t="s">
        <v>11</v>
      </c>
      <c r="C25" s="1752"/>
      <c r="D25" s="269"/>
      <c r="E25" s="5"/>
      <c r="F25" s="78"/>
      <c r="G25" s="135"/>
      <c r="H25" s="24"/>
      <c r="I25" s="95"/>
      <c r="J25" s="195" t="s">
        <v>11</v>
      </c>
      <c r="K25" s="1692">
        <v>81.400000000000006</v>
      </c>
      <c r="L25" s="1693">
        <v>96.9</v>
      </c>
      <c r="M25" s="1694">
        <v>103.8</v>
      </c>
      <c r="N25" s="1170">
        <v>90.6</v>
      </c>
      <c r="O25" s="1054">
        <v>111.7</v>
      </c>
      <c r="P25" s="1695">
        <v>108.6</v>
      </c>
      <c r="Q25" s="1174"/>
      <c r="R25" s="1055"/>
    </row>
    <row r="26" spans="1:18">
      <c r="A26" s="112"/>
      <c r="B26" s="120" t="s">
        <v>12</v>
      </c>
      <c r="C26" s="1752"/>
      <c r="D26" s="269"/>
      <c r="E26" s="5"/>
      <c r="F26" s="78"/>
      <c r="G26" s="135"/>
      <c r="H26" s="24"/>
      <c r="I26" s="95"/>
      <c r="J26" s="195" t="s">
        <v>12</v>
      </c>
      <c r="K26" s="1692">
        <v>81.400000000000006</v>
      </c>
      <c r="L26" s="1693">
        <v>96.2</v>
      </c>
      <c r="M26" s="1694">
        <v>103.5</v>
      </c>
      <c r="N26" s="1170">
        <v>90.6</v>
      </c>
      <c r="O26" s="1054">
        <v>111</v>
      </c>
      <c r="P26" s="1695">
        <v>108.3</v>
      </c>
      <c r="Q26" s="1174"/>
      <c r="R26" s="1055"/>
    </row>
    <row r="27" spans="1:18">
      <c r="A27" s="112"/>
      <c r="B27" s="120" t="s">
        <v>13</v>
      </c>
      <c r="C27" s="1752"/>
      <c r="D27" s="269"/>
      <c r="E27" s="5"/>
      <c r="F27" s="78"/>
      <c r="G27" s="135"/>
      <c r="H27" s="24"/>
      <c r="I27" s="95"/>
      <c r="J27" s="195" t="s">
        <v>13</v>
      </c>
      <c r="K27" s="1692">
        <v>80.3</v>
      </c>
      <c r="L27" s="1693">
        <v>96.5</v>
      </c>
      <c r="M27" s="1694">
        <v>103.7</v>
      </c>
      <c r="N27" s="1170">
        <v>89.5</v>
      </c>
      <c r="O27" s="1054">
        <v>111.4</v>
      </c>
      <c r="P27" s="1695">
        <v>108.4</v>
      </c>
      <c r="Q27" s="1174"/>
      <c r="R27" s="1055"/>
    </row>
    <row r="28" spans="1:18">
      <c r="A28" s="113"/>
      <c r="B28" s="121" t="s">
        <v>14</v>
      </c>
      <c r="C28" s="1753"/>
      <c r="D28" s="270"/>
      <c r="E28" s="7"/>
      <c r="F28" s="79"/>
      <c r="G28" s="136"/>
      <c r="H28" s="24"/>
      <c r="I28" s="100"/>
      <c r="J28" s="197" t="s">
        <v>14</v>
      </c>
      <c r="K28" s="1692">
        <v>79.2</v>
      </c>
      <c r="L28" s="1693">
        <v>94.8</v>
      </c>
      <c r="M28" s="1694">
        <v>103</v>
      </c>
      <c r="N28" s="1171">
        <v>88.3</v>
      </c>
      <c r="O28" s="1056">
        <v>109.4</v>
      </c>
      <c r="P28" s="1700">
        <v>107.5</v>
      </c>
      <c r="Q28" s="1176"/>
      <c r="R28" s="1057"/>
    </row>
    <row r="29" spans="1:18">
      <c r="A29" s="112" t="s">
        <v>21</v>
      </c>
      <c r="B29" s="120" t="s">
        <v>3</v>
      </c>
      <c r="C29" s="1752"/>
      <c r="D29" s="269"/>
      <c r="E29" s="5"/>
      <c r="F29" s="78"/>
      <c r="G29" s="135"/>
      <c r="H29" s="24"/>
      <c r="I29" s="95" t="s">
        <v>21</v>
      </c>
      <c r="J29" s="195" t="s">
        <v>3</v>
      </c>
      <c r="K29" s="1701">
        <v>78.900000000000006</v>
      </c>
      <c r="L29" s="1702">
        <v>93.7</v>
      </c>
      <c r="M29" s="1703">
        <v>102.3</v>
      </c>
      <c r="N29" s="1170">
        <v>88</v>
      </c>
      <c r="O29" s="1054">
        <v>108.1</v>
      </c>
      <c r="P29" s="1695">
        <v>106.9</v>
      </c>
      <c r="Q29" s="1174"/>
      <c r="R29" s="1055"/>
    </row>
    <row r="30" spans="1:18">
      <c r="A30" s="112">
        <v>1992</v>
      </c>
      <c r="B30" s="120" t="s">
        <v>4</v>
      </c>
      <c r="C30" s="1752"/>
      <c r="D30" s="269"/>
      <c r="E30" s="5"/>
      <c r="F30" s="78"/>
      <c r="G30" s="135"/>
      <c r="H30" s="24"/>
      <c r="I30" s="95">
        <v>1992</v>
      </c>
      <c r="J30" s="195" t="s">
        <v>4</v>
      </c>
      <c r="K30" s="1692">
        <v>78.400000000000006</v>
      </c>
      <c r="L30" s="1693">
        <v>93.3</v>
      </c>
      <c r="M30" s="1694">
        <v>102.2</v>
      </c>
      <c r="N30" s="1170">
        <v>87.4</v>
      </c>
      <c r="O30" s="1054">
        <v>107.9</v>
      </c>
      <c r="P30" s="1695">
        <v>106.8</v>
      </c>
      <c r="Q30" s="1174"/>
      <c r="R30" s="1055"/>
    </row>
    <row r="31" spans="1:18">
      <c r="A31" s="112"/>
      <c r="B31" s="120" t="s">
        <v>5</v>
      </c>
      <c r="C31" s="1752"/>
      <c r="D31" s="269"/>
      <c r="E31" s="5"/>
      <c r="F31" s="78"/>
      <c r="G31" s="135"/>
      <c r="H31" s="24"/>
      <c r="I31" s="95"/>
      <c r="J31" s="195" t="s">
        <v>5</v>
      </c>
      <c r="K31" s="1692">
        <v>77.900000000000006</v>
      </c>
      <c r="L31" s="1693">
        <v>91.5</v>
      </c>
      <c r="M31" s="1694">
        <v>101.1</v>
      </c>
      <c r="N31" s="1170">
        <v>86.8</v>
      </c>
      <c r="O31" s="1054">
        <v>105.7</v>
      </c>
      <c r="P31" s="1695">
        <v>105.5</v>
      </c>
      <c r="Q31" s="1174"/>
      <c r="R31" s="1055"/>
    </row>
    <row r="32" spans="1:18">
      <c r="A32" s="112"/>
      <c r="B32" s="120" t="s">
        <v>6</v>
      </c>
      <c r="C32" s="1752"/>
      <c r="D32" s="269"/>
      <c r="E32" s="5"/>
      <c r="F32" s="78"/>
      <c r="G32" s="135"/>
      <c r="H32" s="24"/>
      <c r="I32" s="95"/>
      <c r="J32" s="195" t="s">
        <v>6</v>
      </c>
      <c r="K32" s="1692">
        <v>76.400000000000006</v>
      </c>
      <c r="L32" s="1693">
        <v>90.2</v>
      </c>
      <c r="M32" s="1694">
        <v>100.6</v>
      </c>
      <c r="N32" s="1170">
        <v>85.3</v>
      </c>
      <c r="O32" s="1054">
        <v>104.2</v>
      </c>
      <c r="P32" s="1695">
        <v>105</v>
      </c>
      <c r="Q32" s="1174"/>
      <c r="R32" s="1055"/>
    </row>
    <row r="33" spans="1:18">
      <c r="A33" s="112"/>
      <c r="B33" s="120" t="s">
        <v>7</v>
      </c>
      <c r="C33" s="1752"/>
      <c r="D33" s="269"/>
      <c r="E33" s="5"/>
      <c r="F33" s="78"/>
      <c r="G33" s="135"/>
      <c r="H33" s="24"/>
      <c r="I33" s="95"/>
      <c r="J33" s="195" t="s">
        <v>7</v>
      </c>
      <c r="K33" s="1692">
        <v>76</v>
      </c>
      <c r="L33" s="1693">
        <v>88.5</v>
      </c>
      <c r="M33" s="1694">
        <v>100.1</v>
      </c>
      <c r="N33" s="1170">
        <v>84.9</v>
      </c>
      <c r="O33" s="1054">
        <v>102.4</v>
      </c>
      <c r="P33" s="1695">
        <v>104.5</v>
      </c>
      <c r="Q33" s="1174"/>
      <c r="R33" s="1055"/>
    </row>
    <row r="34" spans="1:18">
      <c r="A34" s="112"/>
      <c r="B34" s="120" t="s">
        <v>8</v>
      </c>
      <c r="C34" s="1752"/>
      <c r="D34" s="269"/>
      <c r="E34" s="5"/>
      <c r="F34" s="78"/>
      <c r="G34" s="135"/>
      <c r="H34" s="24"/>
      <c r="I34" s="95"/>
      <c r="J34" s="195" t="s">
        <v>8</v>
      </c>
      <c r="K34" s="1692">
        <v>75.7</v>
      </c>
      <c r="L34" s="1693">
        <v>88.7</v>
      </c>
      <c r="M34" s="1694">
        <v>99.6</v>
      </c>
      <c r="N34" s="1170">
        <v>84.6</v>
      </c>
      <c r="O34" s="1054">
        <v>102.5</v>
      </c>
      <c r="P34" s="1695">
        <v>104</v>
      </c>
      <c r="Q34" s="1174"/>
      <c r="R34" s="1055"/>
    </row>
    <row r="35" spans="1:18">
      <c r="A35" s="112"/>
      <c r="B35" s="120" t="s">
        <v>9</v>
      </c>
      <c r="C35" s="1752"/>
      <c r="D35" s="269"/>
      <c r="E35" s="5"/>
      <c r="F35" s="78"/>
      <c r="G35" s="135"/>
      <c r="H35" s="24"/>
      <c r="I35" s="95"/>
      <c r="J35" s="195" t="s">
        <v>9</v>
      </c>
      <c r="K35" s="1692">
        <v>75.2</v>
      </c>
      <c r="L35" s="1693">
        <v>87.8</v>
      </c>
      <c r="M35" s="1694">
        <v>98.8</v>
      </c>
      <c r="N35" s="1170">
        <v>84.1</v>
      </c>
      <c r="O35" s="1054">
        <v>101.6</v>
      </c>
      <c r="P35" s="1695">
        <v>103.1</v>
      </c>
      <c r="Q35" s="1174"/>
      <c r="R35" s="1055"/>
    </row>
    <row r="36" spans="1:18">
      <c r="A36" s="112"/>
      <c r="B36" s="120" t="s">
        <v>10</v>
      </c>
      <c r="C36" s="1752"/>
      <c r="D36" s="269"/>
      <c r="E36" s="5"/>
      <c r="F36" s="78"/>
      <c r="G36" s="135"/>
      <c r="H36" s="24"/>
      <c r="I36" s="95"/>
      <c r="J36" s="195" t="s">
        <v>10</v>
      </c>
      <c r="K36" s="1692">
        <v>74.900000000000006</v>
      </c>
      <c r="L36" s="1693">
        <v>86</v>
      </c>
      <c r="M36" s="1694">
        <v>98.3</v>
      </c>
      <c r="N36" s="1170">
        <v>83.7</v>
      </c>
      <c r="O36" s="1054">
        <v>99.4</v>
      </c>
      <c r="P36" s="1695">
        <v>102.7</v>
      </c>
      <c r="Q36" s="1174"/>
      <c r="R36" s="1055"/>
    </row>
    <row r="37" spans="1:18">
      <c r="A37" s="112"/>
      <c r="B37" s="120" t="s">
        <v>11</v>
      </c>
      <c r="C37" s="1752"/>
      <c r="D37" s="269"/>
      <c r="E37" s="5"/>
      <c r="F37" s="78"/>
      <c r="G37" s="135"/>
      <c r="H37" s="24"/>
      <c r="I37" s="95"/>
      <c r="J37" s="195" t="s">
        <v>11</v>
      </c>
      <c r="K37" s="1692">
        <v>75.400000000000006</v>
      </c>
      <c r="L37" s="1693">
        <v>87.4</v>
      </c>
      <c r="M37" s="1694">
        <v>97.8</v>
      </c>
      <c r="N37" s="1170">
        <v>84.2</v>
      </c>
      <c r="O37" s="1054">
        <v>101</v>
      </c>
      <c r="P37" s="1695">
        <v>102.1</v>
      </c>
      <c r="Q37" s="1174"/>
      <c r="R37" s="1055"/>
    </row>
    <row r="38" spans="1:18">
      <c r="A38" s="112"/>
      <c r="B38" s="120" t="s">
        <v>12</v>
      </c>
      <c r="C38" s="1752"/>
      <c r="D38" s="269"/>
      <c r="E38" s="5"/>
      <c r="F38" s="78"/>
      <c r="G38" s="135"/>
      <c r="H38" s="24"/>
      <c r="I38" s="95"/>
      <c r="J38" s="195" t="s">
        <v>12</v>
      </c>
      <c r="K38" s="1692">
        <v>73.900000000000006</v>
      </c>
      <c r="L38" s="1693">
        <v>85.1</v>
      </c>
      <c r="M38" s="1694">
        <v>96.9</v>
      </c>
      <c r="N38" s="1170">
        <v>82.6</v>
      </c>
      <c r="O38" s="1054">
        <v>98.5</v>
      </c>
      <c r="P38" s="1695">
        <v>101.2</v>
      </c>
      <c r="Q38" s="1174"/>
      <c r="R38" s="1055"/>
    </row>
    <row r="39" spans="1:18">
      <c r="A39" s="112"/>
      <c r="B39" s="120" t="s">
        <v>13</v>
      </c>
      <c r="C39" s="1752"/>
      <c r="D39" s="269"/>
      <c r="E39" s="5"/>
      <c r="F39" s="78"/>
      <c r="G39" s="135"/>
      <c r="H39" s="24"/>
      <c r="I39" s="95"/>
      <c r="J39" s="195" t="s">
        <v>13</v>
      </c>
      <c r="K39" s="1692">
        <v>73.8</v>
      </c>
      <c r="L39" s="1693">
        <v>83.5</v>
      </c>
      <c r="M39" s="1694">
        <v>96.1</v>
      </c>
      <c r="N39" s="1170">
        <v>82.4</v>
      </c>
      <c r="O39" s="1054">
        <v>96.6</v>
      </c>
      <c r="P39" s="1695">
        <v>100.3</v>
      </c>
      <c r="Q39" s="1174"/>
      <c r="R39" s="1055"/>
    </row>
    <row r="40" spans="1:18" ht="13.5" thickBot="1">
      <c r="A40" s="112"/>
      <c r="B40" s="120" t="s">
        <v>14</v>
      </c>
      <c r="C40" s="1752"/>
      <c r="D40" s="269"/>
      <c r="E40" s="5"/>
      <c r="F40" s="78"/>
      <c r="G40" s="135"/>
      <c r="H40" s="24"/>
      <c r="I40" s="95"/>
      <c r="J40" s="195" t="s">
        <v>14</v>
      </c>
      <c r="K40" s="1696">
        <v>74.400000000000006</v>
      </c>
      <c r="L40" s="1697">
        <v>82.8</v>
      </c>
      <c r="M40" s="1698">
        <v>95.1</v>
      </c>
      <c r="N40" s="1170">
        <v>83.2</v>
      </c>
      <c r="O40" s="1054">
        <v>95.8</v>
      </c>
      <c r="P40" s="1695">
        <v>99.4</v>
      </c>
      <c r="Q40" s="1174"/>
      <c r="R40" s="1055"/>
    </row>
    <row r="41" spans="1:18">
      <c r="A41" s="1060" t="s">
        <v>22</v>
      </c>
      <c r="B41" s="1061" t="s">
        <v>3</v>
      </c>
      <c r="C41" s="1756"/>
      <c r="D41" s="746"/>
      <c r="E41" s="747"/>
      <c r="F41" s="748"/>
      <c r="G41" s="749"/>
      <c r="H41" s="24"/>
      <c r="I41" s="98" t="s">
        <v>22</v>
      </c>
      <c r="J41" s="196" t="s">
        <v>3</v>
      </c>
      <c r="K41" s="1692">
        <v>74.5</v>
      </c>
      <c r="L41" s="1693">
        <v>83.7</v>
      </c>
      <c r="M41" s="1694">
        <v>95.1</v>
      </c>
      <c r="N41" s="1172">
        <v>83.2</v>
      </c>
      <c r="O41" s="1059">
        <v>96.7</v>
      </c>
      <c r="P41" s="1699">
        <v>99.2</v>
      </c>
      <c r="Q41" s="1175"/>
      <c r="R41" s="1058"/>
    </row>
    <row r="42" spans="1:18">
      <c r="A42" s="112">
        <v>1993</v>
      </c>
      <c r="B42" s="120" t="s">
        <v>4</v>
      </c>
      <c r="C42" s="1752"/>
      <c r="D42" s="269"/>
      <c r="E42" s="5"/>
      <c r="F42" s="281"/>
      <c r="G42" s="135"/>
      <c r="H42" s="24"/>
      <c r="I42" s="95">
        <v>1993</v>
      </c>
      <c r="J42" s="195" t="s">
        <v>4</v>
      </c>
      <c r="K42" s="1692">
        <v>75.599999999999994</v>
      </c>
      <c r="L42" s="1693">
        <v>83.8</v>
      </c>
      <c r="M42" s="1694">
        <v>94.5</v>
      </c>
      <c r="N42" s="1170">
        <v>84.3</v>
      </c>
      <c r="O42" s="1054">
        <v>96.8</v>
      </c>
      <c r="P42" s="1695">
        <v>98.5</v>
      </c>
      <c r="Q42" s="1174"/>
      <c r="R42" s="1055"/>
    </row>
    <row r="43" spans="1:18">
      <c r="A43" s="112"/>
      <c r="B43" s="120" t="s">
        <v>5</v>
      </c>
      <c r="C43" s="1752"/>
      <c r="D43" s="269"/>
      <c r="E43" s="5"/>
      <c r="F43" s="281"/>
      <c r="G43" s="135"/>
      <c r="H43" s="24"/>
      <c r="I43" s="95"/>
      <c r="J43" s="195" t="s">
        <v>5</v>
      </c>
      <c r="K43" s="1692">
        <v>75.3</v>
      </c>
      <c r="L43" s="1693">
        <v>83.2</v>
      </c>
      <c r="M43" s="1694">
        <v>93.3</v>
      </c>
      <c r="N43" s="1170">
        <v>84</v>
      </c>
      <c r="O43" s="1054">
        <v>96.3</v>
      </c>
      <c r="P43" s="1695">
        <v>97.3</v>
      </c>
      <c r="Q43" s="1174"/>
      <c r="R43" s="1055"/>
    </row>
    <row r="44" spans="1:18">
      <c r="A44" s="112"/>
      <c r="B44" s="120" t="s">
        <v>6</v>
      </c>
      <c r="C44" s="1752"/>
      <c r="D44" s="269"/>
      <c r="E44" s="5"/>
      <c r="F44" s="281"/>
      <c r="G44" s="135"/>
      <c r="H44" s="24"/>
      <c r="I44" s="95"/>
      <c r="J44" s="195" t="s">
        <v>6</v>
      </c>
      <c r="K44" s="1692">
        <v>76.3</v>
      </c>
      <c r="L44" s="1693">
        <v>83</v>
      </c>
      <c r="M44" s="1694">
        <v>92.8</v>
      </c>
      <c r="N44" s="1170">
        <v>85</v>
      </c>
      <c r="O44" s="1054">
        <v>96.1</v>
      </c>
      <c r="P44" s="1695">
        <v>96.8</v>
      </c>
      <c r="Q44" s="1174"/>
      <c r="R44" s="1055"/>
    </row>
    <row r="45" spans="1:18">
      <c r="A45" s="112"/>
      <c r="B45" s="120" t="s">
        <v>7</v>
      </c>
      <c r="C45" s="1752"/>
      <c r="D45" s="269"/>
      <c r="E45" s="5"/>
      <c r="F45" s="281"/>
      <c r="G45" s="135"/>
      <c r="H45" s="24"/>
      <c r="I45" s="95"/>
      <c r="J45" s="195" t="s">
        <v>7</v>
      </c>
      <c r="K45" s="1692">
        <v>77.400000000000006</v>
      </c>
      <c r="L45" s="1693">
        <v>82.1</v>
      </c>
      <c r="M45" s="1694">
        <v>91.7</v>
      </c>
      <c r="N45" s="1170">
        <v>86</v>
      </c>
      <c r="O45" s="1054">
        <v>94.9</v>
      </c>
      <c r="P45" s="1695">
        <v>95.8</v>
      </c>
      <c r="Q45" s="1174"/>
      <c r="R45" s="1055"/>
    </row>
    <row r="46" spans="1:18">
      <c r="A46" s="112"/>
      <c r="B46" s="120" t="s">
        <v>8</v>
      </c>
      <c r="C46" s="1752"/>
      <c r="D46" s="269"/>
      <c r="E46" s="5"/>
      <c r="F46" s="281"/>
      <c r="G46" s="135"/>
      <c r="H46" s="24"/>
      <c r="I46" s="95"/>
      <c r="J46" s="195" t="s">
        <v>8</v>
      </c>
      <c r="K46" s="1692">
        <v>77.5</v>
      </c>
      <c r="L46" s="1693">
        <v>81</v>
      </c>
      <c r="M46" s="1694">
        <v>90.9</v>
      </c>
      <c r="N46" s="1170">
        <v>86.1</v>
      </c>
      <c r="O46" s="1054">
        <v>93.6</v>
      </c>
      <c r="P46" s="1695">
        <v>94.9</v>
      </c>
      <c r="Q46" s="1174"/>
      <c r="R46" s="1055"/>
    </row>
    <row r="47" spans="1:18">
      <c r="A47" s="112"/>
      <c r="B47" s="120" t="s">
        <v>9</v>
      </c>
      <c r="C47" s="1752"/>
      <c r="D47" s="269" t="s">
        <v>40</v>
      </c>
      <c r="E47" s="5"/>
      <c r="F47" s="281"/>
      <c r="G47" s="135"/>
      <c r="H47" s="24"/>
      <c r="I47" s="95"/>
      <c r="J47" s="195" t="s">
        <v>9</v>
      </c>
      <c r="K47" s="1692">
        <v>77.8</v>
      </c>
      <c r="L47" s="1693">
        <v>81.099999999999994</v>
      </c>
      <c r="M47" s="1694">
        <v>90.8</v>
      </c>
      <c r="N47" s="1170">
        <v>86.4</v>
      </c>
      <c r="O47" s="1054">
        <v>93.8</v>
      </c>
      <c r="P47" s="1695">
        <v>94.9</v>
      </c>
      <c r="Q47" s="1174"/>
      <c r="R47" s="1055"/>
    </row>
    <row r="48" spans="1:18">
      <c r="A48" s="112"/>
      <c r="B48" s="120" t="s">
        <v>10</v>
      </c>
      <c r="C48" s="1752"/>
      <c r="D48" s="269"/>
      <c r="E48" s="5"/>
      <c r="F48" s="281"/>
      <c r="G48" s="135"/>
      <c r="H48" s="24"/>
      <c r="I48" s="95"/>
      <c r="J48" s="195" t="s">
        <v>10</v>
      </c>
      <c r="K48" s="1692">
        <v>77.599999999999994</v>
      </c>
      <c r="L48" s="1693">
        <v>80.7</v>
      </c>
      <c r="M48" s="1694">
        <v>90.3</v>
      </c>
      <c r="N48" s="1170">
        <v>86.1</v>
      </c>
      <c r="O48" s="1054">
        <v>93.3</v>
      </c>
      <c r="P48" s="1695">
        <v>94.4</v>
      </c>
      <c r="Q48" s="1174"/>
      <c r="R48" s="1055"/>
    </row>
    <row r="49" spans="1:18">
      <c r="A49" s="112"/>
      <c r="B49" s="120" t="s">
        <v>11</v>
      </c>
      <c r="C49" s="1752"/>
      <c r="D49" s="269"/>
      <c r="E49" s="5"/>
      <c r="F49" s="281"/>
      <c r="G49" s="135"/>
      <c r="H49" s="24"/>
      <c r="I49" s="95"/>
      <c r="J49" s="195" t="s">
        <v>11</v>
      </c>
      <c r="K49" s="1692">
        <v>77.599999999999994</v>
      </c>
      <c r="L49" s="1693">
        <v>80.7</v>
      </c>
      <c r="M49" s="1694">
        <v>89.4</v>
      </c>
      <c r="N49" s="1170">
        <v>86.1</v>
      </c>
      <c r="O49" s="1054">
        <v>93.4</v>
      </c>
      <c r="P49" s="1695">
        <v>93.4</v>
      </c>
      <c r="Q49" s="1174"/>
      <c r="R49" s="1055"/>
    </row>
    <row r="50" spans="1:18">
      <c r="A50" s="137"/>
      <c r="B50" s="141" t="s">
        <v>12</v>
      </c>
      <c r="C50" s="1755"/>
      <c r="D50" s="272"/>
      <c r="E50" s="60"/>
      <c r="F50" s="282"/>
      <c r="G50" s="138" t="s">
        <v>871</v>
      </c>
      <c r="H50" s="24"/>
      <c r="I50" s="95"/>
      <c r="J50" s="195" t="s">
        <v>12</v>
      </c>
      <c r="K50" s="1692">
        <v>76.8</v>
      </c>
      <c r="L50" s="1693">
        <v>79.5</v>
      </c>
      <c r="M50" s="1694">
        <v>89.1</v>
      </c>
      <c r="N50" s="1170">
        <v>85.3</v>
      </c>
      <c r="O50" s="1054">
        <v>91.9</v>
      </c>
      <c r="P50" s="1695">
        <v>93.1</v>
      </c>
      <c r="Q50" s="1174"/>
      <c r="R50" s="1055" t="s">
        <v>871</v>
      </c>
    </row>
    <row r="51" spans="1:18">
      <c r="A51" s="112"/>
      <c r="B51" s="120" t="s">
        <v>13</v>
      </c>
      <c r="C51" s="1752" t="s">
        <v>40</v>
      </c>
      <c r="D51" s="269"/>
      <c r="E51" s="5"/>
      <c r="F51" s="281"/>
      <c r="G51" s="135"/>
      <c r="H51" s="24"/>
      <c r="I51" s="95"/>
      <c r="J51" s="195" t="s">
        <v>13</v>
      </c>
      <c r="K51" s="1692">
        <v>76.400000000000006</v>
      </c>
      <c r="L51" s="1693">
        <v>79.2</v>
      </c>
      <c r="M51" s="1694">
        <v>88.7</v>
      </c>
      <c r="N51" s="1170">
        <v>84.8</v>
      </c>
      <c r="O51" s="1054">
        <v>91.7</v>
      </c>
      <c r="P51" s="1695">
        <v>92.7</v>
      </c>
      <c r="Q51" s="1174"/>
      <c r="R51" s="1055"/>
    </row>
    <row r="52" spans="1:18">
      <c r="A52" s="100"/>
      <c r="B52" s="197" t="s">
        <v>14</v>
      </c>
      <c r="C52" s="1757">
        <v>95.43</v>
      </c>
      <c r="D52" s="273">
        <v>98.35</v>
      </c>
      <c r="E52" s="4">
        <v>78.569999999999993</v>
      </c>
      <c r="F52" s="283"/>
      <c r="G52" s="136"/>
      <c r="H52" s="24"/>
      <c r="I52" s="100"/>
      <c r="J52" s="197" t="s">
        <v>14</v>
      </c>
      <c r="K52" s="1692">
        <v>76.099999999999994</v>
      </c>
      <c r="L52" s="1693">
        <v>78.8</v>
      </c>
      <c r="M52" s="1694">
        <v>87.5</v>
      </c>
      <c r="N52" s="1171">
        <v>84.5</v>
      </c>
      <c r="O52" s="1056">
        <v>91.2</v>
      </c>
      <c r="P52" s="1700">
        <v>91.4</v>
      </c>
      <c r="Q52" s="1176"/>
      <c r="R52" s="1057"/>
    </row>
    <row r="53" spans="1:18">
      <c r="A53" s="95" t="s">
        <v>23</v>
      </c>
      <c r="B53" s="195" t="s">
        <v>3</v>
      </c>
      <c r="C53" s="1758">
        <v>95.58</v>
      </c>
      <c r="D53" s="274">
        <v>100.83</v>
      </c>
      <c r="E53" s="1">
        <v>78.260000000000005</v>
      </c>
      <c r="F53" s="281"/>
      <c r="G53" s="135"/>
      <c r="H53" s="24"/>
      <c r="I53" s="95" t="s">
        <v>23</v>
      </c>
      <c r="J53" s="195" t="s">
        <v>3</v>
      </c>
      <c r="K53" s="1701">
        <v>77.400000000000006</v>
      </c>
      <c r="L53" s="1702">
        <v>79.400000000000006</v>
      </c>
      <c r="M53" s="1703">
        <v>88</v>
      </c>
      <c r="N53" s="1170">
        <v>85.8</v>
      </c>
      <c r="O53" s="1054">
        <v>92</v>
      </c>
      <c r="P53" s="1695">
        <v>92</v>
      </c>
      <c r="Q53" s="1174"/>
      <c r="R53" s="1055"/>
    </row>
    <row r="54" spans="1:18">
      <c r="A54" s="95">
        <v>1994</v>
      </c>
      <c r="B54" s="195" t="s">
        <v>4</v>
      </c>
      <c r="C54" s="1758">
        <v>93.58</v>
      </c>
      <c r="D54" s="274">
        <v>98.43</v>
      </c>
      <c r="E54" s="1">
        <v>75.790000000000006</v>
      </c>
      <c r="F54" s="281"/>
      <c r="G54" s="135"/>
      <c r="H54" s="24"/>
      <c r="I54" s="95">
        <v>1994</v>
      </c>
      <c r="J54" s="195" t="s">
        <v>4</v>
      </c>
      <c r="K54" s="1692">
        <v>78.2</v>
      </c>
      <c r="L54" s="1693">
        <v>79.099999999999994</v>
      </c>
      <c r="M54" s="1694">
        <v>87.1</v>
      </c>
      <c r="N54" s="1170">
        <v>86.7</v>
      </c>
      <c r="O54" s="1054">
        <v>91.6</v>
      </c>
      <c r="P54" s="1695">
        <v>91</v>
      </c>
      <c r="Q54" s="1174"/>
      <c r="R54" s="1055"/>
    </row>
    <row r="55" spans="1:18">
      <c r="A55" s="95"/>
      <c r="B55" s="195" t="s">
        <v>5</v>
      </c>
      <c r="C55" s="1758">
        <v>102.82</v>
      </c>
      <c r="D55" s="274">
        <v>100.57</v>
      </c>
      <c r="E55" s="1">
        <v>74.790000000000006</v>
      </c>
      <c r="F55" s="281"/>
      <c r="G55" s="135"/>
      <c r="H55" s="24"/>
      <c r="I55" s="95"/>
      <c r="J55" s="195" t="s">
        <v>5</v>
      </c>
      <c r="K55" s="1692">
        <v>80.400000000000006</v>
      </c>
      <c r="L55" s="1693">
        <v>80.2</v>
      </c>
      <c r="M55" s="1694">
        <v>86.9</v>
      </c>
      <c r="N55" s="1170">
        <v>89.1</v>
      </c>
      <c r="O55" s="1054">
        <v>92.9</v>
      </c>
      <c r="P55" s="1695">
        <v>90.8</v>
      </c>
      <c r="Q55" s="1174"/>
      <c r="R55" s="1055"/>
    </row>
    <row r="56" spans="1:18">
      <c r="A56" s="95"/>
      <c r="B56" s="195" t="s">
        <v>6</v>
      </c>
      <c r="C56" s="1758">
        <v>98.92</v>
      </c>
      <c r="D56" s="274">
        <v>96.27</v>
      </c>
      <c r="E56" s="1">
        <v>70.64</v>
      </c>
      <c r="F56" s="281"/>
      <c r="G56" s="135"/>
      <c r="H56" s="24"/>
      <c r="I56" s="95"/>
      <c r="J56" s="195" t="s">
        <v>6</v>
      </c>
      <c r="K56" s="1692">
        <v>81.3</v>
      </c>
      <c r="L56" s="1693">
        <v>80.5</v>
      </c>
      <c r="M56" s="1694">
        <v>86.8</v>
      </c>
      <c r="N56" s="1170">
        <v>90</v>
      </c>
      <c r="O56" s="1054">
        <v>93.2</v>
      </c>
      <c r="P56" s="1695">
        <v>90.7</v>
      </c>
      <c r="Q56" s="1174"/>
      <c r="R56" s="1055"/>
    </row>
    <row r="57" spans="1:18">
      <c r="A57" s="95"/>
      <c r="B57" s="195" t="s">
        <v>7</v>
      </c>
      <c r="C57" s="1758">
        <v>102.99</v>
      </c>
      <c r="D57" s="274">
        <v>97.07</v>
      </c>
      <c r="E57" s="1">
        <v>70.88</v>
      </c>
      <c r="F57" s="281"/>
      <c r="G57" s="135"/>
      <c r="H57" s="24"/>
      <c r="I57" s="95"/>
      <c r="J57" s="195" t="s">
        <v>7</v>
      </c>
      <c r="K57" s="1692">
        <v>81.8</v>
      </c>
      <c r="L57" s="1693">
        <v>80.400000000000006</v>
      </c>
      <c r="M57" s="1694">
        <v>85.9</v>
      </c>
      <c r="N57" s="1170">
        <v>90.5</v>
      </c>
      <c r="O57" s="1054">
        <v>93.1</v>
      </c>
      <c r="P57" s="1695">
        <v>89.8</v>
      </c>
      <c r="Q57" s="1174"/>
      <c r="R57" s="1055"/>
    </row>
    <row r="58" spans="1:18">
      <c r="A58" s="95"/>
      <c r="B58" s="195" t="s">
        <v>8</v>
      </c>
      <c r="C58" s="1758">
        <v>103.05</v>
      </c>
      <c r="D58" s="274">
        <v>100.07</v>
      </c>
      <c r="E58" s="1">
        <v>70.14</v>
      </c>
      <c r="F58" s="281"/>
      <c r="G58" s="135"/>
      <c r="H58" s="24"/>
      <c r="I58" s="95"/>
      <c r="J58" s="195" t="s">
        <v>8</v>
      </c>
      <c r="K58" s="1692">
        <v>83</v>
      </c>
      <c r="L58" s="1693">
        <v>81.7</v>
      </c>
      <c r="M58" s="1694">
        <v>85.7</v>
      </c>
      <c r="N58" s="1170">
        <v>91.9</v>
      </c>
      <c r="O58" s="1054">
        <v>94.5</v>
      </c>
      <c r="P58" s="1695">
        <v>89.7</v>
      </c>
      <c r="Q58" s="1174"/>
      <c r="R58" s="1055"/>
    </row>
    <row r="59" spans="1:18">
      <c r="A59" s="95"/>
      <c r="B59" s="195" t="s">
        <v>9</v>
      </c>
      <c r="C59" s="1758">
        <v>105.86</v>
      </c>
      <c r="D59" s="274">
        <v>99.55</v>
      </c>
      <c r="E59" s="1">
        <v>68.38</v>
      </c>
      <c r="F59" s="281"/>
      <c r="G59" s="135"/>
      <c r="H59" s="24"/>
      <c r="I59" s="95"/>
      <c r="J59" s="195" t="s">
        <v>9</v>
      </c>
      <c r="K59" s="1692">
        <v>83.7</v>
      </c>
      <c r="L59" s="1693">
        <v>82.3</v>
      </c>
      <c r="M59" s="1694">
        <v>85.9</v>
      </c>
      <c r="N59" s="1170">
        <v>92.5</v>
      </c>
      <c r="O59" s="1054">
        <v>95.1</v>
      </c>
      <c r="P59" s="1695">
        <v>89.8</v>
      </c>
      <c r="Q59" s="1174"/>
      <c r="R59" s="1055"/>
    </row>
    <row r="60" spans="1:18">
      <c r="A60" s="95"/>
      <c r="B60" s="195" t="s">
        <v>10</v>
      </c>
      <c r="C60" s="1758">
        <v>114.12</v>
      </c>
      <c r="D60" s="274">
        <v>103.2</v>
      </c>
      <c r="E60" s="1">
        <v>68.790000000000006</v>
      </c>
      <c r="F60" s="281"/>
      <c r="G60" s="135"/>
      <c r="H60" s="24"/>
      <c r="I60" s="95"/>
      <c r="J60" s="195" t="s">
        <v>10</v>
      </c>
      <c r="K60" s="1692">
        <v>84.4</v>
      </c>
      <c r="L60" s="1693">
        <v>83</v>
      </c>
      <c r="M60" s="1694">
        <v>86.1</v>
      </c>
      <c r="N60" s="1170">
        <v>93.4</v>
      </c>
      <c r="O60" s="1054">
        <v>96</v>
      </c>
      <c r="P60" s="1695">
        <v>90.1</v>
      </c>
      <c r="Q60" s="1174"/>
      <c r="R60" s="1055"/>
    </row>
    <row r="61" spans="1:18">
      <c r="A61" s="95"/>
      <c r="B61" s="195" t="s">
        <v>11</v>
      </c>
      <c r="C61" s="781">
        <v>111.52</v>
      </c>
      <c r="D61" s="275">
        <v>101.78</v>
      </c>
      <c r="E61" s="32">
        <v>69.14</v>
      </c>
      <c r="F61" s="284"/>
      <c r="G61" s="135"/>
      <c r="H61" s="24"/>
      <c r="I61" s="95"/>
      <c r="J61" s="195" t="s">
        <v>11</v>
      </c>
      <c r="K61" s="1692">
        <v>84.8</v>
      </c>
      <c r="L61" s="1693">
        <v>82.7</v>
      </c>
      <c r="M61" s="1694">
        <v>86.4</v>
      </c>
      <c r="N61" s="1170">
        <v>93.8</v>
      </c>
      <c r="O61" s="1054">
        <v>95.6</v>
      </c>
      <c r="P61" s="1695">
        <v>90.4</v>
      </c>
      <c r="Q61" s="1174"/>
      <c r="R61" s="1055"/>
    </row>
    <row r="62" spans="1:18">
      <c r="A62" s="95"/>
      <c r="B62" s="195" t="s">
        <v>12</v>
      </c>
      <c r="C62" s="781">
        <v>111.09</v>
      </c>
      <c r="D62" s="275">
        <v>101.05</v>
      </c>
      <c r="E62" s="32">
        <v>68.89</v>
      </c>
      <c r="F62" s="284"/>
      <c r="G62" s="135"/>
      <c r="H62" s="24"/>
      <c r="I62" s="95"/>
      <c r="J62" s="195" t="s">
        <v>12</v>
      </c>
      <c r="K62" s="1692">
        <v>85</v>
      </c>
      <c r="L62" s="1693">
        <v>83.3</v>
      </c>
      <c r="M62" s="1694">
        <v>86.3</v>
      </c>
      <c r="N62" s="1170">
        <v>94</v>
      </c>
      <c r="O62" s="1054">
        <v>96.3</v>
      </c>
      <c r="P62" s="1695">
        <v>90.3</v>
      </c>
      <c r="Q62" s="1174"/>
      <c r="R62" s="1055"/>
    </row>
    <row r="63" spans="1:18">
      <c r="A63" s="95"/>
      <c r="B63" s="195" t="s">
        <v>13</v>
      </c>
      <c r="C63" s="781">
        <v>117.4</v>
      </c>
      <c r="D63" s="275">
        <v>104.32</v>
      </c>
      <c r="E63" s="32">
        <v>70.13</v>
      </c>
      <c r="F63" s="284"/>
      <c r="G63" s="135"/>
      <c r="H63" s="24"/>
      <c r="I63" s="95"/>
      <c r="J63" s="195" t="s">
        <v>13</v>
      </c>
      <c r="K63" s="1692">
        <v>86.3</v>
      </c>
      <c r="L63" s="1693">
        <v>84.1</v>
      </c>
      <c r="M63" s="1694">
        <v>86.2</v>
      </c>
      <c r="N63" s="1170">
        <v>95.3</v>
      </c>
      <c r="O63" s="1054">
        <v>97.2</v>
      </c>
      <c r="P63" s="1695">
        <v>90.2</v>
      </c>
      <c r="Q63" s="1174"/>
      <c r="R63" s="1055"/>
    </row>
    <row r="64" spans="1:18">
      <c r="A64" s="95"/>
      <c r="B64" s="195" t="s">
        <v>14</v>
      </c>
      <c r="C64" s="1758">
        <v>109.44</v>
      </c>
      <c r="D64" s="276">
        <v>101.38</v>
      </c>
      <c r="E64" s="1">
        <v>70.87</v>
      </c>
      <c r="F64" s="281"/>
      <c r="G64" s="135"/>
      <c r="H64" s="24"/>
      <c r="I64" s="95"/>
      <c r="J64" s="195" t="s">
        <v>14</v>
      </c>
      <c r="K64" s="1696">
        <v>87</v>
      </c>
      <c r="L64" s="1697">
        <v>84.4</v>
      </c>
      <c r="M64" s="1698">
        <v>86.7</v>
      </c>
      <c r="N64" s="1170">
        <v>96.1</v>
      </c>
      <c r="O64" s="1054">
        <v>97.5</v>
      </c>
      <c r="P64" s="1695">
        <v>90.7</v>
      </c>
      <c r="Q64" s="1174"/>
      <c r="R64" s="1055"/>
    </row>
    <row r="65" spans="1:18">
      <c r="A65" s="98" t="s">
        <v>2</v>
      </c>
      <c r="B65" s="196" t="s">
        <v>3</v>
      </c>
      <c r="C65" s="1759">
        <v>96.93</v>
      </c>
      <c r="D65" s="277">
        <v>92.41</v>
      </c>
      <c r="E65" s="2">
        <v>70.459999999999994</v>
      </c>
      <c r="F65" s="280"/>
      <c r="G65" s="134"/>
      <c r="H65" s="24"/>
      <c r="I65" s="98" t="s">
        <v>2</v>
      </c>
      <c r="J65" s="196" t="s">
        <v>3</v>
      </c>
      <c r="K65" s="1692">
        <v>86</v>
      </c>
      <c r="L65" s="1693">
        <v>82.7</v>
      </c>
      <c r="M65" s="1694">
        <v>86.1</v>
      </c>
      <c r="N65" s="1172">
        <v>95</v>
      </c>
      <c r="O65" s="1059">
        <v>95.6</v>
      </c>
      <c r="P65" s="1699">
        <v>90.1</v>
      </c>
      <c r="Q65" s="1175"/>
      <c r="R65" s="1058"/>
    </row>
    <row r="66" spans="1:18">
      <c r="A66" s="95">
        <v>1995</v>
      </c>
      <c r="B66" s="195" t="s">
        <v>4</v>
      </c>
      <c r="C66" s="1758">
        <v>106.12</v>
      </c>
      <c r="D66" s="276">
        <v>93.91</v>
      </c>
      <c r="E66" s="1">
        <v>63.06</v>
      </c>
      <c r="F66" s="281"/>
      <c r="G66" s="135"/>
      <c r="H66" s="24"/>
      <c r="I66" s="95">
        <v>1995</v>
      </c>
      <c r="J66" s="195" t="s">
        <v>4</v>
      </c>
      <c r="K66" s="1692">
        <v>87.5</v>
      </c>
      <c r="L66" s="1693">
        <v>84.3</v>
      </c>
      <c r="M66" s="1694">
        <v>86.5</v>
      </c>
      <c r="N66" s="1170">
        <v>96.6</v>
      </c>
      <c r="O66" s="1054">
        <v>97.5</v>
      </c>
      <c r="P66" s="1695">
        <v>90.6</v>
      </c>
      <c r="Q66" s="1174"/>
      <c r="R66" s="1055"/>
    </row>
    <row r="67" spans="1:18">
      <c r="A67" s="95"/>
      <c r="B67" s="195" t="s">
        <v>5</v>
      </c>
      <c r="C67" s="1758">
        <v>106.78</v>
      </c>
      <c r="D67" s="276">
        <v>98.75</v>
      </c>
      <c r="E67" s="1">
        <v>59.82</v>
      </c>
      <c r="F67" s="281"/>
      <c r="G67" s="135"/>
      <c r="H67" s="24"/>
      <c r="I67" s="95"/>
      <c r="J67" s="195" t="s">
        <v>5</v>
      </c>
      <c r="K67" s="1692">
        <v>86.1</v>
      </c>
      <c r="L67" s="1693">
        <v>84.6</v>
      </c>
      <c r="M67" s="1694">
        <v>87</v>
      </c>
      <c r="N67" s="1170">
        <v>95.1</v>
      </c>
      <c r="O67" s="1054">
        <v>97.8</v>
      </c>
      <c r="P67" s="1695">
        <v>91</v>
      </c>
      <c r="Q67" s="1174"/>
      <c r="R67" s="1055"/>
    </row>
    <row r="68" spans="1:18">
      <c r="A68" s="95"/>
      <c r="B68" s="195" t="s">
        <v>6</v>
      </c>
      <c r="C68" s="1758">
        <v>105.94</v>
      </c>
      <c r="D68" s="276">
        <v>103.66</v>
      </c>
      <c r="E68" s="1">
        <v>61.04</v>
      </c>
      <c r="F68" s="281"/>
      <c r="G68" s="135"/>
      <c r="H68" s="24"/>
      <c r="I68" s="95"/>
      <c r="J68" s="195" t="s">
        <v>6</v>
      </c>
      <c r="K68" s="1692">
        <v>85.5</v>
      </c>
      <c r="L68" s="1693">
        <v>85.1</v>
      </c>
      <c r="M68" s="1694">
        <v>86.5</v>
      </c>
      <c r="N68" s="1170">
        <v>94.5</v>
      </c>
      <c r="O68" s="1054">
        <v>98.3</v>
      </c>
      <c r="P68" s="1695">
        <v>90.5</v>
      </c>
      <c r="Q68" s="1174"/>
      <c r="R68" s="1055"/>
    </row>
    <row r="69" spans="1:18">
      <c r="A69" s="95"/>
      <c r="B69" s="195" t="s">
        <v>7</v>
      </c>
      <c r="C69" s="1758">
        <v>117.51</v>
      </c>
      <c r="D69" s="276">
        <v>107.88</v>
      </c>
      <c r="E69" s="1">
        <v>62.48</v>
      </c>
      <c r="F69" s="281"/>
      <c r="G69" s="135"/>
      <c r="H69" s="24"/>
      <c r="I69" s="95"/>
      <c r="J69" s="195" t="s">
        <v>7</v>
      </c>
      <c r="K69" s="1692">
        <v>85</v>
      </c>
      <c r="L69" s="1693">
        <v>84.6</v>
      </c>
      <c r="M69" s="1694">
        <v>86.7</v>
      </c>
      <c r="N69" s="1170">
        <v>93.9</v>
      </c>
      <c r="O69" s="1054">
        <v>97.7</v>
      </c>
      <c r="P69" s="1695">
        <v>90.7</v>
      </c>
      <c r="Q69" s="1174"/>
      <c r="R69" s="1055"/>
    </row>
    <row r="70" spans="1:18">
      <c r="A70" s="95"/>
      <c r="B70" s="195" t="s">
        <v>8</v>
      </c>
      <c r="C70" s="1758">
        <v>115.84</v>
      </c>
      <c r="D70" s="276">
        <v>107.68</v>
      </c>
      <c r="E70" s="1">
        <v>64.150000000000006</v>
      </c>
      <c r="F70" s="281"/>
      <c r="G70" s="135"/>
      <c r="H70" s="24"/>
      <c r="I70" s="95"/>
      <c r="J70" s="195" t="s">
        <v>8</v>
      </c>
      <c r="K70" s="1692">
        <v>84.4</v>
      </c>
      <c r="L70" s="1693">
        <v>84.7</v>
      </c>
      <c r="M70" s="1694">
        <v>86.7</v>
      </c>
      <c r="N70" s="1170">
        <v>93.3</v>
      </c>
      <c r="O70" s="1054">
        <v>97.9</v>
      </c>
      <c r="P70" s="1695">
        <v>90.7</v>
      </c>
      <c r="Q70" s="1174"/>
      <c r="R70" s="1055"/>
    </row>
    <row r="71" spans="1:18">
      <c r="A71" s="95"/>
      <c r="B71" s="195" t="s">
        <v>9</v>
      </c>
      <c r="C71" s="1758">
        <v>112.88</v>
      </c>
      <c r="D71" s="276">
        <v>106.11</v>
      </c>
      <c r="E71" s="1">
        <v>65.39</v>
      </c>
      <c r="F71" s="281"/>
      <c r="G71" s="135"/>
      <c r="H71" s="24"/>
      <c r="I71" s="95"/>
      <c r="J71" s="195" t="s">
        <v>9</v>
      </c>
      <c r="K71" s="1692">
        <v>83.7</v>
      </c>
      <c r="L71" s="1693">
        <v>83.3</v>
      </c>
      <c r="M71" s="1694">
        <v>86.6</v>
      </c>
      <c r="N71" s="1170">
        <v>92.5</v>
      </c>
      <c r="O71" s="1054">
        <v>96.3</v>
      </c>
      <c r="P71" s="1695">
        <v>90.6</v>
      </c>
      <c r="Q71" s="1174"/>
      <c r="R71" s="1055"/>
    </row>
    <row r="72" spans="1:18">
      <c r="A72" s="95"/>
      <c r="B72" s="195" t="s">
        <v>10</v>
      </c>
      <c r="C72" s="1758">
        <v>116.89</v>
      </c>
      <c r="D72" s="276">
        <v>109.88</v>
      </c>
      <c r="E72" s="1">
        <v>65.34</v>
      </c>
      <c r="F72" s="281"/>
      <c r="G72" s="135"/>
      <c r="H72" s="24"/>
      <c r="I72" s="95"/>
      <c r="J72" s="195" t="s">
        <v>10</v>
      </c>
      <c r="K72" s="1692">
        <v>84.8</v>
      </c>
      <c r="L72" s="1693">
        <v>84.5</v>
      </c>
      <c r="M72" s="1694">
        <v>86.8</v>
      </c>
      <c r="N72" s="1170">
        <v>93.8</v>
      </c>
      <c r="O72" s="1054">
        <v>97.8</v>
      </c>
      <c r="P72" s="1695">
        <v>90.8</v>
      </c>
      <c r="Q72" s="1174"/>
      <c r="R72" s="1055"/>
    </row>
    <row r="73" spans="1:18">
      <c r="A73" s="95"/>
      <c r="B73" s="195" t="s">
        <v>11</v>
      </c>
      <c r="C73" s="1758">
        <v>113.8</v>
      </c>
      <c r="D73" s="276">
        <v>108.68</v>
      </c>
      <c r="E73" s="1">
        <v>64.25</v>
      </c>
      <c r="F73" s="281"/>
      <c r="G73" s="135"/>
      <c r="H73" s="24"/>
      <c r="I73" s="95"/>
      <c r="J73" s="195" t="s">
        <v>11</v>
      </c>
      <c r="K73" s="1692">
        <v>85.4</v>
      </c>
      <c r="L73" s="1693">
        <v>84.4</v>
      </c>
      <c r="M73" s="1694">
        <v>87.5</v>
      </c>
      <c r="N73" s="1170">
        <v>94.4</v>
      </c>
      <c r="O73" s="1054">
        <v>97.7</v>
      </c>
      <c r="P73" s="1695">
        <v>91.5</v>
      </c>
      <c r="Q73" s="1174"/>
      <c r="R73" s="1055"/>
    </row>
    <row r="74" spans="1:18">
      <c r="A74" s="95"/>
      <c r="B74" s="195" t="s">
        <v>12</v>
      </c>
      <c r="C74" s="1758">
        <v>116.1</v>
      </c>
      <c r="D74" s="276">
        <v>110.56</v>
      </c>
      <c r="E74" s="1">
        <v>64.02</v>
      </c>
      <c r="F74" s="281"/>
      <c r="G74" s="135"/>
      <c r="H74" s="24"/>
      <c r="I74" s="95"/>
      <c r="J74" s="195" t="s">
        <v>12</v>
      </c>
      <c r="K74" s="1692">
        <v>86.1</v>
      </c>
      <c r="L74" s="1693">
        <v>84.7</v>
      </c>
      <c r="M74" s="1694">
        <v>87.5</v>
      </c>
      <c r="N74" s="1170">
        <v>95.2</v>
      </c>
      <c r="O74" s="1054">
        <v>97.9</v>
      </c>
      <c r="P74" s="1695">
        <v>91.5</v>
      </c>
      <c r="Q74" s="1174"/>
      <c r="R74" s="1055"/>
    </row>
    <row r="75" spans="1:18">
      <c r="A75" s="95"/>
      <c r="B75" s="195" t="s">
        <v>13</v>
      </c>
      <c r="C75" s="1758">
        <v>117.76</v>
      </c>
      <c r="D75" s="276">
        <v>112.04</v>
      </c>
      <c r="E75" s="1">
        <v>66.16</v>
      </c>
      <c r="F75" s="281"/>
      <c r="G75" s="135"/>
      <c r="H75" s="24"/>
      <c r="I75" s="95"/>
      <c r="J75" s="195" t="s">
        <v>13</v>
      </c>
      <c r="K75" s="1692">
        <v>88.4</v>
      </c>
      <c r="L75" s="1693">
        <v>85.4</v>
      </c>
      <c r="M75" s="1694">
        <v>87.7</v>
      </c>
      <c r="N75" s="1170">
        <v>97.6</v>
      </c>
      <c r="O75" s="1054">
        <v>98.6</v>
      </c>
      <c r="P75" s="1695">
        <v>91.7</v>
      </c>
      <c r="Q75" s="1174"/>
      <c r="R75" s="1055"/>
    </row>
    <row r="76" spans="1:18">
      <c r="A76" s="100"/>
      <c r="B76" s="197" t="s">
        <v>14</v>
      </c>
      <c r="C76" s="1757">
        <v>120.36</v>
      </c>
      <c r="D76" s="278">
        <v>113.46</v>
      </c>
      <c r="E76" s="4">
        <v>65.819999999999993</v>
      </c>
      <c r="F76" s="283"/>
      <c r="G76" s="136"/>
      <c r="H76" s="24"/>
      <c r="I76" s="100"/>
      <c r="J76" s="197" t="s">
        <v>14</v>
      </c>
      <c r="K76" s="1692">
        <v>89.2</v>
      </c>
      <c r="L76" s="1693">
        <v>86.3</v>
      </c>
      <c r="M76" s="1694">
        <v>88.5</v>
      </c>
      <c r="N76" s="1171">
        <v>98.4</v>
      </c>
      <c r="O76" s="1056">
        <v>99.6</v>
      </c>
      <c r="P76" s="1700">
        <v>92.5</v>
      </c>
      <c r="Q76" s="1176"/>
      <c r="R76" s="1057"/>
    </row>
    <row r="77" spans="1:18">
      <c r="A77" s="95" t="s">
        <v>15</v>
      </c>
      <c r="B77" s="195" t="s">
        <v>3</v>
      </c>
      <c r="C77" s="1758">
        <v>121.19</v>
      </c>
      <c r="D77" s="276">
        <v>114.59</v>
      </c>
      <c r="E77" s="1">
        <v>68.25</v>
      </c>
      <c r="F77" s="281"/>
      <c r="G77" s="135"/>
      <c r="H77" s="24"/>
      <c r="I77" s="95" t="s">
        <v>15</v>
      </c>
      <c r="J77" s="195" t="s">
        <v>3</v>
      </c>
      <c r="K77" s="1701">
        <v>89.1</v>
      </c>
      <c r="L77" s="1702">
        <v>85.7</v>
      </c>
      <c r="M77" s="1703">
        <v>88.2</v>
      </c>
      <c r="N77" s="1170">
        <v>98.3</v>
      </c>
      <c r="O77" s="1054">
        <v>98.9</v>
      </c>
      <c r="P77" s="1695">
        <v>92.3</v>
      </c>
      <c r="Q77" s="1174"/>
      <c r="R77" s="1055"/>
    </row>
    <row r="78" spans="1:18">
      <c r="A78" s="95">
        <v>1996</v>
      </c>
      <c r="B78" s="195" t="s">
        <v>4</v>
      </c>
      <c r="C78" s="1758">
        <v>126.19</v>
      </c>
      <c r="D78" s="276">
        <v>118.67</v>
      </c>
      <c r="E78" s="1">
        <v>72.02</v>
      </c>
      <c r="F78" s="281"/>
      <c r="G78" s="135"/>
      <c r="H78" s="24"/>
      <c r="I78" s="95">
        <v>1996</v>
      </c>
      <c r="J78" s="195" t="s">
        <v>4</v>
      </c>
      <c r="K78" s="1692">
        <v>90</v>
      </c>
      <c r="L78" s="1693">
        <v>86.7</v>
      </c>
      <c r="M78" s="1694">
        <v>89.4</v>
      </c>
      <c r="N78" s="1170">
        <v>99.2</v>
      </c>
      <c r="O78" s="1054">
        <v>100.1</v>
      </c>
      <c r="P78" s="1695">
        <v>93.5</v>
      </c>
      <c r="Q78" s="1174"/>
      <c r="R78" s="1055"/>
    </row>
    <row r="79" spans="1:18">
      <c r="A79" s="95"/>
      <c r="B79" s="195" t="s">
        <v>5</v>
      </c>
      <c r="C79" s="1758">
        <v>122.88</v>
      </c>
      <c r="D79" s="276">
        <v>118.38</v>
      </c>
      <c r="E79" s="1">
        <v>71.47</v>
      </c>
      <c r="F79" s="281"/>
      <c r="G79" s="135"/>
      <c r="H79" s="24"/>
      <c r="I79" s="95"/>
      <c r="J79" s="195" t="s">
        <v>5</v>
      </c>
      <c r="K79" s="1692">
        <v>90.1</v>
      </c>
      <c r="L79" s="1693">
        <v>86.6</v>
      </c>
      <c r="M79" s="1694">
        <v>89.5</v>
      </c>
      <c r="N79" s="1170">
        <v>99.3</v>
      </c>
      <c r="O79" s="1054">
        <v>99.8</v>
      </c>
      <c r="P79" s="1695">
        <v>93.6</v>
      </c>
      <c r="Q79" s="1174"/>
      <c r="R79" s="1055"/>
    </row>
    <row r="80" spans="1:18">
      <c r="A80" s="95"/>
      <c r="B80" s="195" t="s">
        <v>6</v>
      </c>
      <c r="C80" s="1758">
        <v>124.45</v>
      </c>
      <c r="D80" s="276">
        <v>117.44</v>
      </c>
      <c r="E80" s="1">
        <v>73.67</v>
      </c>
      <c r="F80" s="281"/>
      <c r="G80" s="135"/>
      <c r="H80" s="24"/>
      <c r="I80" s="95"/>
      <c r="J80" s="195" t="s">
        <v>6</v>
      </c>
      <c r="K80" s="1692">
        <v>91.2</v>
      </c>
      <c r="L80" s="1693">
        <v>87.4</v>
      </c>
      <c r="M80" s="1694">
        <v>89.7</v>
      </c>
      <c r="N80" s="1170">
        <v>100.5</v>
      </c>
      <c r="O80" s="1054">
        <v>100.8</v>
      </c>
      <c r="P80" s="1695">
        <v>93.7</v>
      </c>
      <c r="Q80" s="1174"/>
      <c r="R80" s="1055"/>
    </row>
    <row r="81" spans="1:18">
      <c r="A81" s="95"/>
      <c r="B81" s="195" t="s">
        <v>7</v>
      </c>
      <c r="C81" s="781">
        <v>132.13999999999999</v>
      </c>
      <c r="D81" s="274">
        <v>119.32</v>
      </c>
      <c r="E81" s="32">
        <v>74.900000000000006</v>
      </c>
      <c r="F81" s="284"/>
      <c r="G81" s="135"/>
      <c r="H81" s="24"/>
      <c r="I81" s="95"/>
      <c r="J81" s="195" t="s">
        <v>7</v>
      </c>
      <c r="K81" s="1692">
        <v>92</v>
      </c>
      <c r="L81" s="1693">
        <v>88</v>
      </c>
      <c r="M81" s="1694">
        <v>90.2</v>
      </c>
      <c r="N81" s="1170">
        <v>101.3</v>
      </c>
      <c r="O81" s="1054">
        <v>101.9</v>
      </c>
      <c r="P81" s="1695">
        <v>94.2</v>
      </c>
      <c r="Q81" s="1174"/>
      <c r="R81" s="1055"/>
    </row>
    <row r="82" spans="1:18">
      <c r="A82" s="95"/>
      <c r="B82" s="195" t="s">
        <v>8</v>
      </c>
      <c r="C82" s="781">
        <v>129.52000000000001</v>
      </c>
      <c r="D82" s="274">
        <v>119.08</v>
      </c>
      <c r="E82" s="32">
        <v>75.06</v>
      </c>
      <c r="F82" s="284"/>
      <c r="G82" s="135"/>
      <c r="H82" s="24"/>
      <c r="I82" s="95"/>
      <c r="J82" s="195" t="s">
        <v>8</v>
      </c>
      <c r="K82" s="1692">
        <v>91.6</v>
      </c>
      <c r="L82" s="1693">
        <v>87.8</v>
      </c>
      <c r="M82" s="1694">
        <v>89.9</v>
      </c>
      <c r="N82" s="1170">
        <v>101</v>
      </c>
      <c r="O82" s="1054">
        <v>101.7</v>
      </c>
      <c r="P82" s="1695">
        <v>94</v>
      </c>
      <c r="Q82" s="1174"/>
      <c r="R82" s="1055"/>
    </row>
    <row r="83" spans="1:18">
      <c r="A83" s="95"/>
      <c r="B83" s="195" t="s">
        <v>9</v>
      </c>
      <c r="C83" s="781">
        <v>136.02000000000001</v>
      </c>
      <c r="D83" s="274">
        <v>121.59</v>
      </c>
      <c r="E83" s="32">
        <v>78.12</v>
      </c>
      <c r="F83" s="284"/>
      <c r="G83" s="135"/>
      <c r="H83" s="24"/>
      <c r="I83" s="95"/>
      <c r="J83" s="195" t="s">
        <v>9</v>
      </c>
      <c r="K83" s="1692">
        <v>92.8</v>
      </c>
      <c r="L83" s="1693">
        <v>88.8</v>
      </c>
      <c r="M83" s="1694">
        <v>90.8</v>
      </c>
      <c r="N83" s="1170">
        <v>102.2</v>
      </c>
      <c r="O83" s="1054">
        <v>102.8</v>
      </c>
      <c r="P83" s="1695">
        <v>94.9</v>
      </c>
      <c r="Q83" s="1174"/>
      <c r="R83" s="1055"/>
    </row>
    <row r="84" spans="1:18">
      <c r="A84" s="95"/>
      <c r="B84" s="195" t="s">
        <v>10</v>
      </c>
      <c r="C84" s="781">
        <v>128.72</v>
      </c>
      <c r="D84" s="274">
        <v>119.69</v>
      </c>
      <c r="E84" s="32">
        <v>79.42</v>
      </c>
      <c r="F84" s="284"/>
      <c r="G84" s="135"/>
      <c r="H84" s="24"/>
      <c r="I84" s="95"/>
      <c r="J84" s="195" t="s">
        <v>10</v>
      </c>
      <c r="K84" s="1692">
        <v>93</v>
      </c>
      <c r="L84" s="1693">
        <v>88.7</v>
      </c>
      <c r="M84" s="1694">
        <v>91.1</v>
      </c>
      <c r="N84" s="1170">
        <v>102.6</v>
      </c>
      <c r="O84" s="1054">
        <v>102.6</v>
      </c>
      <c r="P84" s="1695">
        <v>95.2</v>
      </c>
      <c r="Q84" s="1174"/>
      <c r="R84" s="1055"/>
    </row>
    <row r="85" spans="1:18">
      <c r="A85" s="95"/>
      <c r="B85" s="195" t="s">
        <v>11</v>
      </c>
      <c r="C85" s="781">
        <v>131.03</v>
      </c>
      <c r="D85" s="274">
        <v>121.98</v>
      </c>
      <c r="E85" s="32">
        <v>78.510000000000005</v>
      </c>
      <c r="F85" s="284"/>
      <c r="G85" s="135"/>
      <c r="H85" s="24"/>
      <c r="I85" s="95"/>
      <c r="J85" s="195" t="s">
        <v>11</v>
      </c>
      <c r="K85" s="1692">
        <v>93.1</v>
      </c>
      <c r="L85" s="1693">
        <v>89.4</v>
      </c>
      <c r="M85" s="1694">
        <v>90.9</v>
      </c>
      <c r="N85" s="1170">
        <v>102.7</v>
      </c>
      <c r="O85" s="1054">
        <v>103.2</v>
      </c>
      <c r="P85" s="1695">
        <v>95.1</v>
      </c>
      <c r="Q85" s="1174"/>
      <c r="R85" s="1055"/>
    </row>
    <row r="86" spans="1:18">
      <c r="A86" s="95"/>
      <c r="B86" s="195" t="s">
        <v>12</v>
      </c>
      <c r="C86" s="781">
        <v>134.13</v>
      </c>
      <c r="D86" s="274">
        <v>125.93</v>
      </c>
      <c r="E86" s="32">
        <v>81.040000000000006</v>
      </c>
      <c r="F86" s="284"/>
      <c r="G86" s="135"/>
      <c r="H86" s="24"/>
      <c r="I86" s="95"/>
      <c r="J86" s="195" t="s">
        <v>12</v>
      </c>
      <c r="K86" s="1692">
        <v>95.1</v>
      </c>
      <c r="L86" s="1693">
        <v>90.4</v>
      </c>
      <c r="M86" s="1694">
        <v>92</v>
      </c>
      <c r="N86" s="1170">
        <v>104.8</v>
      </c>
      <c r="O86" s="1054">
        <v>104.4</v>
      </c>
      <c r="P86" s="1695">
        <v>96.3</v>
      </c>
      <c r="Q86" s="1174"/>
      <c r="R86" s="1055"/>
    </row>
    <row r="87" spans="1:18">
      <c r="A87" s="95"/>
      <c r="B87" s="195" t="s">
        <v>13</v>
      </c>
      <c r="C87" s="781">
        <v>136.26</v>
      </c>
      <c r="D87" s="274">
        <v>126.71</v>
      </c>
      <c r="E87" s="32">
        <v>79.63</v>
      </c>
      <c r="F87" s="284"/>
      <c r="G87" s="135"/>
      <c r="H87" s="24"/>
      <c r="I87" s="95"/>
      <c r="J87" s="195" t="s">
        <v>13</v>
      </c>
      <c r="K87" s="1692">
        <v>94.7</v>
      </c>
      <c r="L87" s="1693">
        <v>91.5</v>
      </c>
      <c r="M87" s="1694">
        <v>92.7</v>
      </c>
      <c r="N87" s="1170">
        <v>104.4</v>
      </c>
      <c r="O87" s="1054">
        <v>105.6</v>
      </c>
      <c r="P87" s="1695">
        <v>97</v>
      </c>
      <c r="Q87" s="1174"/>
      <c r="R87" s="1055"/>
    </row>
    <row r="88" spans="1:18">
      <c r="A88" s="95"/>
      <c r="B88" s="195" t="s">
        <v>14</v>
      </c>
      <c r="C88" s="781">
        <v>131.58000000000001</v>
      </c>
      <c r="D88" s="274">
        <v>127.45</v>
      </c>
      <c r="E88" s="32">
        <v>80.98</v>
      </c>
      <c r="F88" s="284"/>
      <c r="G88" s="135"/>
      <c r="H88" s="24"/>
      <c r="I88" s="95"/>
      <c r="J88" s="195" t="s">
        <v>14</v>
      </c>
      <c r="K88" s="1696">
        <v>93.7</v>
      </c>
      <c r="L88" s="1697">
        <v>91.7</v>
      </c>
      <c r="M88" s="1698">
        <v>92.2</v>
      </c>
      <c r="N88" s="1170">
        <v>103.3</v>
      </c>
      <c r="O88" s="1054">
        <v>105.6</v>
      </c>
      <c r="P88" s="1695">
        <v>96.4</v>
      </c>
      <c r="Q88" s="1174"/>
      <c r="R88" s="1055"/>
    </row>
    <row r="89" spans="1:18">
      <c r="A89" s="98" t="s">
        <v>16</v>
      </c>
      <c r="B89" s="196" t="s">
        <v>3</v>
      </c>
      <c r="C89" s="1760">
        <v>133.86000000000001</v>
      </c>
      <c r="D89" s="279">
        <v>129.93</v>
      </c>
      <c r="E89" s="35">
        <v>82.18</v>
      </c>
      <c r="F89" s="285"/>
      <c r="G89" s="134"/>
      <c r="H89" s="24"/>
      <c r="I89" s="98" t="s">
        <v>16</v>
      </c>
      <c r="J89" s="196" t="s">
        <v>3</v>
      </c>
      <c r="K89" s="1692">
        <v>94</v>
      </c>
      <c r="L89" s="1693">
        <v>93.3</v>
      </c>
      <c r="M89" s="1694">
        <v>93.3</v>
      </c>
      <c r="N89" s="1172">
        <v>103.7</v>
      </c>
      <c r="O89" s="1059">
        <v>107.1</v>
      </c>
      <c r="P89" s="1699">
        <v>97.3</v>
      </c>
      <c r="Q89" s="1175"/>
      <c r="R89" s="1058"/>
    </row>
    <row r="90" spans="1:18">
      <c r="A90" s="95">
        <v>1997</v>
      </c>
      <c r="B90" s="195" t="s">
        <v>4</v>
      </c>
      <c r="C90" s="781">
        <v>133.47999999999999</v>
      </c>
      <c r="D90" s="274">
        <v>128.41</v>
      </c>
      <c r="E90" s="32">
        <v>80.88</v>
      </c>
      <c r="F90" s="284"/>
      <c r="G90" s="135"/>
      <c r="H90" s="24"/>
      <c r="I90" s="95">
        <v>1997</v>
      </c>
      <c r="J90" s="195" t="s">
        <v>4</v>
      </c>
      <c r="K90" s="1692">
        <v>93.9</v>
      </c>
      <c r="L90" s="1693">
        <v>93.3</v>
      </c>
      <c r="M90" s="1694">
        <v>93.4</v>
      </c>
      <c r="N90" s="1170">
        <v>103.6</v>
      </c>
      <c r="O90" s="1054">
        <v>107.3</v>
      </c>
      <c r="P90" s="1695">
        <v>97.6</v>
      </c>
      <c r="Q90" s="1174"/>
      <c r="R90" s="1055"/>
    </row>
    <row r="91" spans="1:18">
      <c r="A91" s="95"/>
      <c r="B91" s="195" t="s">
        <v>5</v>
      </c>
      <c r="C91" s="781">
        <v>134.78</v>
      </c>
      <c r="D91" s="274">
        <v>126.03</v>
      </c>
      <c r="E91" s="32">
        <v>80.510000000000005</v>
      </c>
      <c r="F91" s="284"/>
      <c r="G91" s="135"/>
      <c r="H91" s="24"/>
      <c r="I91" s="95"/>
      <c r="J91" s="195" t="s">
        <v>5</v>
      </c>
      <c r="K91" s="1692">
        <v>92.5</v>
      </c>
      <c r="L91" s="1693">
        <v>94.4</v>
      </c>
      <c r="M91" s="1694">
        <v>94.5</v>
      </c>
      <c r="N91" s="1170">
        <v>102.1</v>
      </c>
      <c r="O91" s="1054">
        <v>108.5</v>
      </c>
      <c r="P91" s="1695">
        <v>98.8</v>
      </c>
      <c r="Q91" s="1174"/>
      <c r="R91" s="1055"/>
    </row>
    <row r="92" spans="1:18">
      <c r="A92" s="95"/>
      <c r="B92" s="195" t="s">
        <v>6</v>
      </c>
      <c r="C92" s="781">
        <v>126.3</v>
      </c>
      <c r="D92" s="274">
        <v>127.31</v>
      </c>
      <c r="E92" s="32">
        <v>82.14</v>
      </c>
      <c r="F92" s="286"/>
      <c r="G92" s="138" t="s">
        <v>870</v>
      </c>
      <c r="H92" s="24"/>
      <c r="I92" s="95"/>
      <c r="J92" s="195" t="s">
        <v>6</v>
      </c>
      <c r="K92" s="1692">
        <v>91.8</v>
      </c>
      <c r="L92" s="1693">
        <v>92.6</v>
      </c>
      <c r="M92" s="1694">
        <v>95.2</v>
      </c>
      <c r="N92" s="1170">
        <v>101.3</v>
      </c>
      <c r="O92" s="1054">
        <v>106.7</v>
      </c>
      <c r="P92" s="1695">
        <v>99.7</v>
      </c>
      <c r="Q92" s="1174"/>
      <c r="R92" s="1055"/>
    </row>
    <row r="93" spans="1:18">
      <c r="A93" s="95"/>
      <c r="B93" s="195" t="s">
        <v>7</v>
      </c>
      <c r="C93" s="781">
        <v>128.07</v>
      </c>
      <c r="D93" s="274">
        <v>130.82</v>
      </c>
      <c r="E93" s="32">
        <v>83.45</v>
      </c>
      <c r="F93" s="284"/>
      <c r="G93" s="135"/>
      <c r="H93" s="24"/>
      <c r="I93" s="95"/>
      <c r="J93" s="195" t="s">
        <v>7</v>
      </c>
      <c r="K93" s="1692">
        <v>93.2</v>
      </c>
      <c r="L93" s="1693">
        <v>94.2</v>
      </c>
      <c r="M93" s="1694">
        <v>95.9</v>
      </c>
      <c r="N93" s="1170">
        <v>102.8</v>
      </c>
      <c r="O93" s="1054">
        <v>108.1</v>
      </c>
      <c r="P93" s="1695">
        <v>100.3</v>
      </c>
      <c r="Q93" s="1174"/>
      <c r="R93" s="1055" t="s">
        <v>870</v>
      </c>
    </row>
    <row r="94" spans="1:18">
      <c r="A94" s="95"/>
      <c r="B94" s="195" t="s">
        <v>8</v>
      </c>
      <c r="C94" s="781">
        <v>126.31</v>
      </c>
      <c r="D94" s="274">
        <v>128.19999999999999</v>
      </c>
      <c r="E94" s="32">
        <v>85.02</v>
      </c>
      <c r="F94" s="284"/>
      <c r="G94" s="135"/>
      <c r="H94" s="24"/>
      <c r="I94" s="95"/>
      <c r="J94" s="195" t="s">
        <v>8</v>
      </c>
      <c r="K94" s="1692">
        <v>92</v>
      </c>
      <c r="L94" s="1693">
        <v>94</v>
      </c>
      <c r="M94" s="1694">
        <v>96.4</v>
      </c>
      <c r="N94" s="1170">
        <v>101.6</v>
      </c>
      <c r="O94" s="1054">
        <v>108.6</v>
      </c>
      <c r="P94" s="1695">
        <v>101.1</v>
      </c>
      <c r="Q94" s="1174"/>
      <c r="R94" s="1055"/>
    </row>
    <row r="95" spans="1:18">
      <c r="A95" s="95"/>
      <c r="B95" s="195" t="s">
        <v>9</v>
      </c>
      <c r="C95" s="781">
        <v>121.64</v>
      </c>
      <c r="D95" s="274">
        <v>127.79</v>
      </c>
      <c r="E95" s="32">
        <v>87.26</v>
      </c>
      <c r="F95" s="284"/>
      <c r="G95" s="135"/>
      <c r="H95" s="24"/>
      <c r="I95" s="95"/>
      <c r="J95" s="195" t="s">
        <v>9</v>
      </c>
      <c r="K95" s="1692">
        <v>91.8</v>
      </c>
      <c r="L95" s="1693">
        <v>93.9</v>
      </c>
      <c r="M95" s="1694">
        <v>96.6</v>
      </c>
      <c r="N95" s="1170">
        <v>101.5</v>
      </c>
      <c r="O95" s="1054">
        <v>108.4</v>
      </c>
      <c r="P95" s="1695">
        <v>101.1</v>
      </c>
      <c r="Q95" s="1174"/>
      <c r="R95" s="1055"/>
    </row>
    <row r="96" spans="1:18">
      <c r="A96" s="95"/>
      <c r="B96" s="195" t="s">
        <v>10</v>
      </c>
      <c r="C96" s="781">
        <v>120.25</v>
      </c>
      <c r="D96" s="274">
        <v>128.6</v>
      </c>
      <c r="E96" s="32">
        <v>87.32</v>
      </c>
      <c r="F96" s="284"/>
      <c r="G96" s="135"/>
      <c r="H96" s="24"/>
      <c r="I96" s="95"/>
      <c r="J96" s="195" t="s">
        <v>10</v>
      </c>
      <c r="K96" s="1692">
        <v>91.2</v>
      </c>
      <c r="L96" s="1693">
        <v>93.6</v>
      </c>
      <c r="M96" s="1694">
        <v>96.7</v>
      </c>
      <c r="N96" s="1170">
        <v>100.9</v>
      </c>
      <c r="O96" s="1054">
        <v>107.8</v>
      </c>
      <c r="P96" s="1695">
        <v>101</v>
      </c>
      <c r="Q96" s="1174"/>
      <c r="R96" s="1055"/>
    </row>
    <row r="97" spans="1:18">
      <c r="A97" s="95"/>
      <c r="B97" s="195" t="s">
        <v>11</v>
      </c>
      <c r="C97" s="781">
        <v>123.44</v>
      </c>
      <c r="D97" s="274">
        <v>130.9</v>
      </c>
      <c r="E97" s="32">
        <v>89.28</v>
      </c>
      <c r="F97" s="284"/>
      <c r="G97" s="135"/>
      <c r="H97" s="24"/>
      <c r="I97" s="95"/>
      <c r="J97" s="195" t="s">
        <v>11</v>
      </c>
      <c r="K97" s="1692">
        <v>90.5</v>
      </c>
      <c r="L97" s="1693">
        <v>92.7</v>
      </c>
      <c r="M97" s="1694">
        <v>97.4</v>
      </c>
      <c r="N97" s="1170">
        <v>100.2</v>
      </c>
      <c r="O97" s="1054">
        <v>106.9</v>
      </c>
      <c r="P97" s="1695">
        <v>101.7</v>
      </c>
      <c r="Q97" s="1174"/>
      <c r="R97" s="1055"/>
    </row>
    <row r="98" spans="1:18">
      <c r="A98" s="95"/>
      <c r="B98" s="195" t="s">
        <v>12</v>
      </c>
      <c r="C98" s="781">
        <v>117.96</v>
      </c>
      <c r="D98" s="274">
        <v>125</v>
      </c>
      <c r="E98" s="32">
        <v>89.47</v>
      </c>
      <c r="F98" s="284"/>
      <c r="G98" s="135"/>
      <c r="H98" s="24"/>
      <c r="I98" s="95"/>
      <c r="J98" s="195" t="s">
        <v>12</v>
      </c>
      <c r="K98" s="1692">
        <v>89.1</v>
      </c>
      <c r="L98" s="1693">
        <v>92.6</v>
      </c>
      <c r="M98" s="1694">
        <v>97.2</v>
      </c>
      <c r="N98" s="1170">
        <v>98.6</v>
      </c>
      <c r="O98" s="1054">
        <v>106.5</v>
      </c>
      <c r="P98" s="1695">
        <v>101.5</v>
      </c>
      <c r="Q98" s="1174"/>
      <c r="R98" s="1055"/>
    </row>
    <row r="99" spans="1:18">
      <c r="A99" s="95"/>
      <c r="B99" s="195" t="s">
        <v>13</v>
      </c>
      <c r="C99" s="781">
        <v>113.37</v>
      </c>
      <c r="D99" s="274">
        <v>124.49</v>
      </c>
      <c r="E99" s="32">
        <v>88.97</v>
      </c>
      <c r="F99" s="284"/>
      <c r="G99" s="135"/>
      <c r="H99" s="24"/>
      <c r="I99" s="95"/>
      <c r="J99" s="195" t="s">
        <v>13</v>
      </c>
      <c r="K99" s="1692">
        <v>86.6</v>
      </c>
      <c r="L99" s="1693">
        <v>90.6</v>
      </c>
      <c r="M99" s="1694">
        <v>96.9</v>
      </c>
      <c r="N99" s="1170">
        <v>96</v>
      </c>
      <c r="O99" s="1054">
        <v>104.6</v>
      </c>
      <c r="P99" s="1695">
        <v>101.3</v>
      </c>
      <c r="Q99" s="1174"/>
      <c r="R99" s="1055"/>
    </row>
    <row r="100" spans="1:18">
      <c r="A100" s="100"/>
      <c r="B100" s="197" t="s">
        <v>14</v>
      </c>
      <c r="C100" s="895">
        <v>112.81</v>
      </c>
      <c r="D100" s="273">
        <v>122.68</v>
      </c>
      <c r="E100" s="34">
        <v>87.75</v>
      </c>
      <c r="F100" s="287"/>
      <c r="G100" s="136"/>
      <c r="H100" s="24"/>
      <c r="I100" s="100"/>
      <c r="J100" s="197" t="s">
        <v>14</v>
      </c>
      <c r="K100" s="1692">
        <v>85.5</v>
      </c>
      <c r="L100" s="1693">
        <v>90.4</v>
      </c>
      <c r="M100" s="1694">
        <v>96.9</v>
      </c>
      <c r="N100" s="1171">
        <v>94.6</v>
      </c>
      <c r="O100" s="1056">
        <v>104.2</v>
      </c>
      <c r="P100" s="1700">
        <v>101.2</v>
      </c>
      <c r="Q100" s="1176"/>
      <c r="R100" s="1057"/>
    </row>
    <row r="101" spans="1:18">
      <c r="A101" s="95" t="s">
        <v>17</v>
      </c>
      <c r="B101" s="195" t="s">
        <v>3</v>
      </c>
      <c r="C101" s="781">
        <v>108.98</v>
      </c>
      <c r="D101" s="274">
        <v>122.94</v>
      </c>
      <c r="E101" s="32">
        <v>88.93</v>
      </c>
      <c r="F101" s="284"/>
      <c r="G101" s="135"/>
      <c r="H101" s="24"/>
      <c r="I101" s="98" t="s">
        <v>17</v>
      </c>
      <c r="J101" s="196" t="s">
        <v>3</v>
      </c>
      <c r="K101" s="1701">
        <v>85.1</v>
      </c>
      <c r="L101" s="1702">
        <v>90</v>
      </c>
      <c r="M101" s="1703">
        <v>96</v>
      </c>
      <c r="N101" s="1172">
        <v>94.2</v>
      </c>
      <c r="O101" s="1059">
        <v>103.5</v>
      </c>
      <c r="P101" s="1699">
        <v>100</v>
      </c>
      <c r="Q101" s="1175"/>
      <c r="R101" s="1058"/>
    </row>
    <row r="102" spans="1:18">
      <c r="A102" s="95">
        <v>1998</v>
      </c>
      <c r="B102" s="195" t="s">
        <v>4</v>
      </c>
      <c r="C102" s="781">
        <v>104.1</v>
      </c>
      <c r="D102" s="274">
        <v>119.55</v>
      </c>
      <c r="E102" s="32">
        <v>89.57</v>
      </c>
      <c r="F102" s="284"/>
      <c r="G102" s="135"/>
      <c r="H102" s="24"/>
      <c r="I102" s="95">
        <v>1998</v>
      </c>
      <c r="J102" s="195" t="s">
        <v>4</v>
      </c>
      <c r="K102" s="1692">
        <v>84.5</v>
      </c>
      <c r="L102" s="1693">
        <v>88.2</v>
      </c>
      <c r="M102" s="1694">
        <v>95</v>
      </c>
      <c r="N102" s="1170">
        <v>93.5</v>
      </c>
      <c r="O102" s="1054">
        <v>101.8</v>
      </c>
      <c r="P102" s="1695">
        <v>99.1</v>
      </c>
      <c r="Q102" s="1174"/>
      <c r="R102" s="1055"/>
    </row>
    <row r="103" spans="1:18">
      <c r="A103" s="95"/>
      <c r="B103" s="195" t="s">
        <v>5</v>
      </c>
      <c r="C103" s="781">
        <v>106.58</v>
      </c>
      <c r="D103" s="274">
        <v>116.81</v>
      </c>
      <c r="E103" s="32">
        <v>90.1</v>
      </c>
      <c r="F103" s="284"/>
      <c r="G103" s="135"/>
      <c r="H103" s="24"/>
      <c r="I103" s="95"/>
      <c r="J103" s="195" t="s">
        <v>5</v>
      </c>
      <c r="K103" s="1692">
        <v>83.2</v>
      </c>
      <c r="L103" s="1693">
        <v>85.8</v>
      </c>
      <c r="M103" s="1694">
        <v>93.7</v>
      </c>
      <c r="N103" s="1170">
        <v>92.2</v>
      </c>
      <c r="O103" s="1054">
        <v>98.9</v>
      </c>
      <c r="P103" s="1695">
        <v>97.8</v>
      </c>
      <c r="Q103" s="1174"/>
      <c r="R103" s="1055"/>
    </row>
    <row r="104" spans="1:18">
      <c r="A104" s="95"/>
      <c r="B104" s="195" t="s">
        <v>6</v>
      </c>
      <c r="C104" s="781">
        <v>100.85</v>
      </c>
      <c r="D104" s="274">
        <v>119.02</v>
      </c>
      <c r="E104" s="32">
        <v>90.94</v>
      </c>
      <c r="F104" s="284"/>
      <c r="G104" s="135"/>
      <c r="H104" s="24"/>
      <c r="I104" s="95"/>
      <c r="J104" s="195" t="s">
        <v>6</v>
      </c>
      <c r="K104" s="1692">
        <v>82</v>
      </c>
      <c r="L104" s="1693">
        <v>86.4</v>
      </c>
      <c r="M104" s="1694">
        <v>92.9</v>
      </c>
      <c r="N104" s="1170">
        <v>90.9</v>
      </c>
      <c r="O104" s="1054">
        <v>99.6</v>
      </c>
      <c r="P104" s="1695">
        <v>97</v>
      </c>
      <c r="Q104" s="1174"/>
      <c r="R104" s="1055"/>
    </row>
    <row r="105" spans="1:18">
      <c r="A105" s="95"/>
      <c r="B105" s="195" t="s">
        <v>7</v>
      </c>
      <c r="C105" s="781">
        <v>100.83</v>
      </c>
      <c r="D105" s="274">
        <v>116.74</v>
      </c>
      <c r="E105" s="32">
        <v>88.95</v>
      </c>
      <c r="F105" s="284"/>
      <c r="G105" s="135"/>
      <c r="H105" s="24"/>
      <c r="I105" s="95"/>
      <c r="J105" s="195" t="s">
        <v>7</v>
      </c>
      <c r="K105" s="1692">
        <v>82.6</v>
      </c>
      <c r="L105" s="1693">
        <v>85.5</v>
      </c>
      <c r="M105" s="1694">
        <v>92.3</v>
      </c>
      <c r="N105" s="1170">
        <v>91.6</v>
      </c>
      <c r="O105" s="1054">
        <v>98.7</v>
      </c>
      <c r="P105" s="1695">
        <v>96.5</v>
      </c>
      <c r="Q105" s="1174"/>
      <c r="R105" s="1055"/>
    </row>
    <row r="106" spans="1:18">
      <c r="A106" s="95"/>
      <c r="B106" s="195" t="s">
        <v>8</v>
      </c>
      <c r="C106" s="781">
        <v>103.11</v>
      </c>
      <c r="D106" s="274">
        <v>116.81</v>
      </c>
      <c r="E106" s="32">
        <v>88.42</v>
      </c>
      <c r="F106" s="284"/>
      <c r="G106" s="135"/>
      <c r="H106" s="24"/>
      <c r="I106" s="95"/>
      <c r="J106" s="195" t="s">
        <v>8</v>
      </c>
      <c r="K106" s="1692">
        <v>81.5</v>
      </c>
      <c r="L106" s="1693">
        <v>84.9</v>
      </c>
      <c r="M106" s="1694">
        <v>92.1</v>
      </c>
      <c r="N106" s="1170">
        <v>90.4</v>
      </c>
      <c r="O106" s="1054">
        <v>98.1</v>
      </c>
      <c r="P106" s="1695">
        <v>96.2</v>
      </c>
      <c r="Q106" s="1174"/>
      <c r="R106" s="1055"/>
    </row>
    <row r="107" spans="1:18">
      <c r="A107" s="95"/>
      <c r="B107" s="195" t="s">
        <v>9</v>
      </c>
      <c r="C107" s="781">
        <v>100.35</v>
      </c>
      <c r="D107" s="274">
        <v>112.92</v>
      </c>
      <c r="E107" s="32">
        <v>87.4</v>
      </c>
      <c r="F107" s="284"/>
      <c r="G107" s="135"/>
      <c r="H107" s="24"/>
      <c r="I107" s="95"/>
      <c r="J107" s="195" t="s">
        <v>9</v>
      </c>
      <c r="K107" s="1692">
        <v>81.3</v>
      </c>
      <c r="L107" s="1693">
        <v>85.2</v>
      </c>
      <c r="M107" s="1694">
        <v>91.6</v>
      </c>
      <c r="N107" s="1170">
        <v>90.2</v>
      </c>
      <c r="O107" s="1054">
        <v>98.4</v>
      </c>
      <c r="P107" s="1695">
        <v>95.6</v>
      </c>
      <c r="Q107" s="1174"/>
      <c r="R107" s="1055"/>
    </row>
    <row r="108" spans="1:18">
      <c r="A108" s="95"/>
      <c r="B108" s="195" t="s">
        <v>10</v>
      </c>
      <c r="C108" s="781">
        <v>98.5</v>
      </c>
      <c r="D108" s="274">
        <v>112.63</v>
      </c>
      <c r="E108" s="32">
        <v>87.93</v>
      </c>
      <c r="F108" s="284"/>
      <c r="G108" s="135"/>
      <c r="H108" s="24"/>
      <c r="I108" s="95"/>
      <c r="J108" s="195" t="s">
        <v>10</v>
      </c>
      <c r="K108" s="1692">
        <v>81.2</v>
      </c>
      <c r="L108" s="1693">
        <v>83.9</v>
      </c>
      <c r="M108" s="1694">
        <v>91.1</v>
      </c>
      <c r="N108" s="1170">
        <v>90.2</v>
      </c>
      <c r="O108" s="1054">
        <v>97.1</v>
      </c>
      <c r="P108" s="1695">
        <v>95.1</v>
      </c>
      <c r="Q108" s="1174"/>
      <c r="R108" s="1055"/>
    </row>
    <row r="109" spans="1:18">
      <c r="A109" s="95"/>
      <c r="B109" s="195" t="s">
        <v>11</v>
      </c>
      <c r="C109" s="781">
        <v>99.47</v>
      </c>
      <c r="D109" s="274">
        <v>111.34</v>
      </c>
      <c r="E109" s="32">
        <v>88.02</v>
      </c>
      <c r="F109" s="284"/>
      <c r="G109" s="135"/>
      <c r="H109" s="24"/>
      <c r="I109" s="95"/>
      <c r="J109" s="195" t="s">
        <v>11</v>
      </c>
      <c r="K109" s="1692">
        <v>81.099999999999994</v>
      </c>
      <c r="L109" s="1693">
        <v>84.7</v>
      </c>
      <c r="M109" s="1694">
        <v>90.7</v>
      </c>
      <c r="N109" s="1170">
        <v>90.1</v>
      </c>
      <c r="O109" s="1054">
        <v>98</v>
      </c>
      <c r="P109" s="1695">
        <v>94.7</v>
      </c>
      <c r="Q109" s="1174"/>
      <c r="R109" s="1055"/>
    </row>
    <row r="110" spans="1:18">
      <c r="A110" s="95"/>
      <c r="B110" s="195" t="s">
        <v>12</v>
      </c>
      <c r="C110" s="781">
        <v>96.77</v>
      </c>
      <c r="D110" s="274">
        <v>111.66</v>
      </c>
      <c r="E110" s="32">
        <v>87.62</v>
      </c>
      <c r="F110" s="284"/>
      <c r="G110" s="135"/>
      <c r="H110" s="24"/>
      <c r="I110" s="95"/>
      <c r="J110" s="195" t="s">
        <v>12</v>
      </c>
      <c r="K110" s="1692">
        <v>79.599999999999994</v>
      </c>
      <c r="L110" s="1693">
        <v>84.1</v>
      </c>
      <c r="M110" s="1694">
        <v>90.3</v>
      </c>
      <c r="N110" s="1170">
        <v>88.5</v>
      </c>
      <c r="O110" s="1054">
        <v>97</v>
      </c>
      <c r="P110" s="1695">
        <v>94.2</v>
      </c>
      <c r="Q110" s="1174"/>
      <c r="R110" s="1055"/>
    </row>
    <row r="111" spans="1:18">
      <c r="A111" s="95"/>
      <c r="B111" s="195" t="s">
        <v>13</v>
      </c>
      <c r="C111" s="781">
        <v>95.03</v>
      </c>
      <c r="D111" s="274">
        <v>109.01</v>
      </c>
      <c r="E111" s="32">
        <v>86.63</v>
      </c>
      <c r="F111" s="284"/>
      <c r="G111" s="135"/>
      <c r="H111" s="24"/>
      <c r="I111" s="95"/>
      <c r="J111" s="195" t="s">
        <v>13</v>
      </c>
      <c r="K111" s="1692">
        <v>81.099999999999994</v>
      </c>
      <c r="L111" s="1693">
        <v>84</v>
      </c>
      <c r="M111" s="1694">
        <v>89.6</v>
      </c>
      <c r="N111" s="1170">
        <v>90.1</v>
      </c>
      <c r="O111" s="1054">
        <v>97.1</v>
      </c>
      <c r="P111" s="1695">
        <v>93.7</v>
      </c>
      <c r="Q111" s="1174"/>
      <c r="R111" s="1055"/>
    </row>
    <row r="112" spans="1:18">
      <c r="A112" s="95"/>
      <c r="B112" s="195" t="s">
        <v>14</v>
      </c>
      <c r="C112" s="781">
        <v>97.52</v>
      </c>
      <c r="D112" s="274">
        <v>108.58</v>
      </c>
      <c r="E112" s="32">
        <v>84.67</v>
      </c>
      <c r="F112" s="284"/>
      <c r="G112" s="135"/>
      <c r="H112" s="24"/>
      <c r="I112" s="100"/>
      <c r="J112" s="197" t="s">
        <v>14</v>
      </c>
      <c r="K112" s="1696">
        <v>80.8</v>
      </c>
      <c r="L112" s="1697">
        <v>83.7</v>
      </c>
      <c r="M112" s="1698">
        <v>89.1</v>
      </c>
      <c r="N112" s="1171">
        <v>89.7</v>
      </c>
      <c r="O112" s="1056">
        <v>96.6</v>
      </c>
      <c r="P112" s="1700">
        <v>93.1</v>
      </c>
      <c r="Q112" s="1176"/>
      <c r="R112" s="1057"/>
    </row>
    <row r="113" spans="1:18">
      <c r="A113" s="98" t="s">
        <v>18</v>
      </c>
      <c r="B113" s="196" t="s">
        <v>3</v>
      </c>
      <c r="C113" s="1760">
        <v>98.09</v>
      </c>
      <c r="D113" s="279">
        <v>111.47</v>
      </c>
      <c r="E113" s="35">
        <v>84</v>
      </c>
      <c r="F113" s="285"/>
      <c r="G113" s="134"/>
      <c r="H113" s="24"/>
      <c r="I113" s="95" t="s">
        <v>18</v>
      </c>
      <c r="J113" s="195" t="s">
        <v>3</v>
      </c>
      <c r="K113" s="1692">
        <v>80.8</v>
      </c>
      <c r="L113" s="1693">
        <v>84.5</v>
      </c>
      <c r="M113" s="1694">
        <v>89.2</v>
      </c>
      <c r="N113" s="1170">
        <v>89.8</v>
      </c>
      <c r="O113" s="1054">
        <v>97.5</v>
      </c>
      <c r="P113" s="1695">
        <v>93</v>
      </c>
      <c r="Q113" s="1174"/>
      <c r="R113" s="1055" t="s">
        <v>871</v>
      </c>
    </row>
    <row r="114" spans="1:18">
      <c r="A114" s="95">
        <v>1999</v>
      </c>
      <c r="B114" s="195" t="s">
        <v>4</v>
      </c>
      <c r="C114" s="781">
        <v>97.4</v>
      </c>
      <c r="D114" s="274">
        <v>108.34</v>
      </c>
      <c r="E114" s="32">
        <v>83.88</v>
      </c>
      <c r="F114" s="284"/>
      <c r="G114" s="135"/>
      <c r="H114" s="24"/>
      <c r="I114" s="95">
        <v>1999</v>
      </c>
      <c r="J114" s="195" t="s">
        <v>4</v>
      </c>
      <c r="K114" s="1692">
        <v>81.5</v>
      </c>
      <c r="L114" s="1693">
        <v>84.1</v>
      </c>
      <c r="M114" s="1694">
        <v>88.4</v>
      </c>
      <c r="N114" s="1170">
        <v>90.5</v>
      </c>
      <c r="O114" s="1054">
        <v>97.2</v>
      </c>
      <c r="P114" s="1695">
        <v>92.3</v>
      </c>
      <c r="Q114" s="1174"/>
      <c r="R114" s="1055"/>
    </row>
    <row r="115" spans="1:18">
      <c r="A115" s="95"/>
      <c r="B115" s="195" t="s">
        <v>5</v>
      </c>
      <c r="C115" s="781">
        <v>100.84</v>
      </c>
      <c r="D115" s="274">
        <v>110.7</v>
      </c>
      <c r="E115" s="32">
        <v>84.51</v>
      </c>
      <c r="F115" s="284"/>
      <c r="G115" s="135"/>
      <c r="H115" s="24"/>
      <c r="I115" s="95"/>
      <c r="J115" s="195" t="s">
        <v>5</v>
      </c>
      <c r="K115" s="1692">
        <v>83.8</v>
      </c>
      <c r="L115" s="1693">
        <v>85.4</v>
      </c>
      <c r="M115" s="1694">
        <v>87.9</v>
      </c>
      <c r="N115" s="1170">
        <v>92.9</v>
      </c>
      <c r="O115" s="1054">
        <v>98.7</v>
      </c>
      <c r="P115" s="1695">
        <v>91.9</v>
      </c>
      <c r="Q115" s="1174"/>
      <c r="R115" s="1055"/>
    </row>
    <row r="116" spans="1:18">
      <c r="A116" s="95"/>
      <c r="B116" s="195" t="s">
        <v>6</v>
      </c>
      <c r="C116" s="781">
        <v>101.52</v>
      </c>
      <c r="D116" s="274">
        <v>108.14</v>
      </c>
      <c r="E116" s="32">
        <v>86.06</v>
      </c>
      <c r="F116" s="284"/>
      <c r="G116" s="135"/>
      <c r="H116" s="24"/>
      <c r="I116" s="95"/>
      <c r="J116" s="195" t="s">
        <v>6</v>
      </c>
      <c r="K116" s="1692">
        <v>85.4</v>
      </c>
      <c r="L116" s="1693">
        <v>84.9</v>
      </c>
      <c r="M116" s="1694">
        <v>87.7</v>
      </c>
      <c r="N116" s="1170">
        <v>94.7</v>
      </c>
      <c r="O116" s="1054">
        <v>98</v>
      </c>
      <c r="P116" s="1695">
        <v>91.5</v>
      </c>
      <c r="Q116" s="1174"/>
      <c r="R116" s="1055"/>
    </row>
    <row r="117" spans="1:18">
      <c r="A117" s="95"/>
      <c r="B117" s="195" t="s">
        <v>7</v>
      </c>
      <c r="C117" s="781">
        <v>98.57</v>
      </c>
      <c r="D117" s="274">
        <v>108.42</v>
      </c>
      <c r="E117" s="32">
        <v>88.33</v>
      </c>
      <c r="F117" s="286"/>
      <c r="G117" s="138" t="s">
        <v>871</v>
      </c>
      <c r="H117" s="24"/>
      <c r="I117" s="95"/>
      <c r="J117" s="195" t="s">
        <v>7</v>
      </c>
      <c r="K117" s="1692">
        <v>85</v>
      </c>
      <c r="L117" s="1693">
        <v>85.3</v>
      </c>
      <c r="M117" s="1694">
        <v>87.4</v>
      </c>
      <c r="N117" s="1170">
        <v>94.2</v>
      </c>
      <c r="O117" s="1054">
        <v>98.7</v>
      </c>
      <c r="P117" s="1695">
        <v>91.4</v>
      </c>
      <c r="Q117" s="1174"/>
      <c r="R117" s="1055"/>
    </row>
    <row r="118" spans="1:18">
      <c r="A118" s="95"/>
      <c r="B118" s="195" t="s">
        <v>8</v>
      </c>
      <c r="C118" s="781">
        <v>102.91</v>
      </c>
      <c r="D118" s="274">
        <v>109.37</v>
      </c>
      <c r="E118" s="32">
        <v>86.47</v>
      </c>
      <c r="F118" s="284"/>
      <c r="G118" s="135"/>
      <c r="H118" s="24"/>
      <c r="I118" s="95"/>
      <c r="J118" s="195" t="s">
        <v>8</v>
      </c>
      <c r="K118" s="1692">
        <v>86.5</v>
      </c>
      <c r="L118" s="1693">
        <v>85.6</v>
      </c>
      <c r="M118" s="1694">
        <v>87.1</v>
      </c>
      <c r="N118" s="1170">
        <v>95.8</v>
      </c>
      <c r="O118" s="1054">
        <v>98.7</v>
      </c>
      <c r="P118" s="1695">
        <v>91</v>
      </c>
      <c r="Q118" s="1174"/>
      <c r="R118" s="1055"/>
    </row>
    <row r="119" spans="1:18">
      <c r="A119" s="95"/>
      <c r="B119" s="195" t="s">
        <v>9</v>
      </c>
      <c r="C119" s="781">
        <v>105.2</v>
      </c>
      <c r="D119" s="274">
        <v>109.94</v>
      </c>
      <c r="E119" s="32">
        <v>87.71</v>
      </c>
      <c r="F119" s="284"/>
      <c r="G119" s="135"/>
      <c r="H119" s="24"/>
      <c r="I119" s="95"/>
      <c r="J119" s="195" t="s">
        <v>9</v>
      </c>
      <c r="K119" s="1692">
        <v>87.5</v>
      </c>
      <c r="L119" s="1693">
        <v>86.3</v>
      </c>
      <c r="M119" s="1694">
        <v>87.2</v>
      </c>
      <c r="N119" s="1170">
        <v>97</v>
      </c>
      <c r="O119" s="1054">
        <v>99.5</v>
      </c>
      <c r="P119" s="1695">
        <v>91.1</v>
      </c>
      <c r="Q119" s="1174"/>
      <c r="R119" s="1055"/>
    </row>
    <row r="120" spans="1:18">
      <c r="A120" s="95"/>
      <c r="B120" s="195" t="s">
        <v>10</v>
      </c>
      <c r="C120" s="781">
        <v>105.99</v>
      </c>
      <c r="D120" s="274">
        <v>110.81</v>
      </c>
      <c r="E120" s="32">
        <v>88.35</v>
      </c>
      <c r="F120" s="284"/>
      <c r="G120" s="135"/>
      <c r="H120" s="24"/>
      <c r="I120" s="95"/>
      <c r="J120" s="195" t="s">
        <v>10</v>
      </c>
      <c r="K120" s="1692">
        <v>87.4</v>
      </c>
      <c r="L120" s="1693">
        <v>87.4</v>
      </c>
      <c r="M120" s="1694">
        <v>87.4</v>
      </c>
      <c r="N120" s="1170">
        <v>96.8</v>
      </c>
      <c r="O120" s="1054">
        <v>101</v>
      </c>
      <c r="P120" s="1695">
        <v>91.3</v>
      </c>
      <c r="Q120" s="1174"/>
      <c r="R120" s="1055"/>
    </row>
    <row r="121" spans="1:18">
      <c r="A121" s="95"/>
      <c r="B121" s="195" t="s">
        <v>11</v>
      </c>
      <c r="C121" s="781">
        <v>112.44</v>
      </c>
      <c r="D121" s="274">
        <v>114.07</v>
      </c>
      <c r="E121" s="32">
        <v>88.67</v>
      </c>
      <c r="F121" s="284"/>
      <c r="G121" s="135"/>
      <c r="H121" s="24"/>
      <c r="I121" s="95"/>
      <c r="J121" s="195" t="s">
        <v>11</v>
      </c>
      <c r="K121" s="1692">
        <v>88.2</v>
      </c>
      <c r="L121" s="1693">
        <v>88.2</v>
      </c>
      <c r="M121" s="1694">
        <v>87.7</v>
      </c>
      <c r="N121" s="1170">
        <v>97.8</v>
      </c>
      <c r="O121" s="1054">
        <v>101.9</v>
      </c>
      <c r="P121" s="1695">
        <v>91.6</v>
      </c>
      <c r="Q121" s="1174"/>
      <c r="R121" s="1055"/>
    </row>
    <row r="122" spans="1:18">
      <c r="A122" s="95"/>
      <c r="B122" s="195" t="s">
        <v>12</v>
      </c>
      <c r="C122" s="781">
        <v>108.78</v>
      </c>
      <c r="D122" s="274">
        <v>110.37</v>
      </c>
      <c r="E122" s="32">
        <v>87.42</v>
      </c>
      <c r="F122" s="284"/>
      <c r="G122" s="135"/>
      <c r="H122" s="24"/>
      <c r="I122" s="95"/>
      <c r="J122" s="195" t="s">
        <v>12</v>
      </c>
      <c r="K122" s="1692">
        <v>89.1</v>
      </c>
      <c r="L122" s="1693">
        <v>88.4</v>
      </c>
      <c r="M122" s="1694">
        <v>87.3</v>
      </c>
      <c r="N122" s="1170">
        <v>98.7</v>
      </c>
      <c r="O122" s="1054">
        <v>102.1</v>
      </c>
      <c r="P122" s="1695">
        <v>91.2</v>
      </c>
      <c r="Q122" s="1174"/>
      <c r="R122" s="1055"/>
    </row>
    <row r="123" spans="1:18">
      <c r="A123" s="95"/>
      <c r="B123" s="195" t="s">
        <v>13</v>
      </c>
      <c r="C123" s="781">
        <v>113.49</v>
      </c>
      <c r="D123" s="274">
        <v>110.5</v>
      </c>
      <c r="E123" s="32">
        <v>85.71</v>
      </c>
      <c r="F123" s="284"/>
      <c r="G123" s="135"/>
      <c r="H123" s="24"/>
      <c r="I123" s="95"/>
      <c r="J123" s="195" t="s">
        <v>13</v>
      </c>
      <c r="K123" s="1692">
        <v>89.3</v>
      </c>
      <c r="L123" s="1693">
        <v>89.2</v>
      </c>
      <c r="M123" s="1694">
        <v>87.9</v>
      </c>
      <c r="N123" s="1170">
        <v>98.9</v>
      </c>
      <c r="O123" s="1054">
        <v>102.8</v>
      </c>
      <c r="P123" s="1695">
        <v>91.8</v>
      </c>
      <c r="Q123" s="1174"/>
      <c r="R123" s="1055"/>
    </row>
    <row r="124" spans="1:18">
      <c r="A124" s="100"/>
      <c r="B124" s="197" t="s">
        <v>14</v>
      </c>
      <c r="C124" s="895">
        <v>111.26</v>
      </c>
      <c r="D124" s="273">
        <v>111.07</v>
      </c>
      <c r="E124" s="34">
        <v>88.4</v>
      </c>
      <c r="F124" s="287"/>
      <c r="G124" s="136"/>
      <c r="H124" s="24"/>
      <c r="I124" s="95"/>
      <c r="J124" s="195" t="s">
        <v>14</v>
      </c>
      <c r="K124" s="1692">
        <v>90.2</v>
      </c>
      <c r="L124" s="1693">
        <v>89.3</v>
      </c>
      <c r="M124" s="1694">
        <v>87.9</v>
      </c>
      <c r="N124" s="1170">
        <v>99.9</v>
      </c>
      <c r="O124" s="1054">
        <v>102.7</v>
      </c>
      <c r="P124" s="1695">
        <v>91.8</v>
      </c>
      <c r="Q124" s="1174"/>
      <c r="R124" s="1055"/>
    </row>
    <row r="125" spans="1:18">
      <c r="A125" s="95" t="s">
        <v>48</v>
      </c>
      <c r="B125" s="195" t="s">
        <v>3</v>
      </c>
      <c r="C125" s="781">
        <v>117.65</v>
      </c>
      <c r="D125" s="274">
        <v>111.92</v>
      </c>
      <c r="E125" s="32">
        <v>86.51</v>
      </c>
      <c r="F125" s="284"/>
      <c r="G125" s="135"/>
      <c r="H125" s="24"/>
      <c r="I125" s="98" t="s">
        <v>48</v>
      </c>
      <c r="J125" s="196" t="s">
        <v>3</v>
      </c>
      <c r="K125" s="1701">
        <v>91.7</v>
      </c>
      <c r="L125" s="1702">
        <v>89.9</v>
      </c>
      <c r="M125" s="1703">
        <v>87.9</v>
      </c>
      <c r="N125" s="1172">
        <v>101.5</v>
      </c>
      <c r="O125" s="1059">
        <v>103.4</v>
      </c>
      <c r="P125" s="1699">
        <v>91.8</v>
      </c>
      <c r="Q125" s="1175"/>
      <c r="R125" s="1058"/>
    </row>
    <row r="126" spans="1:18">
      <c r="A126" s="95">
        <v>2000</v>
      </c>
      <c r="B126" s="195" t="s">
        <v>4</v>
      </c>
      <c r="C126" s="781">
        <v>117.38</v>
      </c>
      <c r="D126" s="274">
        <v>116.47</v>
      </c>
      <c r="E126" s="32">
        <v>91.71</v>
      </c>
      <c r="F126" s="284"/>
      <c r="G126" s="135"/>
      <c r="H126" s="24"/>
      <c r="I126" s="95">
        <v>2000</v>
      </c>
      <c r="J126" s="195" t="s">
        <v>4</v>
      </c>
      <c r="K126" s="1692">
        <v>91.8</v>
      </c>
      <c r="L126" s="1693">
        <v>90.7</v>
      </c>
      <c r="M126" s="1694">
        <v>88.3</v>
      </c>
      <c r="N126" s="1170">
        <v>101.7</v>
      </c>
      <c r="O126" s="1054">
        <v>104.4</v>
      </c>
      <c r="P126" s="1695">
        <v>92.2</v>
      </c>
      <c r="Q126" s="1174"/>
      <c r="R126" s="1055"/>
    </row>
    <row r="127" spans="1:18">
      <c r="A127" s="95"/>
      <c r="B127" s="195" t="s">
        <v>5</v>
      </c>
      <c r="C127" s="781">
        <v>116.57</v>
      </c>
      <c r="D127" s="274">
        <v>115.59</v>
      </c>
      <c r="E127" s="32">
        <v>90.88</v>
      </c>
      <c r="F127" s="284"/>
      <c r="G127" s="135"/>
      <c r="H127" s="24"/>
      <c r="I127" s="95"/>
      <c r="J127" s="195" t="s">
        <v>5</v>
      </c>
      <c r="K127" s="1692">
        <v>91.1</v>
      </c>
      <c r="L127" s="1693">
        <v>91.5</v>
      </c>
      <c r="M127" s="1694">
        <v>89.2</v>
      </c>
      <c r="N127" s="1170">
        <v>100.9</v>
      </c>
      <c r="O127" s="1054">
        <v>105.4</v>
      </c>
      <c r="P127" s="1695">
        <v>93.1</v>
      </c>
      <c r="Q127" s="1174"/>
      <c r="R127" s="1055"/>
    </row>
    <row r="128" spans="1:18">
      <c r="A128" s="95"/>
      <c r="B128" s="195" t="s">
        <v>6</v>
      </c>
      <c r="C128" s="781">
        <v>121.45</v>
      </c>
      <c r="D128" s="274">
        <v>117.09</v>
      </c>
      <c r="E128" s="32">
        <v>88.89</v>
      </c>
      <c r="F128" s="284"/>
      <c r="G128" s="135"/>
      <c r="H128" s="24"/>
      <c r="I128" s="95"/>
      <c r="J128" s="195" t="s">
        <v>6</v>
      </c>
      <c r="K128" s="1692">
        <v>92.3</v>
      </c>
      <c r="L128" s="1693">
        <v>92.3</v>
      </c>
      <c r="M128" s="1694">
        <v>88.9</v>
      </c>
      <c r="N128" s="1170">
        <v>102.1</v>
      </c>
      <c r="O128" s="1054">
        <v>106.4</v>
      </c>
      <c r="P128" s="1695">
        <v>92.9</v>
      </c>
      <c r="Q128" s="1174"/>
      <c r="R128" s="1055"/>
    </row>
    <row r="129" spans="1:18">
      <c r="A129" s="95"/>
      <c r="B129" s="195" t="s">
        <v>7</v>
      </c>
      <c r="C129" s="781">
        <v>121.4</v>
      </c>
      <c r="D129" s="274">
        <v>114.23</v>
      </c>
      <c r="E129" s="32">
        <v>89.62</v>
      </c>
      <c r="F129" s="284"/>
      <c r="G129" s="135"/>
      <c r="H129" s="24"/>
      <c r="I129" s="95"/>
      <c r="J129" s="195" t="s">
        <v>7</v>
      </c>
      <c r="K129" s="1692">
        <v>92.2</v>
      </c>
      <c r="L129" s="1693">
        <v>92.3</v>
      </c>
      <c r="M129" s="1694">
        <v>89</v>
      </c>
      <c r="N129" s="1170">
        <v>102.1</v>
      </c>
      <c r="O129" s="1054">
        <v>106.5</v>
      </c>
      <c r="P129" s="1695">
        <v>92.9</v>
      </c>
      <c r="Q129" s="1174"/>
      <c r="R129" s="1055"/>
    </row>
    <row r="130" spans="1:18">
      <c r="A130" s="95"/>
      <c r="B130" s="195" t="s">
        <v>8</v>
      </c>
      <c r="C130" s="781">
        <v>120.73</v>
      </c>
      <c r="D130" s="274">
        <v>116.46</v>
      </c>
      <c r="E130" s="32">
        <v>89.59</v>
      </c>
      <c r="F130" s="284"/>
      <c r="G130" s="135"/>
      <c r="H130" s="24"/>
      <c r="I130" s="95"/>
      <c r="J130" s="195" t="s">
        <v>8</v>
      </c>
      <c r="K130" s="1692">
        <v>92.9</v>
      </c>
      <c r="L130" s="1693">
        <v>93.7</v>
      </c>
      <c r="M130" s="1694">
        <v>88.8</v>
      </c>
      <c r="N130" s="1170">
        <v>102.7</v>
      </c>
      <c r="O130" s="1054">
        <v>107.7</v>
      </c>
      <c r="P130" s="1695">
        <v>92.7</v>
      </c>
      <c r="Q130" s="1174"/>
      <c r="R130" s="1055"/>
    </row>
    <row r="131" spans="1:18">
      <c r="A131" s="95"/>
      <c r="B131" s="195" t="s">
        <v>9</v>
      </c>
      <c r="C131" s="781">
        <v>122.88</v>
      </c>
      <c r="D131" s="274">
        <v>114.97</v>
      </c>
      <c r="E131" s="32">
        <v>88.22</v>
      </c>
      <c r="F131" s="286"/>
      <c r="G131" s="138" t="s">
        <v>870</v>
      </c>
      <c r="H131" s="24"/>
      <c r="I131" s="95"/>
      <c r="J131" s="195" t="s">
        <v>9</v>
      </c>
      <c r="K131" s="1692">
        <v>93.1</v>
      </c>
      <c r="L131" s="1693">
        <v>93.1</v>
      </c>
      <c r="M131" s="1694">
        <v>88.8</v>
      </c>
      <c r="N131" s="1170">
        <v>103.1</v>
      </c>
      <c r="O131" s="1054">
        <v>107.5</v>
      </c>
      <c r="P131" s="1695">
        <v>92.8</v>
      </c>
      <c r="Q131" s="1174"/>
      <c r="R131" s="1055"/>
    </row>
    <row r="132" spans="1:18">
      <c r="A132" s="95"/>
      <c r="B132" s="195" t="s">
        <v>10</v>
      </c>
      <c r="C132" s="781">
        <v>122.66</v>
      </c>
      <c r="D132" s="274">
        <v>116.8</v>
      </c>
      <c r="E132" s="32">
        <v>90.11</v>
      </c>
      <c r="F132" s="284"/>
      <c r="G132" s="135"/>
      <c r="H132" s="24"/>
      <c r="I132" s="95"/>
      <c r="J132" s="195" t="s">
        <v>10</v>
      </c>
      <c r="K132" s="1692">
        <v>93.7</v>
      </c>
      <c r="L132" s="1693">
        <v>94.6</v>
      </c>
      <c r="M132" s="1694">
        <v>89.1</v>
      </c>
      <c r="N132" s="1170">
        <v>103.7</v>
      </c>
      <c r="O132" s="1054">
        <v>108.8</v>
      </c>
      <c r="P132" s="1695">
        <v>93</v>
      </c>
      <c r="Q132" s="1174"/>
      <c r="R132" s="1055"/>
    </row>
    <row r="133" spans="1:18">
      <c r="A133" s="95"/>
      <c r="B133" s="195" t="s">
        <v>11</v>
      </c>
      <c r="C133" s="781">
        <v>121.2</v>
      </c>
      <c r="D133" s="274">
        <v>116.85</v>
      </c>
      <c r="E133" s="32">
        <v>90.21</v>
      </c>
      <c r="F133" s="284"/>
      <c r="G133" s="135"/>
      <c r="H133" s="24"/>
      <c r="I133" s="95"/>
      <c r="J133" s="195" t="s">
        <v>11</v>
      </c>
      <c r="K133" s="1692">
        <v>94</v>
      </c>
      <c r="L133" s="1693">
        <v>93.7</v>
      </c>
      <c r="M133" s="1694">
        <v>88.7</v>
      </c>
      <c r="N133" s="1170">
        <v>104</v>
      </c>
      <c r="O133" s="1054">
        <v>107.8</v>
      </c>
      <c r="P133" s="1695">
        <v>92.6</v>
      </c>
      <c r="Q133" s="1174"/>
      <c r="R133" s="1055"/>
    </row>
    <row r="134" spans="1:18">
      <c r="A134" s="95"/>
      <c r="B134" s="195" t="s">
        <v>12</v>
      </c>
      <c r="C134" s="781">
        <v>123.69</v>
      </c>
      <c r="D134" s="274">
        <v>116.66</v>
      </c>
      <c r="E134" s="32">
        <v>91.25</v>
      </c>
      <c r="F134" s="284"/>
      <c r="G134" s="135"/>
      <c r="H134" s="24"/>
      <c r="I134" s="95"/>
      <c r="J134" s="195" t="s">
        <v>12</v>
      </c>
      <c r="K134" s="1692">
        <v>93.9</v>
      </c>
      <c r="L134" s="1693">
        <v>94.9</v>
      </c>
      <c r="M134" s="1694">
        <v>89.6</v>
      </c>
      <c r="N134" s="1170">
        <v>103.9</v>
      </c>
      <c r="O134" s="1054">
        <v>109.4</v>
      </c>
      <c r="P134" s="1695">
        <v>93.6</v>
      </c>
      <c r="Q134" s="1174"/>
      <c r="R134" s="1055"/>
    </row>
    <row r="135" spans="1:18">
      <c r="A135" s="95"/>
      <c r="B135" s="195" t="s">
        <v>13</v>
      </c>
      <c r="C135" s="781">
        <v>121.02</v>
      </c>
      <c r="D135" s="274">
        <v>117.01</v>
      </c>
      <c r="E135" s="32">
        <v>92.87</v>
      </c>
      <c r="F135" s="284"/>
      <c r="G135" s="135"/>
      <c r="H135" s="24"/>
      <c r="I135" s="95"/>
      <c r="J135" s="195" t="s">
        <v>13</v>
      </c>
      <c r="K135" s="1692">
        <v>94</v>
      </c>
      <c r="L135" s="1693">
        <v>95.2</v>
      </c>
      <c r="M135" s="1694">
        <v>89.9</v>
      </c>
      <c r="N135" s="1170">
        <v>104</v>
      </c>
      <c r="O135" s="1054">
        <v>109.7</v>
      </c>
      <c r="P135" s="1695">
        <v>93.9</v>
      </c>
      <c r="Q135" s="1174"/>
      <c r="R135" s="1055" t="s">
        <v>870</v>
      </c>
    </row>
    <row r="136" spans="1:18">
      <c r="A136" s="95"/>
      <c r="B136" s="195" t="s">
        <v>14</v>
      </c>
      <c r="C136" s="781">
        <v>125.85</v>
      </c>
      <c r="D136" s="274">
        <v>116.91</v>
      </c>
      <c r="E136" s="32">
        <v>92.54</v>
      </c>
      <c r="F136" s="284"/>
      <c r="G136" s="135"/>
      <c r="H136" s="24"/>
      <c r="I136" s="100"/>
      <c r="J136" s="197" t="s">
        <v>14</v>
      </c>
      <c r="K136" s="1696">
        <v>94.3</v>
      </c>
      <c r="L136" s="1697">
        <v>96.1</v>
      </c>
      <c r="M136" s="1698">
        <v>90.3</v>
      </c>
      <c r="N136" s="1171">
        <v>104.3</v>
      </c>
      <c r="O136" s="1056">
        <v>110.7</v>
      </c>
      <c r="P136" s="1700">
        <v>94.2</v>
      </c>
      <c r="Q136" s="1176"/>
      <c r="R136" s="1057"/>
    </row>
    <row r="137" spans="1:18">
      <c r="A137" s="353" t="s">
        <v>49</v>
      </c>
      <c r="B137" s="196" t="s">
        <v>3</v>
      </c>
      <c r="C137" s="1760">
        <v>118.79</v>
      </c>
      <c r="D137" s="279">
        <v>116.53</v>
      </c>
      <c r="E137" s="35">
        <v>94.57</v>
      </c>
      <c r="F137" s="285"/>
      <c r="G137" s="134"/>
      <c r="H137" s="24"/>
      <c r="I137" s="354" t="s">
        <v>49</v>
      </c>
      <c r="J137" s="195" t="s">
        <v>3</v>
      </c>
      <c r="K137" s="1692">
        <v>91.4</v>
      </c>
      <c r="L137" s="1693">
        <v>93.7</v>
      </c>
      <c r="M137" s="1694">
        <v>90.1</v>
      </c>
      <c r="N137" s="1170">
        <v>101.3</v>
      </c>
      <c r="O137" s="1054">
        <v>107.9</v>
      </c>
      <c r="P137" s="1695">
        <v>93.9</v>
      </c>
      <c r="Q137" s="1174"/>
      <c r="R137" s="1055"/>
    </row>
    <row r="138" spans="1:18">
      <c r="A138" s="95">
        <v>2001</v>
      </c>
      <c r="B138" s="195" t="s">
        <v>4</v>
      </c>
      <c r="C138" s="781">
        <v>118.51</v>
      </c>
      <c r="D138" s="274">
        <v>114.37</v>
      </c>
      <c r="E138" s="32">
        <v>93</v>
      </c>
      <c r="F138" s="284"/>
      <c r="G138" s="135"/>
      <c r="H138" s="24"/>
      <c r="I138" s="95">
        <v>2001</v>
      </c>
      <c r="J138" s="195" t="s">
        <v>4</v>
      </c>
      <c r="K138" s="1692">
        <v>91</v>
      </c>
      <c r="L138" s="1693">
        <v>93.5</v>
      </c>
      <c r="M138" s="1694">
        <v>90.6</v>
      </c>
      <c r="N138" s="1170">
        <v>100.8</v>
      </c>
      <c r="O138" s="1054">
        <v>107.8</v>
      </c>
      <c r="P138" s="1695">
        <v>94.5</v>
      </c>
      <c r="Q138" s="1174"/>
      <c r="R138" s="1055"/>
    </row>
    <row r="139" spans="1:18">
      <c r="A139" s="95"/>
      <c r="B139" s="195" t="s">
        <v>5</v>
      </c>
      <c r="C139" s="781">
        <v>115.98</v>
      </c>
      <c r="D139" s="274">
        <v>111.98</v>
      </c>
      <c r="E139" s="32">
        <v>90.73</v>
      </c>
      <c r="F139" s="284"/>
      <c r="G139" s="135"/>
      <c r="H139" s="24"/>
      <c r="I139" s="95"/>
      <c r="J139" s="195" t="s">
        <v>5</v>
      </c>
      <c r="K139" s="1692">
        <v>89.7</v>
      </c>
      <c r="L139" s="1693">
        <v>92.3</v>
      </c>
      <c r="M139" s="1694">
        <v>90.1</v>
      </c>
      <c r="N139" s="1170">
        <v>99.5</v>
      </c>
      <c r="O139" s="1054">
        <v>106.4</v>
      </c>
      <c r="P139" s="1695">
        <v>93.9</v>
      </c>
      <c r="Q139" s="1174"/>
      <c r="R139" s="1055"/>
    </row>
    <row r="140" spans="1:18">
      <c r="A140" s="95"/>
      <c r="B140" s="195" t="s">
        <v>6</v>
      </c>
      <c r="C140" s="781">
        <v>116.46</v>
      </c>
      <c r="D140" s="274">
        <v>112.07</v>
      </c>
      <c r="E140" s="32">
        <v>89.54</v>
      </c>
      <c r="F140" s="284"/>
      <c r="G140" s="135"/>
      <c r="H140" s="24"/>
      <c r="I140" s="95"/>
      <c r="J140" s="195" t="s">
        <v>6</v>
      </c>
      <c r="K140" s="1692">
        <v>88.7</v>
      </c>
      <c r="L140" s="1693">
        <v>91.3</v>
      </c>
      <c r="M140" s="1694">
        <v>89.9</v>
      </c>
      <c r="N140" s="1170">
        <v>98.4</v>
      </c>
      <c r="O140" s="1054">
        <v>105.4</v>
      </c>
      <c r="P140" s="1695">
        <v>93.7</v>
      </c>
      <c r="Q140" s="1174"/>
      <c r="R140" s="1055"/>
    </row>
    <row r="141" spans="1:18">
      <c r="A141" s="95"/>
      <c r="B141" s="195" t="s">
        <v>7</v>
      </c>
      <c r="C141" s="781">
        <v>113.12</v>
      </c>
      <c r="D141" s="274">
        <v>111.28</v>
      </c>
      <c r="E141" s="32">
        <v>89.42</v>
      </c>
      <c r="F141" s="284"/>
      <c r="G141" s="135"/>
      <c r="H141" s="24"/>
      <c r="I141" s="95"/>
      <c r="J141" s="195" t="s">
        <v>7</v>
      </c>
      <c r="K141" s="1692">
        <v>88.8</v>
      </c>
      <c r="L141" s="1693">
        <v>90.1</v>
      </c>
      <c r="M141" s="1694">
        <v>90</v>
      </c>
      <c r="N141" s="1170">
        <v>98.6</v>
      </c>
      <c r="O141" s="1054">
        <v>104</v>
      </c>
      <c r="P141" s="1695">
        <v>93.8</v>
      </c>
      <c r="Q141" s="1174"/>
      <c r="R141" s="1055"/>
    </row>
    <row r="142" spans="1:18">
      <c r="A142" s="95"/>
      <c r="B142" s="195" t="s">
        <v>8</v>
      </c>
      <c r="C142" s="781">
        <v>114.27</v>
      </c>
      <c r="D142" s="274">
        <v>110.55</v>
      </c>
      <c r="E142" s="32">
        <v>88.7</v>
      </c>
      <c r="F142" s="284"/>
      <c r="G142" s="135"/>
      <c r="H142" s="24"/>
      <c r="I142" s="95"/>
      <c r="J142" s="195" t="s">
        <v>8</v>
      </c>
      <c r="K142" s="1692">
        <v>87.6</v>
      </c>
      <c r="L142" s="1693">
        <v>89.6</v>
      </c>
      <c r="M142" s="1694">
        <v>89.6</v>
      </c>
      <c r="N142" s="1170">
        <v>97.2</v>
      </c>
      <c r="O142" s="1054">
        <v>103.6</v>
      </c>
      <c r="P142" s="1695">
        <v>93.4</v>
      </c>
      <c r="Q142" s="1174"/>
      <c r="R142" s="1055"/>
    </row>
    <row r="143" spans="1:18">
      <c r="A143" s="95"/>
      <c r="B143" s="195" t="s">
        <v>9</v>
      </c>
      <c r="C143" s="781">
        <v>112.8</v>
      </c>
      <c r="D143" s="274">
        <v>109.82</v>
      </c>
      <c r="E143" s="32">
        <v>88.31</v>
      </c>
      <c r="F143" s="284"/>
      <c r="G143" s="135"/>
      <c r="H143" s="24"/>
      <c r="I143" s="95"/>
      <c r="J143" s="195" t="s">
        <v>9</v>
      </c>
      <c r="K143" s="1692">
        <v>86.3</v>
      </c>
      <c r="L143" s="1693">
        <v>88.3</v>
      </c>
      <c r="M143" s="1694">
        <v>89.5</v>
      </c>
      <c r="N143" s="1170">
        <v>95.8</v>
      </c>
      <c r="O143" s="1054">
        <v>102.2</v>
      </c>
      <c r="P143" s="1695">
        <v>93.3</v>
      </c>
      <c r="Q143" s="1174"/>
      <c r="R143" s="1055"/>
    </row>
    <row r="144" spans="1:18">
      <c r="A144" s="95"/>
      <c r="B144" s="195" t="s">
        <v>10</v>
      </c>
      <c r="C144" s="781">
        <v>106.42</v>
      </c>
      <c r="D144" s="274">
        <v>106.13</v>
      </c>
      <c r="E144" s="32">
        <v>85.83</v>
      </c>
      <c r="F144" s="284"/>
      <c r="G144" s="135"/>
      <c r="H144" s="24"/>
      <c r="I144" s="95"/>
      <c r="J144" s="195" t="s">
        <v>10</v>
      </c>
      <c r="K144" s="1692">
        <v>85.5</v>
      </c>
      <c r="L144" s="1693">
        <v>87</v>
      </c>
      <c r="M144" s="1694">
        <v>89.6</v>
      </c>
      <c r="N144" s="1170">
        <v>94.9</v>
      </c>
      <c r="O144" s="1054">
        <v>100.4</v>
      </c>
      <c r="P144" s="1695">
        <v>93.4</v>
      </c>
      <c r="Q144" s="1174"/>
      <c r="R144" s="1055"/>
    </row>
    <row r="145" spans="1:18">
      <c r="A145" s="95"/>
      <c r="B145" s="195" t="s">
        <v>11</v>
      </c>
      <c r="C145" s="781">
        <v>107.64</v>
      </c>
      <c r="D145" s="274">
        <v>106.11</v>
      </c>
      <c r="E145" s="32">
        <v>85.55</v>
      </c>
      <c r="F145" s="284"/>
      <c r="G145" s="135"/>
      <c r="H145" s="24"/>
      <c r="I145" s="95"/>
      <c r="J145" s="195" t="s">
        <v>11</v>
      </c>
      <c r="K145" s="1692">
        <v>83.2</v>
      </c>
      <c r="L145" s="1693">
        <v>85.7</v>
      </c>
      <c r="M145" s="1694">
        <v>89.2</v>
      </c>
      <c r="N145" s="1170">
        <v>92.5</v>
      </c>
      <c r="O145" s="1054">
        <v>99</v>
      </c>
      <c r="P145" s="1695">
        <v>92.9</v>
      </c>
      <c r="Q145" s="1174"/>
      <c r="R145" s="1055"/>
    </row>
    <row r="146" spans="1:18">
      <c r="A146" s="95"/>
      <c r="B146" s="195" t="s">
        <v>12</v>
      </c>
      <c r="C146" s="781">
        <v>104.07</v>
      </c>
      <c r="D146" s="274">
        <v>105.24</v>
      </c>
      <c r="E146" s="32">
        <v>85.02</v>
      </c>
      <c r="F146" s="284"/>
      <c r="G146" s="135"/>
      <c r="H146" s="24"/>
      <c r="I146" s="95"/>
      <c r="J146" s="195" t="s">
        <v>12</v>
      </c>
      <c r="K146" s="1692">
        <v>82.3</v>
      </c>
      <c r="L146" s="1693">
        <v>85.2</v>
      </c>
      <c r="M146" s="1694">
        <v>89.1</v>
      </c>
      <c r="N146" s="1170">
        <v>91.5</v>
      </c>
      <c r="O146" s="1054">
        <v>98.4</v>
      </c>
      <c r="P146" s="1695">
        <v>92.9</v>
      </c>
      <c r="Q146" s="1174"/>
      <c r="R146" s="1055"/>
    </row>
    <row r="147" spans="1:18">
      <c r="A147" s="95"/>
      <c r="B147" s="195" t="s">
        <v>13</v>
      </c>
      <c r="C147" s="781">
        <v>104.14</v>
      </c>
      <c r="D147" s="274">
        <v>105.95</v>
      </c>
      <c r="E147" s="32">
        <v>83.38</v>
      </c>
      <c r="F147" s="284"/>
      <c r="G147" s="135"/>
      <c r="H147" s="24"/>
      <c r="I147" s="95"/>
      <c r="J147" s="195" t="s">
        <v>13</v>
      </c>
      <c r="K147" s="1692">
        <v>82.9</v>
      </c>
      <c r="L147" s="1693">
        <v>84.4</v>
      </c>
      <c r="M147" s="1694">
        <v>88.5</v>
      </c>
      <c r="N147" s="1170">
        <v>92.1</v>
      </c>
      <c r="O147" s="1054">
        <v>97.5</v>
      </c>
      <c r="P147" s="1695">
        <v>92.1</v>
      </c>
      <c r="Q147" s="1174"/>
      <c r="R147" s="1055"/>
    </row>
    <row r="148" spans="1:18">
      <c r="A148" s="100"/>
      <c r="B148" s="197" t="s">
        <v>14</v>
      </c>
      <c r="C148" s="895">
        <v>108.13</v>
      </c>
      <c r="D148" s="273">
        <v>104.65</v>
      </c>
      <c r="E148" s="34">
        <v>82.03</v>
      </c>
      <c r="F148" s="288"/>
      <c r="G148" s="139" t="s">
        <v>871</v>
      </c>
      <c r="H148" s="24"/>
      <c r="I148" s="100"/>
      <c r="J148" s="195" t="s">
        <v>14</v>
      </c>
      <c r="K148" s="1692">
        <v>82.7</v>
      </c>
      <c r="L148" s="1693">
        <v>83.8</v>
      </c>
      <c r="M148" s="1694">
        <v>87.3</v>
      </c>
      <c r="N148" s="1170">
        <v>91.9</v>
      </c>
      <c r="O148" s="1054">
        <v>97.2</v>
      </c>
      <c r="P148" s="1695">
        <v>91</v>
      </c>
      <c r="Q148" s="1174"/>
      <c r="R148" s="1055"/>
    </row>
    <row r="149" spans="1:18">
      <c r="A149" s="354" t="s">
        <v>50</v>
      </c>
      <c r="B149" s="195" t="s">
        <v>3</v>
      </c>
      <c r="C149" s="781">
        <v>106.62</v>
      </c>
      <c r="D149" s="274">
        <v>104.42</v>
      </c>
      <c r="E149" s="32">
        <v>81.819999999999993</v>
      </c>
      <c r="F149" s="284"/>
      <c r="G149" s="135"/>
      <c r="H149" s="24"/>
      <c r="I149" s="354" t="s">
        <v>50</v>
      </c>
      <c r="J149" s="196" t="s">
        <v>3</v>
      </c>
      <c r="K149" s="1701">
        <v>84.1</v>
      </c>
      <c r="L149" s="1702">
        <v>84.2</v>
      </c>
      <c r="M149" s="1703">
        <v>87.9</v>
      </c>
      <c r="N149" s="1172">
        <v>93.4</v>
      </c>
      <c r="O149" s="1059">
        <v>97.3</v>
      </c>
      <c r="P149" s="1699">
        <v>91.6</v>
      </c>
      <c r="Q149" s="1175"/>
      <c r="R149" s="1058" t="s">
        <v>871</v>
      </c>
    </row>
    <row r="150" spans="1:18">
      <c r="A150" s="95">
        <v>2002</v>
      </c>
      <c r="B150" s="195" t="s">
        <v>4</v>
      </c>
      <c r="C150" s="781">
        <v>108.42</v>
      </c>
      <c r="D150" s="274">
        <v>104.86</v>
      </c>
      <c r="E150" s="32">
        <v>82.1</v>
      </c>
      <c r="F150" s="284"/>
      <c r="G150" s="135"/>
      <c r="H150" s="24"/>
      <c r="I150" s="95">
        <v>2002</v>
      </c>
      <c r="J150" s="195" t="s">
        <v>4</v>
      </c>
      <c r="K150" s="1692">
        <v>84.7</v>
      </c>
      <c r="L150" s="1693">
        <v>85</v>
      </c>
      <c r="M150" s="1694">
        <v>87.5</v>
      </c>
      <c r="N150" s="1170">
        <v>94</v>
      </c>
      <c r="O150" s="1054">
        <v>98.4</v>
      </c>
      <c r="P150" s="1695">
        <v>91.1</v>
      </c>
      <c r="Q150" s="1174"/>
      <c r="R150" s="1055"/>
    </row>
    <row r="151" spans="1:18">
      <c r="A151" s="95"/>
      <c r="B151" s="195" t="s">
        <v>5</v>
      </c>
      <c r="C151" s="781">
        <v>108.57</v>
      </c>
      <c r="D151" s="274">
        <v>105.25</v>
      </c>
      <c r="E151" s="32">
        <v>83.17</v>
      </c>
      <c r="F151" s="284"/>
      <c r="G151" s="135"/>
      <c r="H151" s="24"/>
      <c r="I151" s="95"/>
      <c r="J151" s="195" t="s">
        <v>5</v>
      </c>
      <c r="K151" s="1692">
        <v>86.8</v>
      </c>
      <c r="L151" s="1693">
        <v>85.6</v>
      </c>
      <c r="M151" s="1694">
        <v>87.2</v>
      </c>
      <c r="N151" s="1170">
        <v>96.3</v>
      </c>
      <c r="O151" s="1054">
        <v>99</v>
      </c>
      <c r="P151" s="1695">
        <v>90.9</v>
      </c>
      <c r="Q151" s="1174"/>
      <c r="R151" s="1055"/>
    </row>
    <row r="152" spans="1:18">
      <c r="A152" s="95"/>
      <c r="B152" s="195" t="s">
        <v>6</v>
      </c>
      <c r="C152" s="781">
        <v>112.2</v>
      </c>
      <c r="D152" s="274">
        <v>106.14</v>
      </c>
      <c r="E152" s="32">
        <v>83.35</v>
      </c>
      <c r="F152" s="284"/>
      <c r="G152" s="135"/>
      <c r="H152" s="24"/>
      <c r="I152" s="95"/>
      <c r="J152" s="195" t="s">
        <v>6</v>
      </c>
      <c r="K152" s="1692">
        <v>88.3</v>
      </c>
      <c r="L152" s="1693">
        <v>86.1</v>
      </c>
      <c r="M152" s="1694">
        <v>87.1</v>
      </c>
      <c r="N152" s="1170">
        <v>97.8</v>
      </c>
      <c r="O152" s="1054">
        <v>99.6</v>
      </c>
      <c r="P152" s="1695">
        <v>90.8</v>
      </c>
      <c r="Q152" s="1174"/>
      <c r="R152" s="1055"/>
    </row>
    <row r="153" spans="1:18">
      <c r="A153" s="95"/>
      <c r="B153" s="195" t="s">
        <v>7</v>
      </c>
      <c r="C153" s="781">
        <v>115.33</v>
      </c>
      <c r="D153" s="274">
        <v>106.42</v>
      </c>
      <c r="E153" s="32">
        <v>81.55</v>
      </c>
      <c r="F153" s="284"/>
      <c r="G153" s="135"/>
      <c r="H153" s="24"/>
      <c r="I153" s="95"/>
      <c r="J153" s="195" t="s">
        <v>7</v>
      </c>
      <c r="K153" s="1692">
        <v>90.4</v>
      </c>
      <c r="L153" s="1693">
        <v>88.6</v>
      </c>
      <c r="M153" s="1694">
        <v>86.6</v>
      </c>
      <c r="N153" s="1170">
        <v>100</v>
      </c>
      <c r="O153" s="1054">
        <v>102.2</v>
      </c>
      <c r="P153" s="1695">
        <v>90.2</v>
      </c>
      <c r="Q153" s="1174"/>
      <c r="R153" s="1055"/>
    </row>
    <row r="154" spans="1:18">
      <c r="A154" s="95"/>
      <c r="B154" s="195" t="s">
        <v>8</v>
      </c>
      <c r="C154" s="781">
        <v>116.46</v>
      </c>
      <c r="D154" s="274">
        <v>107.05</v>
      </c>
      <c r="E154" s="32">
        <v>83.6</v>
      </c>
      <c r="F154" s="284"/>
      <c r="G154" s="135"/>
      <c r="H154" s="24"/>
      <c r="I154" s="95"/>
      <c r="J154" s="195" t="s">
        <v>8</v>
      </c>
      <c r="K154" s="1692">
        <v>89.8</v>
      </c>
      <c r="L154" s="1693">
        <v>87.7</v>
      </c>
      <c r="M154" s="1694">
        <v>86.5</v>
      </c>
      <c r="N154" s="1170">
        <v>99.5</v>
      </c>
      <c r="O154" s="1054">
        <v>101.7</v>
      </c>
      <c r="P154" s="1695">
        <v>90.2</v>
      </c>
      <c r="Q154" s="1174"/>
      <c r="R154" s="1055"/>
    </row>
    <row r="155" spans="1:18">
      <c r="A155" s="95"/>
      <c r="B155" s="195" t="s">
        <v>9</v>
      </c>
      <c r="C155" s="781">
        <v>116.79</v>
      </c>
      <c r="D155" s="274">
        <v>108.14</v>
      </c>
      <c r="E155" s="32">
        <v>83.38</v>
      </c>
      <c r="F155" s="284"/>
      <c r="G155" s="135"/>
      <c r="H155" s="24"/>
      <c r="I155" s="95"/>
      <c r="J155" s="195" t="s">
        <v>9</v>
      </c>
      <c r="K155" s="1692">
        <v>90</v>
      </c>
      <c r="L155" s="1693">
        <v>88.4</v>
      </c>
      <c r="M155" s="1694">
        <v>86.8</v>
      </c>
      <c r="N155" s="1170">
        <v>99.6</v>
      </c>
      <c r="O155" s="1054">
        <v>102.1</v>
      </c>
      <c r="P155" s="1695">
        <v>90.5</v>
      </c>
      <c r="Q155" s="1174"/>
      <c r="R155" s="1055"/>
    </row>
    <row r="156" spans="1:18">
      <c r="A156" s="95"/>
      <c r="B156" s="195" t="s">
        <v>10</v>
      </c>
      <c r="C156" s="781">
        <v>120.62</v>
      </c>
      <c r="D156" s="274">
        <v>108.63</v>
      </c>
      <c r="E156" s="32">
        <v>83.59</v>
      </c>
      <c r="F156" s="284"/>
      <c r="G156" s="135"/>
      <c r="H156" s="24"/>
      <c r="I156" s="95"/>
      <c r="J156" s="195" t="s">
        <v>10</v>
      </c>
      <c r="K156" s="1692">
        <v>90.3</v>
      </c>
      <c r="L156" s="1693">
        <v>89.4</v>
      </c>
      <c r="M156" s="1694">
        <v>86.5</v>
      </c>
      <c r="N156" s="1170">
        <v>100</v>
      </c>
      <c r="O156" s="1054">
        <v>103.3</v>
      </c>
      <c r="P156" s="1695">
        <v>90.2</v>
      </c>
      <c r="Q156" s="1174"/>
      <c r="R156" s="1055"/>
    </row>
    <row r="157" spans="1:18">
      <c r="A157" s="95"/>
      <c r="B157" s="195" t="s">
        <v>11</v>
      </c>
      <c r="C157" s="781">
        <v>122.84</v>
      </c>
      <c r="D157" s="274">
        <v>106.86</v>
      </c>
      <c r="E157" s="32">
        <v>82.79</v>
      </c>
      <c r="F157" s="284"/>
      <c r="G157" s="135"/>
      <c r="H157" s="24"/>
      <c r="I157" s="95"/>
      <c r="J157" s="195" t="s">
        <v>11</v>
      </c>
      <c r="K157" s="1692">
        <v>89.4</v>
      </c>
      <c r="L157" s="1693">
        <v>89.7</v>
      </c>
      <c r="M157" s="1694">
        <v>87.2</v>
      </c>
      <c r="N157" s="1170">
        <v>99</v>
      </c>
      <c r="O157" s="1054">
        <v>103.7</v>
      </c>
      <c r="P157" s="1695">
        <v>91</v>
      </c>
      <c r="Q157" s="1174"/>
      <c r="R157" s="1055"/>
    </row>
    <row r="158" spans="1:18">
      <c r="A158" s="95"/>
      <c r="B158" s="195" t="s">
        <v>12</v>
      </c>
      <c r="C158" s="781">
        <v>126.13</v>
      </c>
      <c r="D158" s="274">
        <v>111.6</v>
      </c>
      <c r="E158" s="32">
        <v>83.42</v>
      </c>
      <c r="F158" s="284"/>
      <c r="G158" s="135"/>
      <c r="H158" s="24"/>
      <c r="I158" s="95"/>
      <c r="J158" s="195" t="s">
        <v>12</v>
      </c>
      <c r="K158" s="1692">
        <v>90.1</v>
      </c>
      <c r="L158" s="1693">
        <v>89.8</v>
      </c>
      <c r="M158" s="1694">
        <v>87.4</v>
      </c>
      <c r="N158" s="1170">
        <v>99.7</v>
      </c>
      <c r="O158" s="1054">
        <v>103.7</v>
      </c>
      <c r="P158" s="1695">
        <v>91.2</v>
      </c>
      <c r="Q158" s="1174"/>
      <c r="R158" s="1055"/>
    </row>
    <row r="159" spans="1:18">
      <c r="A159" s="95"/>
      <c r="B159" s="195" t="s">
        <v>13</v>
      </c>
      <c r="C159" s="781">
        <v>124.15</v>
      </c>
      <c r="D159" s="274">
        <v>111.09</v>
      </c>
      <c r="E159" s="32">
        <v>84.4</v>
      </c>
      <c r="F159" s="284"/>
      <c r="G159" s="135"/>
      <c r="H159" s="24"/>
      <c r="I159" s="95"/>
      <c r="J159" s="195" t="s">
        <v>13</v>
      </c>
      <c r="K159" s="1692">
        <v>90.2</v>
      </c>
      <c r="L159" s="1693">
        <v>90.5</v>
      </c>
      <c r="M159" s="1694">
        <v>87.7</v>
      </c>
      <c r="N159" s="1170">
        <v>99.9</v>
      </c>
      <c r="O159" s="1054">
        <v>104.4</v>
      </c>
      <c r="P159" s="1695">
        <v>91.5</v>
      </c>
      <c r="Q159" s="1174"/>
      <c r="R159" s="1055"/>
    </row>
    <row r="160" spans="1:18">
      <c r="A160" s="95"/>
      <c r="B160" s="195" t="s">
        <v>14</v>
      </c>
      <c r="C160" s="781">
        <v>127.28</v>
      </c>
      <c r="D160" s="274">
        <v>110.83</v>
      </c>
      <c r="E160" s="32">
        <v>85.9</v>
      </c>
      <c r="F160" s="284"/>
      <c r="G160" s="135"/>
      <c r="H160" s="24"/>
      <c r="I160" s="95"/>
      <c r="J160" s="197" t="s">
        <v>14</v>
      </c>
      <c r="K160" s="1696">
        <v>89.2</v>
      </c>
      <c r="L160" s="1697">
        <v>89.5</v>
      </c>
      <c r="M160" s="1698">
        <v>88.2</v>
      </c>
      <c r="N160" s="1171">
        <v>98.9</v>
      </c>
      <c r="O160" s="1056">
        <v>103.5</v>
      </c>
      <c r="P160" s="1700">
        <v>92.1</v>
      </c>
      <c r="Q160" s="1176"/>
      <c r="R160" s="1057"/>
    </row>
    <row r="161" spans="1:18">
      <c r="A161" s="353" t="s">
        <v>51</v>
      </c>
      <c r="B161" s="196" t="s">
        <v>3</v>
      </c>
      <c r="C161" s="1760">
        <v>123.54</v>
      </c>
      <c r="D161" s="279">
        <v>111.92</v>
      </c>
      <c r="E161" s="35">
        <v>87.92</v>
      </c>
      <c r="F161" s="285"/>
      <c r="G161" s="134"/>
      <c r="H161" s="24"/>
      <c r="I161" s="353" t="s">
        <v>51</v>
      </c>
      <c r="J161" s="195" t="s">
        <v>3</v>
      </c>
      <c r="K161" s="1692">
        <v>89.8</v>
      </c>
      <c r="L161" s="1693">
        <v>90.3</v>
      </c>
      <c r="M161" s="1694">
        <v>88.5</v>
      </c>
      <c r="N161" s="1170">
        <v>99.5</v>
      </c>
      <c r="O161" s="1054">
        <v>104.1</v>
      </c>
      <c r="P161" s="1695">
        <v>92.3</v>
      </c>
      <c r="Q161" s="1174"/>
      <c r="R161" s="1055"/>
    </row>
    <row r="162" spans="1:18">
      <c r="A162" s="95">
        <v>2003</v>
      </c>
      <c r="B162" s="195" t="s">
        <v>4</v>
      </c>
      <c r="C162" s="781">
        <v>127.48</v>
      </c>
      <c r="D162" s="274">
        <v>112.72</v>
      </c>
      <c r="E162" s="32">
        <v>89.22</v>
      </c>
      <c r="F162" s="284"/>
      <c r="G162" s="135"/>
      <c r="H162" s="24"/>
      <c r="I162" s="95">
        <v>2003</v>
      </c>
      <c r="J162" s="195" t="s">
        <v>4</v>
      </c>
      <c r="K162" s="1692">
        <v>90.1</v>
      </c>
      <c r="L162" s="1693">
        <v>91</v>
      </c>
      <c r="M162" s="1694">
        <v>88.9</v>
      </c>
      <c r="N162" s="1170">
        <v>99.9</v>
      </c>
      <c r="O162" s="1054">
        <v>105.2</v>
      </c>
      <c r="P162" s="1695">
        <v>92.7</v>
      </c>
      <c r="Q162" s="1174"/>
      <c r="R162" s="1055"/>
    </row>
    <row r="163" spans="1:18">
      <c r="A163" s="95"/>
      <c r="B163" s="195" t="s">
        <v>5</v>
      </c>
      <c r="C163" s="781">
        <v>129.6</v>
      </c>
      <c r="D163" s="274">
        <v>111.83</v>
      </c>
      <c r="E163" s="32">
        <v>89.46</v>
      </c>
      <c r="F163" s="284"/>
      <c r="G163" s="135"/>
      <c r="H163" s="24"/>
      <c r="I163" s="95"/>
      <c r="J163" s="195" t="s">
        <v>5</v>
      </c>
      <c r="K163" s="1692">
        <v>89.9</v>
      </c>
      <c r="L163" s="1693">
        <v>90.8</v>
      </c>
      <c r="M163" s="1694">
        <v>89.4</v>
      </c>
      <c r="N163" s="1170">
        <v>99.6</v>
      </c>
      <c r="O163" s="1054">
        <v>105.1</v>
      </c>
      <c r="P163" s="1695">
        <v>93.3</v>
      </c>
      <c r="Q163" s="1174"/>
      <c r="R163" s="1055"/>
    </row>
    <row r="164" spans="1:18">
      <c r="A164" s="95"/>
      <c r="B164" s="195" t="s">
        <v>6</v>
      </c>
      <c r="C164" s="781">
        <v>121.84</v>
      </c>
      <c r="D164" s="274">
        <v>111.72</v>
      </c>
      <c r="E164" s="32">
        <v>88.66</v>
      </c>
      <c r="F164" s="284"/>
      <c r="G164" s="135"/>
      <c r="H164" s="24"/>
      <c r="I164" s="95"/>
      <c r="J164" s="195" t="s">
        <v>6</v>
      </c>
      <c r="K164" s="1692">
        <v>89.8</v>
      </c>
      <c r="L164" s="1693">
        <v>90.3</v>
      </c>
      <c r="M164" s="1694">
        <v>89.3</v>
      </c>
      <c r="N164" s="1170">
        <v>99.5</v>
      </c>
      <c r="O164" s="1054">
        <v>104.3</v>
      </c>
      <c r="P164" s="1695">
        <v>93.1</v>
      </c>
      <c r="Q164" s="1174"/>
      <c r="R164" s="1055"/>
    </row>
    <row r="165" spans="1:18">
      <c r="A165" s="95"/>
      <c r="B165" s="195" t="s">
        <v>7</v>
      </c>
      <c r="C165" s="781">
        <v>125.11</v>
      </c>
      <c r="D165" s="274">
        <v>112.96</v>
      </c>
      <c r="E165" s="32">
        <v>89.25</v>
      </c>
      <c r="F165" s="284"/>
      <c r="G165" s="135"/>
      <c r="H165" s="24"/>
      <c r="I165" s="95"/>
      <c r="J165" s="195" t="s">
        <v>7</v>
      </c>
      <c r="K165" s="1692">
        <v>90.7</v>
      </c>
      <c r="L165" s="1693">
        <v>91.1</v>
      </c>
      <c r="M165" s="1694">
        <v>90.1</v>
      </c>
      <c r="N165" s="1170">
        <v>100.5</v>
      </c>
      <c r="O165" s="1054">
        <v>105</v>
      </c>
      <c r="P165" s="1695">
        <v>93.9</v>
      </c>
      <c r="Q165" s="1174"/>
      <c r="R165" s="1055"/>
    </row>
    <row r="166" spans="1:18">
      <c r="A166" s="95"/>
      <c r="B166" s="195" t="s">
        <v>8</v>
      </c>
      <c r="C166" s="781">
        <v>121.89</v>
      </c>
      <c r="D166" s="274">
        <v>111.56</v>
      </c>
      <c r="E166" s="32">
        <v>87.84</v>
      </c>
      <c r="F166" s="284"/>
      <c r="G166" s="135"/>
      <c r="H166" s="24"/>
      <c r="I166" s="95"/>
      <c r="J166" s="195" t="s">
        <v>8</v>
      </c>
      <c r="K166" s="1692">
        <v>91.3</v>
      </c>
      <c r="L166" s="1693">
        <v>91</v>
      </c>
      <c r="M166" s="1694">
        <v>90.6</v>
      </c>
      <c r="N166" s="1170">
        <v>101.1</v>
      </c>
      <c r="O166" s="1054">
        <v>105.3</v>
      </c>
      <c r="P166" s="1695">
        <v>94.6</v>
      </c>
      <c r="Q166" s="1174"/>
      <c r="R166" s="1055"/>
    </row>
    <row r="167" spans="1:18">
      <c r="A167" s="95"/>
      <c r="B167" s="195" t="s">
        <v>9</v>
      </c>
      <c r="C167" s="781">
        <v>126.55</v>
      </c>
      <c r="D167" s="274">
        <v>111.33</v>
      </c>
      <c r="E167" s="32">
        <v>90.41</v>
      </c>
      <c r="F167" s="284"/>
      <c r="G167" s="135"/>
      <c r="H167" s="24"/>
      <c r="I167" s="95"/>
      <c r="J167" s="195" t="s">
        <v>9</v>
      </c>
      <c r="K167" s="1692">
        <v>92.3</v>
      </c>
      <c r="L167" s="1693">
        <v>91.5</v>
      </c>
      <c r="M167" s="1694">
        <v>91.4</v>
      </c>
      <c r="N167" s="1170">
        <v>102.2</v>
      </c>
      <c r="O167" s="1054">
        <v>105.8</v>
      </c>
      <c r="P167" s="1695">
        <v>95.4</v>
      </c>
      <c r="Q167" s="1174"/>
      <c r="R167" s="1055"/>
    </row>
    <row r="168" spans="1:18">
      <c r="A168" s="95"/>
      <c r="B168" s="195" t="s">
        <v>10</v>
      </c>
      <c r="C168" s="781">
        <v>121.52</v>
      </c>
      <c r="D168" s="274">
        <v>110.4</v>
      </c>
      <c r="E168" s="32">
        <v>88.27</v>
      </c>
      <c r="F168" s="284"/>
      <c r="G168" s="135"/>
      <c r="H168" s="24"/>
      <c r="I168" s="95"/>
      <c r="J168" s="195" t="s">
        <v>10</v>
      </c>
      <c r="K168" s="1692">
        <v>92.2</v>
      </c>
      <c r="L168" s="1693">
        <v>91.6</v>
      </c>
      <c r="M168" s="1694">
        <v>92.1</v>
      </c>
      <c r="N168" s="1170">
        <v>102.2</v>
      </c>
      <c r="O168" s="1054">
        <v>106</v>
      </c>
      <c r="P168" s="1695">
        <v>96.1</v>
      </c>
      <c r="Q168" s="1174"/>
      <c r="R168" s="1055"/>
    </row>
    <row r="169" spans="1:18">
      <c r="A169" s="95"/>
      <c r="B169" s="195" t="s">
        <v>11</v>
      </c>
      <c r="C169" s="781">
        <v>124.32</v>
      </c>
      <c r="D169" s="274">
        <v>112.68</v>
      </c>
      <c r="E169" s="32">
        <v>90.17</v>
      </c>
      <c r="F169" s="284"/>
      <c r="G169" s="135"/>
      <c r="H169" s="24"/>
      <c r="I169" s="95"/>
      <c r="J169" s="195" t="s">
        <v>11</v>
      </c>
      <c r="K169" s="1692">
        <v>94.3</v>
      </c>
      <c r="L169" s="1693">
        <v>93.4</v>
      </c>
      <c r="M169" s="1694">
        <v>92.1</v>
      </c>
      <c r="N169" s="1170">
        <v>104.3</v>
      </c>
      <c r="O169" s="1054">
        <v>107.8</v>
      </c>
      <c r="P169" s="1695">
        <v>96.1</v>
      </c>
      <c r="Q169" s="1174"/>
      <c r="R169" s="1055"/>
    </row>
    <row r="170" spans="1:18">
      <c r="A170" s="95"/>
      <c r="B170" s="195" t="s">
        <v>12</v>
      </c>
      <c r="C170" s="781">
        <v>131.43</v>
      </c>
      <c r="D170" s="274">
        <v>118.16</v>
      </c>
      <c r="E170" s="32">
        <v>92.31</v>
      </c>
      <c r="F170" s="284"/>
      <c r="G170" s="135"/>
      <c r="H170" s="24"/>
      <c r="I170" s="95"/>
      <c r="J170" s="195" t="s">
        <v>12</v>
      </c>
      <c r="K170" s="1692">
        <v>96</v>
      </c>
      <c r="L170" s="1693">
        <v>95.5</v>
      </c>
      <c r="M170" s="1694">
        <v>93.1</v>
      </c>
      <c r="N170" s="1170">
        <v>106.1</v>
      </c>
      <c r="O170" s="1054">
        <v>110.1</v>
      </c>
      <c r="P170" s="1695">
        <v>97.1</v>
      </c>
      <c r="Q170" s="1174"/>
      <c r="R170" s="1055"/>
    </row>
    <row r="171" spans="1:18">
      <c r="A171" s="95"/>
      <c r="B171" s="195" t="s">
        <v>13</v>
      </c>
      <c r="C171" s="781">
        <v>125.49</v>
      </c>
      <c r="D171" s="274">
        <v>114.62</v>
      </c>
      <c r="E171" s="32">
        <v>90.66</v>
      </c>
      <c r="F171" s="284"/>
      <c r="G171" s="135"/>
      <c r="H171" s="24"/>
      <c r="I171" s="95"/>
      <c r="J171" s="195" t="s">
        <v>13</v>
      </c>
      <c r="K171" s="1692">
        <v>94.4</v>
      </c>
      <c r="L171" s="1693">
        <v>94.6</v>
      </c>
      <c r="M171" s="1694">
        <v>93.3</v>
      </c>
      <c r="N171" s="1170">
        <v>104.5</v>
      </c>
      <c r="O171" s="1054">
        <v>109.5</v>
      </c>
      <c r="P171" s="1695">
        <v>97.5</v>
      </c>
      <c r="Q171" s="1174"/>
      <c r="R171" s="1055"/>
    </row>
    <row r="172" spans="1:18">
      <c r="A172" s="100"/>
      <c r="B172" s="197" t="s">
        <v>14</v>
      </c>
      <c r="C172" s="895">
        <v>129.13</v>
      </c>
      <c r="D172" s="273">
        <v>117.17</v>
      </c>
      <c r="E172" s="34">
        <v>90.67</v>
      </c>
      <c r="F172" s="287"/>
      <c r="G172" s="136"/>
      <c r="H172" s="24"/>
      <c r="I172" s="95"/>
      <c r="J172" s="195" t="s">
        <v>14</v>
      </c>
      <c r="K172" s="1692">
        <v>95.6</v>
      </c>
      <c r="L172" s="1693">
        <v>96.6</v>
      </c>
      <c r="M172" s="1694">
        <v>94.2</v>
      </c>
      <c r="N172" s="1170">
        <v>105.7</v>
      </c>
      <c r="O172" s="1054">
        <v>111.5</v>
      </c>
      <c r="P172" s="1695">
        <v>98.3</v>
      </c>
      <c r="Q172" s="1174"/>
      <c r="R172" s="1055"/>
    </row>
    <row r="173" spans="1:18">
      <c r="A173" s="354" t="s">
        <v>52</v>
      </c>
      <c r="B173" s="195" t="s">
        <v>3</v>
      </c>
      <c r="C173" s="781">
        <v>129.97999999999999</v>
      </c>
      <c r="D173" s="274">
        <v>120.11</v>
      </c>
      <c r="E173" s="32">
        <v>95.27</v>
      </c>
      <c r="F173" s="284"/>
      <c r="G173" s="135"/>
      <c r="H173" s="24"/>
      <c r="I173" s="353" t="s">
        <v>52</v>
      </c>
      <c r="J173" s="196" t="s">
        <v>3</v>
      </c>
      <c r="K173" s="1701">
        <v>97.2</v>
      </c>
      <c r="L173" s="1702">
        <v>98</v>
      </c>
      <c r="M173" s="1703">
        <v>95.4</v>
      </c>
      <c r="N173" s="1172">
        <v>107.4</v>
      </c>
      <c r="O173" s="1059">
        <v>113</v>
      </c>
      <c r="P173" s="1699">
        <v>99.6</v>
      </c>
      <c r="Q173" s="1175"/>
      <c r="R173" s="1058"/>
    </row>
    <row r="174" spans="1:18">
      <c r="A174" s="95">
        <v>2004</v>
      </c>
      <c r="B174" s="195" t="s">
        <v>4</v>
      </c>
      <c r="C174" s="781">
        <v>127.09</v>
      </c>
      <c r="D174" s="274">
        <v>119.94</v>
      </c>
      <c r="E174" s="32">
        <v>96.79</v>
      </c>
      <c r="F174" s="284"/>
      <c r="G174" s="135"/>
      <c r="H174" s="24"/>
      <c r="I174" s="95">
        <v>2004</v>
      </c>
      <c r="J174" s="195" t="s">
        <v>4</v>
      </c>
      <c r="K174" s="1692">
        <v>97.3</v>
      </c>
      <c r="L174" s="1693">
        <v>97.7</v>
      </c>
      <c r="M174" s="1694">
        <v>95.4</v>
      </c>
      <c r="N174" s="1170">
        <v>107.5</v>
      </c>
      <c r="O174" s="1054">
        <v>112.7</v>
      </c>
      <c r="P174" s="1695">
        <v>99.7</v>
      </c>
      <c r="Q174" s="1174"/>
      <c r="R174" s="1055"/>
    </row>
    <row r="175" spans="1:18">
      <c r="A175" s="95"/>
      <c r="B175" s="195" t="s">
        <v>5</v>
      </c>
      <c r="C175" s="781">
        <v>132.27000000000001</v>
      </c>
      <c r="D175" s="274">
        <v>119.37</v>
      </c>
      <c r="E175" s="32">
        <v>94.71</v>
      </c>
      <c r="F175" s="284"/>
      <c r="G175" s="135"/>
      <c r="H175" s="24"/>
      <c r="I175" s="95"/>
      <c r="J175" s="195" t="s">
        <v>5</v>
      </c>
      <c r="K175" s="1692">
        <v>99</v>
      </c>
      <c r="L175" s="1693">
        <v>97.8</v>
      </c>
      <c r="M175" s="1694">
        <v>95.8</v>
      </c>
      <c r="N175" s="1170">
        <v>109.3</v>
      </c>
      <c r="O175" s="1054">
        <v>112.9</v>
      </c>
      <c r="P175" s="1695">
        <v>99.9</v>
      </c>
      <c r="Q175" s="1174"/>
      <c r="R175" s="1055"/>
    </row>
    <row r="176" spans="1:18">
      <c r="A176" s="95"/>
      <c r="B176" s="195" t="s">
        <v>6</v>
      </c>
      <c r="C176" s="781">
        <v>129.83000000000001</v>
      </c>
      <c r="D176" s="274">
        <v>119.62</v>
      </c>
      <c r="E176" s="32">
        <v>95.5</v>
      </c>
      <c r="F176" s="284"/>
      <c r="G176" s="135"/>
      <c r="H176" s="24"/>
      <c r="I176" s="95"/>
      <c r="J176" s="195" t="s">
        <v>6</v>
      </c>
      <c r="K176" s="1692">
        <v>99.6</v>
      </c>
      <c r="L176" s="1693">
        <v>98.8</v>
      </c>
      <c r="M176" s="1694">
        <v>97.1</v>
      </c>
      <c r="N176" s="1170">
        <v>110</v>
      </c>
      <c r="O176" s="1054">
        <v>114</v>
      </c>
      <c r="P176" s="1695">
        <v>101.3</v>
      </c>
      <c r="Q176" s="1174"/>
      <c r="R176" s="1055"/>
    </row>
    <row r="177" spans="1:18">
      <c r="A177" s="95"/>
      <c r="B177" s="195" t="s">
        <v>7</v>
      </c>
      <c r="C177" s="781">
        <v>135.5</v>
      </c>
      <c r="D177" s="274">
        <v>121.27</v>
      </c>
      <c r="E177" s="32">
        <v>97.57</v>
      </c>
      <c r="F177" s="284"/>
      <c r="G177" s="135"/>
      <c r="H177" s="24"/>
      <c r="I177" s="95"/>
      <c r="J177" s="195" t="s">
        <v>7</v>
      </c>
      <c r="K177" s="1692">
        <v>100.4</v>
      </c>
      <c r="L177" s="1693">
        <v>98.7</v>
      </c>
      <c r="M177" s="1694">
        <v>97.8</v>
      </c>
      <c r="N177" s="1170">
        <v>110.8</v>
      </c>
      <c r="O177" s="1054">
        <v>114</v>
      </c>
      <c r="P177" s="1695">
        <v>102.1</v>
      </c>
      <c r="Q177" s="1174"/>
      <c r="R177" s="1055"/>
    </row>
    <row r="178" spans="1:18">
      <c r="A178" s="95"/>
      <c r="B178" s="195" t="s">
        <v>8</v>
      </c>
      <c r="C178" s="781">
        <v>137.24</v>
      </c>
      <c r="D178" s="274">
        <v>121.7</v>
      </c>
      <c r="E178" s="32">
        <v>93.98</v>
      </c>
      <c r="F178" s="284"/>
      <c r="G178" s="135"/>
      <c r="H178" s="24"/>
      <c r="I178" s="95"/>
      <c r="J178" s="195" t="s">
        <v>8</v>
      </c>
      <c r="K178" s="1692">
        <v>99.9</v>
      </c>
      <c r="L178" s="1693">
        <v>99.6</v>
      </c>
      <c r="M178" s="1694">
        <v>97.6</v>
      </c>
      <c r="N178" s="1170">
        <v>110.3</v>
      </c>
      <c r="O178" s="1054">
        <v>114.7</v>
      </c>
      <c r="P178" s="1695">
        <v>102</v>
      </c>
      <c r="Q178" s="1174"/>
      <c r="R178" s="1055"/>
    </row>
    <row r="179" spans="1:18">
      <c r="A179" s="95"/>
      <c r="B179" s="195" t="s">
        <v>9</v>
      </c>
      <c r="C179" s="781">
        <v>133.72999999999999</v>
      </c>
      <c r="D179" s="274">
        <v>124.06</v>
      </c>
      <c r="E179" s="32">
        <v>98.14</v>
      </c>
      <c r="F179" s="284"/>
      <c r="G179" s="135"/>
      <c r="H179" s="24"/>
      <c r="I179" s="95"/>
      <c r="J179" s="195" t="s">
        <v>9</v>
      </c>
      <c r="K179" s="1692">
        <v>101.8</v>
      </c>
      <c r="L179" s="1693">
        <v>100.7</v>
      </c>
      <c r="M179" s="1694">
        <v>97.8</v>
      </c>
      <c r="N179" s="1170">
        <v>112.3</v>
      </c>
      <c r="O179" s="1054">
        <v>116</v>
      </c>
      <c r="P179" s="1695">
        <v>102.2</v>
      </c>
      <c r="Q179" s="1174"/>
      <c r="R179" s="1055"/>
    </row>
    <row r="180" spans="1:18">
      <c r="A180" s="95"/>
      <c r="B180" s="195" t="s">
        <v>10</v>
      </c>
      <c r="C180" s="781">
        <v>134.94</v>
      </c>
      <c r="D180" s="274">
        <v>121.6</v>
      </c>
      <c r="E180" s="32">
        <v>96.59</v>
      </c>
      <c r="F180" s="284"/>
      <c r="G180" s="135"/>
      <c r="H180" s="24"/>
      <c r="I180" s="95"/>
      <c r="J180" s="195" t="s">
        <v>10</v>
      </c>
      <c r="K180" s="1692">
        <v>100.8</v>
      </c>
      <c r="L180" s="1693">
        <v>99.6</v>
      </c>
      <c r="M180" s="1694">
        <v>98.1</v>
      </c>
      <c r="N180" s="1170">
        <v>111.3</v>
      </c>
      <c r="O180" s="1054">
        <v>114.9</v>
      </c>
      <c r="P180" s="1695">
        <v>102.5</v>
      </c>
      <c r="Q180" s="1174"/>
      <c r="R180" s="1055"/>
    </row>
    <row r="181" spans="1:18">
      <c r="A181" s="95"/>
      <c r="B181" s="195" t="s">
        <v>11</v>
      </c>
      <c r="C181" s="781">
        <v>137.69</v>
      </c>
      <c r="D181" s="274">
        <v>122.72</v>
      </c>
      <c r="E181" s="32">
        <v>97.34</v>
      </c>
      <c r="F181" s="284"/>
      <c r="G181" s="135"/>
      <c r="H181" s="24"/>
      <c r="I181" s="95"/>
      <c r="J181" s="195" t="s">
        <v>11</v>
      </c>
      <c r="K181" s="1692">
        <v>101.2</v>
      </c>
      <c r="L181" s="1693">
        <v>99.8</v>
      </c>
      <c r="M181" s="1694">
        <v>99</v>
      </c>
      <c r="N181" s="1170">
        <v>111.7</v>
      </c>
      <c r="O181" s="1054">
        <v>115.1</v>
      </c>
      <c r="P181" s="1695">
        <v>103.3</v>
      </c>
      <c r="Q181" s="1174"/>
      <c r="R181" s="1055"/>
    </row>
    <row r="182" spans="1:18">
      <c r="A182" s="95"/>
      <c r="B182" s="195" t="s">
        <v>12</v>
      </c>
      <c r="C182" s="781">
        <v>137.74</v>
      </c>
      <c r="D182" s="274">
        <v>123.46</v>
      </c>
      <c r="E182" s="32">
        <v>100.3</v>
      </c>
      <c r="F182" s="284"/>
      <c r="G182" s="135"/>
      <c r="H182" s="24"/>
      <c r="I182" s="95"/>
      <c r="J182" s="195" t="s">
        <v>12</v>
      </c>
      <c r="K182" s="1692">
        <v>101.4</v>
      </c>
      <c r="L182" s="1693">
        <v>99.3</v>
      </c>
      <c r="M182" s="1694">
        <v>98.6</v>
      </c>
      <c r="N182" s="1170">
        <v>111.9</v>
      </c>
      <c r="O182" s="1054">
        <v>114.4</v>
      </c>
      <c r="P182" s="1695">
        <v>102.9</v>
      </c>
      <c r="Q182" s="1174"/>
      <c r="R182" s="1055"/>
    </row>
    <row r="183" spans="1:18">
      <c r="A183" s="95"/>
      <c r="B183" s="195" t="s">
        <v>13</v>
      </c>
      <c r="C183" s="781">
        <v>140.85</v>
      </c>
      <c r="D183" s="274">
        <v>125.33</v>
      </c>
      <c r="E183" s="32">
        <v>102.57</v>
      </c>
      <c r="F183" s="284"/>
      <c r="G183" s="135"/>
      <c r="H183" s="24"/>
      <c r="I183" s="95"/>
      <c r="J183" s="195" t="s">
        <v>13</v>
      </c>
      <c r="K183" s="1692">
        <v>101.6</v>
      </c>
      <c r="L183" s="1693">
        <v>100.5</v>
      </c>
      <c r="M183" s="1694">
        <v>98.9</v>
      </c>
      <c r="N183" s="1170">
        <v>112.1</v>
      </c>
      <c r="O183" s="1054">
        <v>115.8</v>
      </c>
      <c r="P183" s="1695">
        <v>103.1</v>
      </c>
      <c r="Q183" s="1174"/>
      <c r="R183" s="1055"/>
    </row>
    <row r="184" spans="1:18">
      <c r="A184" s="95"/>
      <c r="B184" s="195" t="s">
        <v>14</v>
      </c>
      <c r="C184" s="781">
        <v>142.75</v>
      </c>
      <c r="D184" s="274">
        <v>126.41</v>
      </c>
      <c r="E184" s="32">
        <v>102.37</v>
      </c>
      <c r="F184" s="284"/>
      <c r="G184" s="135"/>
      <c r="H184" s="24"/>
      <c r="I184" s="95"/>
      <c r="J184" s="195" t="s">
        <v>14</v>
      </c>
      <c r="K184" s="1696">
        <v>102</v>
      </c>
      <c r="L184" s="1697">
        <v>99.6</v>
      </c>
      <c r="M184" s="1698">
        <v>98.8</v>
      </c>
      <c r="N184" s="1170">
        <v>112.6</v>
      </c>
      <c r="O184" s="1054">
        <v>114.6</v>
      </c>
      <c r="P184" s="1695">
        <v>103.1</v>
      </c>
      <c r="Q184" s="1174"/>
      <c r="R184" s="1055"/>
    </row>
    <row r="185" spans="1:18">
      <c r="A185" s="353" t="s">
        <v>53</v>
      </c>
      <c r="B185" s="196" t="s">
        <v>3</v>
      </c>
      <c r="C185" s="1760">
        <v>135.99</v>
      </c>
      <c r="D185" s="279">
        <v>127.44</v>
      </c>
      <c r="E185" s="35">
        <v>100.95</v>
      </c>
      <c r="F185" s="285"/>
      <c r="G185" s="134"/>
      <c r="H185" s="24"/>
      <c r="I185" s="353" t="s">
        <v>53</v>
      </c>
      <c r="J185" s="196" t="s">
        <v>3</v>
      </c>
      <c r="K185" s="1692">
        <v>101.6</v>
      </c>
      <c r="L185" s="1693">
        <v>100.3</v>
      </c>
      <c r="M185" s="1694">
        <v>99.1</v>
      </c>
      <c r="N185" s="1172">
        <v>112</v>
      </c>
      <c r="O185" s="1059">
        <v>115.6</v>
      </c>
      <c r="P185" s="1699">
        <v>103.3</v>
      </c>
      <c r="Q185" s="1175"/>
      <c r="R185" s="1058"/>
    </row>
    <row r="186" spans="1:18">
      <c r="A186" s="95">
        <v>2005</v>
      </c>
      <c r="B186" s="195" t="s">
        <v>4</v>
      </c>
      <c r="C186" s="781">
        <v>131.32</v>
      </c>
      <c r="D186" s="274">
        <v>124.3</v>
      </c>
      <c r="E186" s="32">
        <v>102.96</v>
      </c>
      <c r="F186" s="284"/>
      <c r="G186" s="135"/>
      <c r="H186" s="24"/>
      <c r="I186" s="95">
        <v>2005</v>
      </c>
      <c r="J186" s="195" t="s">
        <v>4</v>
      </c>
      <c r="K186" s="1692">
        <v>101</v>
      </c>
      <c r="L186" s="1693">
        <v>99.4</v>
      </c>
      <c r="M186" s="1694">
        <v>98.8</v>
      </c>
      <c r="N186" s="1170">
        <v>111.5</v>
      </c>
      <c r="O186" s="1054">
        <v>114.6</v>
      </c>
      <c r="P186" s="1695">
        <v>103</v>
      </c>
      <c r="Q186" s="1174"/>
      <c r="R186" s="1055"/>
    </row>
    <row r="187" spans="1:18">
      <c r="A187" s="95"/>
      <c r="B187" s="195" t="s">
        <v>5</v>
      </c>
      <c r="C187" s="781">
        <v>130.65</v>
      </c>
      <c r="D187" s="274">
        <v>126.21</v>
      </c>
      <c r="E187" s="32">
        <v>102.79</v>
      </c>
      <c r="F187" s="284"/>
      <c r="G187" s="135"/>
      <c r="H187" s="24"/>
      <c r="I187" s="95"/>
      <c r="J187" s="195" t="s">
        <v>5</v>
      </c>
      <c r="K187" s="1692">
        <v>102.2</v>
      </c>
      <c r="L187" s="1693">
        <v>100.4</v>
      </c>
      <c r="M187" s="1694">
        <v>99.9</v>
      </c>
      <c r="N187" s="1170">
        <v>112.8</v>
      </c>
      <c r="O187" s="1054">
        <v>115.7</v>
      </c>
      <c r="P187" s="1695">
        <v>104.2</v>
      </c>
      <c r="Q187" s="1174"/>
      <c r="R187" s="1055"/>
    </row>
    <row r="188" spans="1:18">
      <c r="A188" s="95"/>
      <c r="B188" s="195" t="s">
        <v>6</v>
      </c>
      <c r="C188" s="781">
        <v>132.46</v>
      </c>
      <c r="D188" s="274">
        <v>131.22</v>
      </c>
      <c r="E188" s="32">
        <v>104.7</v>
      </c>
      <c r="F188" s="284"/>
      <c r="G188" s="135"/>
      <c r="H188" s="24"/>
      <c r="I188" s="95"/>
      <c r="J188" s="195" t="s">
        <v>6</v>
      </c>
      <c r="K188" s="1692">
        <v>102.8</v>
      </c>
      <c r="L188" s="1693">
        <v>101.6</v>
      </c>
      <c r="M188" s="1694">
        <v>99.8</v>
      </c>
      <c r="N188" s="1170">
        <v>113.5</v>
      </c>
      <c r="O188" s="1054">
        <v>117.1</v>
      </c>
      <c r="P188" s="1695">
        <v>104</v>
      </c>
      <c r="Q188" s="1174"/>
      <c r="R188" s="1055"/>
    </row>
    <row r="189" spans="1:18">
      <c r="A189" s="95"/>
      <c r="B189" s="195" t="s">
        <v>7</v>
      </c>
      <c r="C189" s="781">
        <v>129.54</v>
      </c>
      <c r="D189" s="274">
        <v>124.54</v>
      </c>
      <c r="E189" s="32">
        <v>107.11</v>
      </c>
      <c r="F189" s="284"/>
      <c r="G189" s="135"/>
      <c r="H189" s="24"/>
      <c r="I189" s="95"/>
      <c r="J189" s="195" t="s">
        <v>7</v>
      </c>
      <c r="K189" s="1692">
        <v>101.7</v>
      </c>
      <c r="L189" s="1693">
        <v>100.5</v>
      </c>
      <c r="M189" s="1694">
        <v>99.9</v>
      </c>
      <c r="N189" s="1170">
        <v>112.3</v>
      </c>
      <c r="O189" s="1054">
        <v>115.9</v>
      </c>
      <c r="P189" s="1695">
        <v>104.2</v>
      </c>
      <c r="Q189" s="1174"/>
      <c r="R189" s="1055"/>
    </row>
    <row r="190" spans="1:18">
      <c r="A190" s="95"/>
      <c r="B190" s="195" t="s">
        <v>8</v>
      </c>
      <c r="C190" s="781">
        <v>129.52000000000001</v>
      </c>
      <c r="D190" s="274">
        <v>128.44</v>
      </c>
      <c r="E190" s="32">
        <v>104.3</v>
      </c>
      <c r="F190" s="284"/>
      <c r="G190" s="135"/>
      <c r="H190" s="24"/>
      <c r="I190" s="95"/>
      <c r="J190" s="195" t="s">
        <v>8</v>
      </c>
      <c r="K190" s="1692">
        <v>102</v>
      </c>
      <c r="L190" s="1693">
        <v>101.1</v>
      </c>
      <c r="M190" s="1694">
        <v>100.7</v>
      </c>
      <c r="N190" s="1170">
        <v>112.6</v>
      </c>
      <c r="O190" s="1054">
        <v>116.4</v>
      </c>
      <c r="P190" s="1695">
        <v>105</v>
      </c>
      <c r="Q190" s="1174"/>
      <c r="R190" s="1055"/>
    </row>
    <row r="191" spans="1:18">
      <c r="A191" s="95"/>
      <c r="B191" s="195" t="s">
        <v>9</v>
      </c>
      <c r="C191" s="781">
        <v>127.92</v>
      </c>
      <c r="D191" s="274">
        <v>126.06</v>
      </c>
      <c r="E191" s="32">
        <v>103.12</v>
      </c>
      <c r="F191" s="284"/>
      <c r="G191" s="135"/>
      <c r="H191" s="24"/>
      <c r="I191" s="95"/>
      <c r="J191" s="195" t="s">
        <v>9</v>
      </c>
      <c r="K191" s="1692">
        <v>103</v>
      </c>
      <c r="L191" s="1693">
        <v>100.4</v>
      </c>
      <c r="M191" s="1694">
        <v>99.9</v>
      </c>
      <c r="N191" s="1170">
        <v>113.7</v>
      </c>
      <c r="O191" s="1054">
        <v>115.8</v>
      </c>
      <c r="P191" s="1695">
        <v>104.2</v>
      </c>
      <c r="Q191" s="1174"/>
      <c r="R191" s="1055"/>
    </row>
    <row r="192" spans="1:18">
      <c r="A192" s="95"/>
      <c r="B192" s="195" t="s">
        <v>10</v>
      </c>
      <c r="C192" s="781">
        <v>128.01</v>
      </c>
      <c r="D192" s="274">
        <v>131</v>
      </c>
      <c r="E192" s="32">
        <v>106.58</v>
      </c>
      <c r="F192" s="284"/>
      <c r="G192" s="135"/>
      <c r="H192" s="24"/>
      <c r="I192" s="95"/>
      <c r="J192" s="195" t="s">
        <v>10</v>
      </c>
      <c r="K192" s="1692">
        <v>103.4</v>
      </c>
      <c r="L192" s="1693">
        <v>101.2</v>
      </c>
      <c r="M192" s="1694">
        <v>101.1</v>
      </c>
      <c r="N192" s="1170">
        <v>114.1</v>
      </c>
      <c r="O192" s="1054">
        <v>116.6</v>
      </c>
      <c r="P192" s="1695">
        <v>105.4</v>
      </c>
      <c r="Q192" s="1174"/>
      <c r="R192" s="1055"/>
    </row>
    <row r="193" spans="1:18">
      <c r="A193" s="95"/>
      <c r="B193" s="195" t="s">
        <v>11</v>
      </c>
      <c r="C193" s="781">
        <v>124.81</v>
      </c>
      <c r="D193" s="274">
        <v>128.83000000000001</v>
      </c>
      <c r="E193" s="32">
        <v>104.37</v>
      </c>
      <c r="F193" s="284"/>
      <c r="G193" s="135"/>
      <c r="H193" s="24"/>
      <c r="I193" s="95"/>
      <c r="J193" s="195" t="s">
        <v>11</v>
      </c>
      <c r="K193" s="1692">
        <v>103.1</v>
      </c>
      <c r="L193" s="1693">
        <v>101.4</v>
      </c>
      <c r="M193" s="1694">
        <v>101.4</v>
      </c>
      <c r="N193" s="1170">
        <v>113.8</v>
      </c>
      <c r="O193" s="1054">
        <v>116.9</v>
      </c>
      <c r="P193" s="1695">
        <v>105.8</v>
      </c>
      <c r="Q193" s="1174"/>
      <c r="R193" s="1055"/>
    </row>
    <row r="194" spans="1:18">
      <c r="A194" s="95"/>
      <c r="B194" s="195" t="s">
        <v>12</v>
      </c>
      <c r="C194" s="781">
        <v>124.06</v>
      </c>
      <c r="D194" s="274">
        <v>127.5</v>
      </c>
      <c r="E194" s="32">
        <v>104.82</v>
      </c>
      <c r="F194" s="284"/>
      <c r="G194" s="135"/>
      <c r="H194" s="24"/>
      <c r="I194" s="95"/>
      <c r="J194" s="195" t="s">
        <v>12</v>
      </c>
      <c r="K194" s="1692">
        <v>104.7</v>
      </c>
      <c r="L194" s="1693">
        <v>101.7</v>
      </c>
      <c r="M194" s="1694">
        <v>100.6</v>
      </c>
      <c r="N194" s="1170">
        <v>115.6</v>
      </c>
      <c r="O194" s="1054">
        <v>117.3</v>
      </c>
      <c r="P194" s="1695">
        <v>105</v>
      </c>
      <c r="Q194" s="1174"/>
      <c r="R194" s="1055"/>
    </row>
    <row r="195" spans="1:18">
      <c r="A195" s="95"/>
      <c r="B195" s="195" t="s">
        <v>13</v>
      </c>
      <c r="C195" s="781">
        <v>129.75</v>
      </c>
      <c r="D195" s="274">
        <v>129.36000000000001</v>
      </c>
      <c r="E195" s="32">
        <v>105.48</v>
      </c>
      <c r="F195" s="284"/>
      <c r="G195" s="135"/>
      <c r="H195" s="24"/>
      <c r="I195" s="95"/>
      <c r="J195" s="195" t="s">
        <v>13</v>
      </c>
      <c r="K195" s="1692">
        <v>105.9</v>
      </c>
      <c r="L195" s="1693">
        <v>102.6</v>
      </c>
      <c r="M195" s="1694">
        <v>101</v>
      </c>
      <c r="N195" s="1170">
        <v>116.8</v>
      </c>
      <c r="O195" s="1054">
        <v>118.2</v>
      </c>
      <c r="P195" s="1695">
        <v>105.3</v>
      </c>
      <c r="Q195" s="1174"/>
      <c r="R195" s="1055"/>
    </row>
    <row r="196" spans="1:18">
      <c r="A196" s="100"/>
      <c r="B196" s="197" t="s">
        <v>14</v>
      </c>
      <c r="C196" s="895">
        <v>126.69</v>
      </c>
      <c r="D196" s="273">
        <v>129.43</v>
      </c>
      <c r="E196" s="34">
        <v>105.69</v>
      </c>
      <c r="F196" s="287"/>
      <c r="G196" s="136"/>
      <c r="H196" s="24"/>
      <c r="I196" s="100"/>
      <c r="J196" s="197" t="s">
        <v>14</v>
      </c>
      <c r="K196" s="1692">
        <v>105.9</v>
      </c>
      <c r="L196" s="1693">
        <v>103.2</v>
      </c>
      <c r="M196" s="1694">
        <v>101.5</v>
      </c>
      <c r="N196" s="1171">
        <v>116.9</v>
      </c>
      <c r="O196" s="1056">
        <v>119</v>
      </c>
      <c r="P196" s="1700">
        <v>105.6</v>
      </c>
      <c r="Q196" s="1176"/>
      <c r="R196" s="1057"/>
    </row>
    <row r="197" spans="1:18">
      <c r="A197" s="354" t="s">
        <v>54</v>
      </c>
      <c r="B197" s="195" t="s">
        <v>3</v>
      </c>
      <c r="C197" s="1761">
        <v>135.07</v>
      </c>
      <c r="D197" s="276">
        <v>132.09</v>
      </c>
      <c r="E197" s="3">
        <v>103.48</v>
      </c>
      <c r="F197" s="289"/>
      <c r="G197" s="135"/>
      <c r="H197" s="24"/>
      <c r="I197" s="354" t="s">
        <v>54</v>
      </c>
      <c r="J197" s="195" t="s">
        <v>3</v>
      </c>
      <c r="K197" s="1701">
        <v>106.5</v>
      </c>
      <c r="L197" s="1702">
        <v>103.6</v>
      </c>
      <c r="M197" s="1703">
        <v>101.3</v>
      </c>
      <c r="N197" s="1170">
        <v>117.4</v>
      </c>
      <c r="O197" s="1054">
        <v>119.5</v>
      </c>
      <c r="P197" s="1695">
        <v>105.5</v>
      </c>
      <c r="Q197" s="1174"/>
      <c r="R197" s="1055"/>
    </row>
    <row r="198" spans="1:18">
      <c r="A198" s="95">
        <v>2006</v>
      </c>
      <c r="B198" s="195" t="s">
        <v>4</v>
      </c>
      <c r="C198" s="1761">
        <v>136.57</v>
      </c>
      <c r="D198" s="276">
        <v>134.25</v>
      </c>
      <c r="E198" s="3">
        <v>105.28</v>
      </c>
      <c r="F198" s="289"/>
      <c r="G198" s="135"/>
      <c r="H198" s="24"/>
      <c r="I198" s="95">
        <v>2006</v>
      </c>
      <c r="J198" s="195" t="s">
        <v>4</v>
      </c>
      <c r="K198" s="1692">
        <v>107.2</v>
      </c>
      <c r="L198" s="1693">
        <v>104.2</v>
      </c>
      <c r="M198" s="1694">
        <v>102.6</v>
      </c>
      <c r="N198" s="1170">
        <v>118.2</v>
      </c>
      <c r="O198" s="1054">
        <v>120</v>
      </c>
      <c r="P198" s="1695">
        <v>106.8</v>
      </c>
      <c r="Q198" s="1174"/>
      <c r="R198" s="1055"/>
    </row>
    <row r="199" spans="1:18">
      <c r="A199" s="95"/>
      <c r="B199" s="195" t="s">
        <v>5</v>
      </c>
      <c r="C199" s="1761">
        <v>134.76</v>
      </c>
      <c r="D199" s="276">
        <v>134.94</v>
      </c>
      <c r="E199" s="3">
        <v>104.93</v>
      </c>
      <c r="F199" s="289"/>
      <c r="G199" s="135"/>
      <c r="H199" s="24"/>
      <c r="I199" s="95"/>
      <c r="J199" s="195" t="s">
        <v>5</v>
      </c>
      <c r="K199" s="1692">
        <v>105.5</v>
      </c>
      <c r="L199" s="1693">
        <v>104.5</v>
      </c>
      <c r="M199" s="1694">
        <v>102.6</v>
      </c>
      <c r="N199" s="1170">
        <v>116.4</v>
      </c>
      <c r="O199" s="1054">
        <v>120.4</v>
      </c>
      <c r="P199" s="1695">
        <v>106.9</v>
      </c>
      <c r="Q199" s="1174"/>
      <c r="R199" s="1055"/>
    </row>
    <row r="200" spans="1:18">
      <c r="A200" s="95"/>
      <c r="B200" s="195" t="s">
        <v>6</v>
      </c>
      <c r="C200" s="1761">
        <v>136.88999999999999</v>
      </c>
      <c r="D200" s="276">
        <v>136.86000000000001</v>
      </c>
      <c r="E200" s="3">
        <v>109.08</v>
      </c>
      <c r="F200" s="289"/>
      <c r="G200" s="135"/>
      <c r="H200" s="24"/>
      <c r="I200" s="95"/>
      <c r="J200" s="195" t="s">
        <v>6</v>
      </c>
      <c r="K200" s="1692">
        <v>107.5</v>
      </c>
      <c r="L200" s="1693">
        <v>104.9</v>
      </c>
      <c r="M200" s="1694">
        <v>103.5</v>
      </c>
      <c r="N200" s="1170">
        <v>118.6</v>
      </c>
      <c r="O200" s="1054">
        <v>120.9</v>
      </c>
      <c r="P200" s="1695">
        <v>107.8</v>
      </c>
      <c r="Q200" s="1174"/>
      <c r="R200" s="1055"/>
    </row>
    <row r="201" spans="1:18">
      <c r="A201" s="95"/>
      <c r="B201" s="195" t="s">
        <v>7</v>
      </c>
      <c r="C201" s="1758">
        <v>140.44999999999999</v>
      </c>
      <c r="D201" s="274">
        <v>138.09</v>
      </c>
      <c r="E201" s="1">
        <v>110.26</v>
      </c>
      <c r="F201" s="281"/>
      <c r="G201" s="135"/>
      <c r="H201" s="24"/>
      <c r="I201" s="95"/>
      <c r="J201" s="195" t="s">
        <v>7</v>
      </c>
      <c r="K201" s="1692">
        <v>107.2</v>
      </c>
      <c r="L201" s="1693">
        <v>105.1</v>
      </c>
      <c r="M201" s="1694">
        <v>103.9</v>
      </c>
      <c r="N201" s="1170">
        <v>118.3</v>
      </c>
      <c r="O201" s="1054">
        <v>121.1</v>
      </c>
      <c r="P201" s="1695">
        <v>108.1</v>
      </c>
      <c r="Q201" s="1174"/>
      <c r="R201" s="1055"/>
    </row>
    <row r="202" spans="1:18">
      <c r="A202" s="95"/>
      <c r="B202" s="195" t="s">
        <v>8</v>
      </c>
      <c r="C202" s="1758">
        <v>141.72999999999999</v>
      </c>
      <c r="D202" s="274">
        <v>141.51</v>
      </c>
      <c r="E202" s="1">
        <v>113.1</v>
      </c>
      <c r="F202" s="281"/>
      <c r="G202" s="135"/>
      <c r="H202" s="24"/>
      <c r="I202" s="95"/>
      <c r="J202" s="195" t="s">
        <v>8</v>
      </c>
      <c r="K202" s="1692">
        <v>105.6</v>
      </c>
      <c r="L202" s="1693">
        <v>105.4</v>
      </c>
      <c r="M202" s="1694">
        <v>104.3</v>
      </c>
      <c r="N202" s="1170">
        <v>116.6</v>
      </c>
      <c r="O202" s="1054">
        <v>121.3</v>
      </c>
      <c r="P202" s="1695">
        <v>108.6</v>
      </c>
      <c r="Q202" s="1174"/>
      <c r="R202" s="1055"/>
    </row>
    <row r="203" spans="1:18">
      <c r="A203" s="95"/>
      <c r="B203" s="195" t="s">
        <v>9</v>
      </c>
      <c r="C203" s="1758">
        <v>137.12</v>
      </c>
      <c r="D203" s="274">
        <v>138.91999999999999</v>
      </c>
      <c r="E203" s="1">
        <v>111.87</v>
      </c>
      <c r="F203" s="281"/>
      <c r="G203" s="135"/>
      <c r="H203" s="24"/>
      <c r="I203" s="95"/>
      <c r="J203" s="195" t="s">
        <v>9</v>
      </c>
      <c r="K203" s="1692">
        <v>104.9</v>
      </c>
      <c r="L203" s="1693">
        <v>105.5</v>
      </c>
      <c r="M203" s="1694">
        <v>105.1</v>
      </c>
      <c r="N203" s="1170">
        <v>115.8</v>
      </c>
      <c r="O203" s="1054">
        <v>121.6</v>
      </c>
      <c r="P203" s="1695">
        <v>109.5</v>
      </c>
      <c r="Q203" s="1174"/>
      <c r="R203" s="1055"/>
    </row>
    <row r="204" spans="1:18">
      <c r="A204" s="95"/>
      <c r="B204" s="195" t="s">
        <v>10</v>
      </c>
      <c r="C204" s="1758">
        <v>139.41999999999999</v>
      </c>
      <c r="D204" s="274">
        <v>141.72</v>
      </c>
      <c r="E204" s="1">
        <v>115.07</v>
      </c>
      <c r="F204" s="281"/>
      <c r="G204" s="135"/>
      <c r="H204" s="24"/>
      <c r="I204" s="95"/>
      <c r="J204" s="195" t="s">
        <v>10</v>
      </c>
      <c r="K204" s="1692">
        <v>106.5</v>
      </c>
      <c r="L204" s="1693">
        <v>105.9</v>
      </c>
      <c r="M204" s="1694">
        <v>104.9</v>
      </c>
      <c r="N204" s="1170">
        <v>117.5</v>
      </c>
      <c r="O204" s="1054">
        <v>122</v>
      </c>
      <c r="P204" s="1695">
        <v>109.3</v>
      </c>
      <c r="Q204" s="1174"/>
      <c r="R204" s="1055"/>
    </row>
    <row r="205" spans="1:18">
      <c r="A205" s="95"/>
      <c r="B205" s="195" t="s">
        <v>11</v>
      </c>
      <c r="C205" s="1758">
        <v>140.83000000000001</v>
      </c>
      <c r="D205" s="274">
        <v>139.88</v>
      </c>
      <c r="E205" s="1">
        <v>117.46</v>
      </c>
      <c r="F205" s="281"/>
      <c r="G205" s="135"/>
      <c r="H205" s="24"/>
      <c r="I205" s="95"/>
      <c r="J205" s="195" t="s">
        <v>11</v>
      </c>
      <c r="K205" s="1692">
        <v>105.4</v>
      </c>
      <c r="L205" s="1693">
        <v>105.7</v>
      </c>
      <c r="M205" s="1694">
        <v>105</v>
      </c>
      <c r="N205" s="1170">
        <v>116.4</v>
      </c>
      <c r="O205" s="1054">
        <v>121.8</v>
      </c>
      <c r="P205" s="1695">
        <v>109.4</v>
      </c>
      <c r="Q205" s="1174"/>
      <c r="R205" s="1055"/>
    </row>
    <row r="206" spans="1:18">
      <c r="A206" s="95"/>
      <c r="B206" s="195" t="s">
        <v>12</v>
      </c>
      <c r="C206" s="1758">
        <v>135.11000000000001</v>
      </c>
      <c r="D206" s="274">
        <v>138.6</v>
      </c>
      <c r="E206" s="1">
        <v>117.31</v>
      </c>
      <c r="F206" s="281"/>
      <c r="G206" s="135"/>
      <c r="H206" s="24"/>
      <c r="I206" s="95"/>
      <c r="J206" s="195" t="s">
        <v>12</v>
      </c>
      <c r="K206" s="1692">
        <v>105.6</v>
      </c>
      <c r="L206" s="1693">
        <v>106</v>
      </c>
      <c r="M206" s="1694">
        <v>105.7</v>
      </c>
      <c r="N206" s="1170">
        <v>116.7</v>
      </c>
      <c r="O206" s="1054">
        <v>122.2</v>
      </c>
      <c r="P206" s="1695">
        <v>110.2</v>
      </c>
      <c r="Q206" s="1174"/>
      <c r="R206" s="1055"/>
    </row>
    <row r="207" spans="1:18">
      <c r="A207" s="95"/>
      <c r="B207" s="195" t="s">
        <v>13</v>
      </c>
      <c r="C207" s="1758">
        <v>135.94</v>
      </c>
      <c r="D207" s="274">
        <v>138.35</v>
      </c>
      <c r="E207" s="1">
        <v>116.43</v>
      </c>
      <c r="F207" s="281"/>
      <c r="G207" s="135"/>
      <c r="H207" s="24"/>
      <c r="I207" s="95"/>
      <c r="J207" s="195" t="s">
        <v>13</v>
      </c>
      <c r="K207" s="1692">
        <v>106.5</v>
      </c>
      <c r="L207" s="1693">
        <v>106.1</v>
      </c>
      <c r="M207" s="1694">
        <v>106.5</v>
      </c>
      <c r="N207" s="1170">
        <v>117.5</v>
      </c>
      <c r="O207" s="1054">
        <v>122.2</v>
      </c>
      <c r="P207" s="1695">
        <v>110.7</v>
      </c>
      <c r="Q207" s="1174"/>
      <c r="R207" s="1055"/>
    </row>
    <row r="208" spans="1:18">
      <c r="A208" s="95"/>
      <c r="B208" s="195" t="s">
        <v>14</v>
      </c>
      <c r="C208" s="1758">
        <v>133.94</v>
      </c>
      <c r="D208" s="274">
        <v>137.33000000000001</v>
      </c>
      <c r="E208" s="1">
        <v>117.98</v>
      </c>
      <c r="F208" s="281"/>
      <c r="G208" s="135"/>
      <c r="H208" s="24"/>
      <c r="I208" s="95"/>
      <c r="J208" s="195" t="s">
        <v>14</v>
      </c>
      <c r="K208" s="1696">
        <v>106.2</v>
      </c>
      <c r="L208" s="1697">
        <v>106</v>
      </c>
      <c r="M208" s="1698">
        <v>106.9</v>
      </c>
      <c r="N208" s="1170">
        <v>117.3</v>
      </c>
      <c r="O208" s="1054">
        <v>122.1</v>
      </c>
      <c r="P208" s="1695">
        <v>111.2</v>
      </c>
      <c r="Q208" s="1174"/>
      <c r="R208" s="1055"/>
    </row>
    <row r="209" spans="1:18">
      <c r="A209" s="353" t="s">
        <v>55</v>
      </c>
      <c r="B209" s="196" t="s">
        <v>3</v>
      </c>
      <c r="C209" s="1759">
        <v>126.05</v>
      </c>
      <c r="D209" s="279">
        <v>134.97</v>
      </c>
      <c r="E209" s="2">
        <v>118.95</v>
      </c>
      <c r="F209" s="280"/>
      <c r="G209" s="134"/>
      <c r="H209" s="24"/>
      <c r="I209" s="353" t="s">
        <v>55</v>
      </c>
      <c r="J209" s="196" t="s">
        <v>3</v>
      </c>
      <c r="K209" s="1692">
        <v>106.3</v>
      </c>
      <c r="L209" s="1693">
        <v>106.1</v>
      </c>
      <c r="M209" s="1694">
        <v>107.3</v>
      </c>
      <c r="N209" s="1172">
        <v>117.3</v>
      </c>
      <c r="O209" s="1059">
        <v>122.2</v>
      </c>
      <c r="P209" s="1699">
        <v>111.6</v>
      </c>
      <c r="Q209" s="1175"/>
      <c r="R209" s="1058"/>
    </row>
    <row r="210" spans="1:18">
      <c r="A210" s="95">
        <v>2007</v>
      </c>
      <c r="B210" s="195" t="s">
        <v>4</v>
      </c>
      <c r="C210" s="1758">
        <v>129.41</v>
      </c>
      <c r="D210" s="274">
        <v>139.04</v>
      </c>
      <c r="E210" s="1">
        <v>120.96</v>
      </c>
      <c r="F210" s="281"/>
      <c r="G210" s="135"/>
      <c r="H210" s="24"/>
      <c r="I210" s="95">
        <v>2007</v>
      </c>
      <c r="J210" s="195" t="s">
        <v>4</v>
      </c>
      <c r="K210" s="1692">
        <v>106.8</v>
      </c>
      <c r="L210" s="1693">
        <v>106</v>
      </c>
      <c r="M210" s="1694">
        <v>106.7</v>
      </c>
      <c r="N210" s="1170">
        <v>118</v>
      </c>
      <c r="O210" s="1054">
        <v>122.3</v>
      </c>
      <c r="P210" s="1695">
        <v>110.9</v>
      </c>
      <c r="Q210" s="1174"/>
      <c r="R210" s="1055"/>
    </row>
    <row r="211" spans="1:18">
      <c r="A211" s="95"/>
      <c r="B211" s="195" t="s">
        <v>5</v>
      </c>
      <c r="C211" s="1758">
        <v>125.6</v>
      </c>
      <c r="D211" s="274">
        <v>134.29</v>
      </c>
      <c r="E211" s="1">
        <v>119.74</v>
      </c>
      <c r="F211" s="281"/>
      <c r="G211" s="135"/>
      <c r="H211" s="24"/>
      <c r="I211" s="95"/>
      <c r="J211" s="195" t="s">
        <v>5</v>
      </c>
      <c r="K211" s="1692">
        <v>106.1</v>
      </c>
      <c r="L211" s="1693">
        <v>105.5</v>
      </c>
      <c r="M211" s="1694">
        <v>106.7</v>
      </c>
      <c r="N211" s="1170">
        <v>117.3</v>
      </c>
      <c r="O211" s="1054">
        <v>121.8</v>
      </c>
      <c r="P211" s="1695">
        <v>111</v>
      </c>
      <c r="Q211" s="1174"/>
      <c r="R211" s="1055"/>
    </row>
    <row r="212" spans="1:18">
      <c r="A212" s="95"/>
      <c r="B212" s="195" t="s">
        <v>6</v>
      </c>
      <c r="C212" s="1758">
        <v>123.62</v>
      </c>
      <c r="D212" s="274">
        <v>136.81</v>
      </c>
      <c r="E212" s="1">
        <v>124.14</v>
      </c>
      <c r="F212" s="281"/>
      <c r="G212" s="135"/>
      <c r="H212" s="24"/>
      <c r="I212" s="95"/>
      <c r="J212" s="195" t="s">
        <v>6</v>
      </c>
      <c r="K212" s="1692">
        <v>106.5</v>
      </c>
      <c r="L212" s="1693">
        <v>106.2</v>
      </c>
      <c r="M212" s="1694">
        <v>107.6</v>
      </c>
      <c r="N212" s="1170">
        <v>117.7</v>
      </c>
      <c r="O212" s="1054">
        <v>122.7</v>
      </c>
      <c r="P212" s="1695">
        <v>112.1</v>
      </c>
      <c r="Q212" s="1174"/>
      <c r="R212" s="1055"/>
    </row>
    <row r="213" spans="1:18">
      <c r="A213" s="95"/>
      <c r="B213" s="195" t="s">
        <v>7</v>
      </c>
      <c r="C213" s="1758">
        <v>128.03</v>
      </c>
      <c r="D213" s="274">
        <v>137.29</v>
      </c>
      <c r="E213" s="1">
        <v>126.98</v>
      </c>
      <c r="F213" s="281"/>
      <c r="G213" s="135"/>
      <c r="H213" s="24"/>
      <c r="I213" s="95"/>
      <c r="J213" s="195" t="s">
        <v>7</v>
      </c>
      <c r="K213" s="1692">
        <v>106.1</v>
      </c>
      <c r="L213" s="1693">
        <v>107</v>
      </c>
      <c r="M213" s="1694">
        <v>107.7</v>
      </c>
      <c r="N213" s="1170">
        <v>117.2</v>
      </c>
      <c r="O213" s="1054">
        <v>123.3</v>
      </c>
      <c r="P213" s="1695">
        <v>112</v>
      </c>
      <c r="Q213" s="1174"/>
      <c r="R213" s="1055"/>
    </row>
    <row r="214" spans="1:18">
      <c r="A214" s="95"/>
      <c r="B214" s="195" t="s">
        <v>8</v>
      </c>
      <c r="C214" s="781">
        <v>120.12</v>
      </c>
      <c r="D214" s="274">
        <v>134.79</v>
      </c>
      <c r="E214" s="32">
        <v>124.49</v>
      </c>
      <c r="F214" s="284"/>
      <c r="G214" s="135"/>
      <c r="H214" s="24"/>
      <c r="I214" s="95"/>
      <c r="J214" s="195" t="s">
        <v>8</v>
      </c>
      <c r="K214" s="1692">
        <v>105.6</v>
      </c>
      <c r="L214" s="1693">
        <v>106.5</v>
      </c>
      <c r="M214" s="1694">
        <v>107.9</v>
      </c>
      <c r="N214" s="1170">
        <v>116.7</v>
      </c>
      <c r="O214" s="1054">
        <v>123.1</v>
      </c>
      <c r="P214" s="1695">
        <v>112.3</v>
      </c>
      <c r="Q214" s="1174"/>
      <c r="R214" s="1055"/>
    </row>
    <row r="215" spans="1:18">
      <c r="A215" s="95"/>
      <c r="B215" s="195" t="s">
        <v>9</v>
      </c>
      <c r="C215" s="781">
        <v>124.29</v>
      </c>
      <c r="D215" s="274">
        <v>133.93</v>
      </c>
      <c r="E215" s="32">
        <v>129.66999999999999</v>
      </c>
      <c r="F215" s="286"/>
      <c r="G215" s="138" t="s">
        <v>870</v>
      </c>
      <c r="H215" s="24"/>
      <c r="I215" s="95"/>
      <c r="J215" s="195" t="s">
        <v>9</v>
      </c>
      <c r="K215" s="1692">
        <v>105.5</v>
      </c>
      <c r="L215" s="1693">
        <v>105.6</v>
      </c>
      <c r="M215" s="1694">
        <v>108.4</v>
      </c>
      <c r="N215" s="1170">
        <v>116.7</v>
      </c>
      <c r="O215" s="1054">
        <v>122.1</v>
      </c>
      <c r="P215" s="1695">
        <v>112.9</v>
      </c>
      <c r="Q215" s="1174"/>
      <c r="R215" s="1055"/>
    </row>
    <row r="216" spans="1:18">
      <c r="A216" s="95"/>
      <c r="B216" s="195" t="s">
        <v>10</v>
      </c>
      <c r="C216" s="781">
        <v>122.16</v>
      </c>
      <c r="D216" s="274">
        <v>133.77000000000001</v>
      </c>
      <c r="E216" s="32">
        <v>127.99</v>
      </c>
      <c r="F216" s="284"/>
      <c r="G216" s="135"/>
      <c r="H216" s="24"/>
      <c r="I216" s="95"/>
      <c r="J216" s="195" t="s">
        <v>10</v>
      </c>
      <c r="K216" s="1692">
        <v>103.5</v>
      </c>
      <c r="L216" s="1693">
        <v>107.1</v>
      </c>
      <c r="M216" s="1694">
        <v>108.5</v>
      </c>
      <c r="N216" s="1170">
        <v>114.5</v>
      </c>
      <c r="O216" s="1054">
        <v>123.4</v>
      </c>
      <c r="P216" s="1695">
        <v>113</v>
      </c>
      <c r="Q216" s="1174"/>
      <c r="R216" s="1055"/>
    </row>
    <row r="217" spans="1:18">
      <c r="A217" s="95"/>
      <c r="B217" s="195" t="s">
        <v>11</v>
      </c>
      <c r="C217" s="781">
        <v>117.49</v>
      </c>
      <c r="D217" s="274">
        <v>129.49</v>
      </c>
      <c r="E217" s="32">
        <v>127.05</v>
      </c>
      <c r="F217" s="284"/>
      <c r="G217" s="135"/>
      <c r="H217" s="24"/>
      <c r="I217" s="95"/>
      <c r="J217" s="195" t="s">
        <v>11</v>
      </c>
      <c r="K217" s="1692">
        <v>102.5</v>
      </c>
      <c r="L217" s="1693">
        <v>105.4</v>
      </c>
      <c r="M217" s="1694">
        <v>108.4</v>
      </c>
      <c r="N217" s="1170">
        <v>113.5</v>
      </c>
      <c r="O217" s="1054">
        <v>122</v>
      </c>
      <c r="P217" s="1695">
        <v>113.2</v>
      </c>
      <c r="Q217" s="1174"/>
      <c r="R217" s="1055"/>
    </row>
    <row r="218" spans="1:18">
      <c r="A218" s="95"/>
      <c r="B218" s="195" t="s">
        <v>12</v>
      </c>
      <c r="C218" s="781">
        <v>122.39</v>
      </c>
      <c r="D218" s="274">
        <v>131.01</v>
      </c>
      <c r="E218" s="32">
        <v>127.82</v>
      </c>
      <c r="F218" s="284"/>
      <c r="G218" s="135"/>
      <c r="H218" s="24"/>
      <c r="I218" s="95"/>
      <c r="J218" s="195" t="s">
        <v>12</v>
      </c>
      <c r="K218" s="1692">
        <v>104.3</v>
      </c>
      <c r="L218" s="1693">
        <v>106.6</v>
      </c>
      <c r="M218" s="1694">
        <v>108.9</v>
      </c>
      <c r="N218" s="1170">
        <v>115.4</v>
      </c>
      <c r="O218" s="1054">
        <v>122.9</v>
      </c>
      <c r="P218" s="1695">
        <v>113.5</v>
      </c>
      <c r="Q218" s="1174"/>
      <c r="R218" s="1055"/>
    </row>
    <row r="219" spans="1:18">
      <c r="A219" s="95"/>
      <c r="B219" s="195" t="s">
        <v>13</v>
      </c>
      <c r="C219" s="781">
        <v>118.22</v>
      </c>
      <c r="D219" s="274">
        <v>131.54</v>
      </c>
      <c r="E219" s="32">
        <v>125.89</v>
      </c>
      <c r="F219" s="284"/>
      <c r="G219" s="135"/>
      <c r="H219" s="24"/>
      <c r="I219" s="95"/>
      <c r="J219" s="195" t="s">
        <v>13</v>
      </c>
      <c r="K219" s="1692">
        <v>102.6</v>
      </c>
      <c r="L219" s="1693">
        <v>105.8</v>
      </c>
      <c r="M219" s="1694">
        <v>110.3</v>
      </c>
      <c r="N219" s="1170">
        <v>113.6</v>
      </c>
      <c r="O219" s="1054">
        <v>121.8</v>
      </c>
      <c r="P219" s="1695">
        <v>114.8</v>
      </c>
      <c r="Q219" s="1174"/>
      <c r="R219" s="1055"/>
    </row>
    <row r="220" spans="1:18">
      <c r="A220" s="100"/>
      <c r="B220" s="197" t="s">
        <v>14</v>
      </c>
      <c r="C220" s="895">
        <v>115.94</v>
      </c>
      <c r="D220" s="273">
        <v>131.54</v>
      </c>
      <c r="E220" s="34">
        <v>125.52</v>
      </c>
      <c r="F220" s="287"/>
      <c r="G220" s="136"/>
      <c r="H220" s="24"/>
      <c r="I220" s="100"/>
      <c r="J220" s="197" t="s">
        <v>14</v>
      </c>
      <c r="K220" s="1692">
        <v>102.2</v>
      </c>
      <c r="L220" s="1693">
        <v>105.6</v>
      </c>
      <c r="M220" s="1694">
        <v>110</v>
      </c>
      <c r="N220" s="1171">
        <v>113.1</v>
      </c>
      <c r="O220" s="1056">
        <v>122</v>
      </c>
      <c r="P220" s="1700">
        <v>114.7</v>
      </c>
      <c r="Q220" s="1176"/>
      <c r="R220" s="1057"/>
    </row>
    <row r="221" spans="1:18">
      <c r="A221" s="354" t="s">
        <v>56</v>
      </c>
      <c r="B221" s="195" t="s">
        <v>3</v>
      </c>
      <c r="C221" s="1758">
        <v>115.58</v>
      </c>
      <c r="D221" s="274">
        <v>127.21</v>
      </c>
      <c r="E221" s="1">
        <v>126.31</v>
      </c>
      <c r="F221" s="281"/>
      <c r="G221" s="135"/>
      <c r="H221" s="24"/>
      <c r="I221" s="354" t="s">
        <v>56</v>
      </c>
      <c r="J221" s="195" t="s">
        <v>3</v>
      </c>
      <c r="K221" s="1701">
        <v>102.2</v>
      </c>
      <c r="L221" s="1702">
        <v>105.4</v>
      </c>
      <c r="M221" s="1703">
        <v>109.5</v>
      </c>
      <c r="N221" s="1170">
        <v>113.2</v>
      </c>
      <c r="O221" s="1054">
        <v>121.4</v>
      </c>
      <c r="P221" s="1695">
        <v>114</v>
      </c>
      <c r="Q221" s="1174"/>
      <c r="R221" s="1055"/>
    </row>
    <row r="222" spans="1:18">
      <c r="A222" s="95">
        <v>2008</v>
      </c>
      <c r="B222" s="195" t="s">
        <v>4</v>
      </c>
      <c r="C222" s="1758">
        <v>120.87</v>
      </c>
      <c r="D222" s="274">
        <v>129.58000000000001</v>
      </c>
      <c r="E222" s="1">
        <v>124.15</v>
      </c>
      <c r="F222" s="281"/>
      <c r="G222" s="135"/>
      <c r="H222" s="24"/>
      <c r="I222" s="95">
        <v>2008</v>
      </c>
      <c r="J222" s="195" t="s">
        <v>4</v>
      </c>
      <c r="K222" s="1692">
        <v>102.6</v>
      </c>
      <c r="L222" s="1693">
        <v>105.5</v>
      </c>
      <c r="M222" s="1694">
        <v>109.9</v>
      </c>
      <c r="N222" s="1170">
        <v>113.5</v>
      </c>
      <c r="O222" s="1054">
        <v>121.5</v>
      </c>
      <c r="P222" s="1695">
        <v>114.4</v>
      </c>
      <c r="Q222" s="1174"/>
      <c r="R222" s="1055" t="s">
        <v>870</v>
      </c>
    </row>
    <row r="223" spans="1:18">
      <c r="A223" s="95"/>
      <c r="B223" s="195" t="s">
        <v>5</v>
      </c>
      <c r="C223" s="1758">
        <v>115.85</v>
      </c>
      <c r="D223" s="274">
        <v>126.26</v>
      </c>
      <c r="E223" s="1">
        <v>131.22999999999999</v>
      </c>
      <c r="F223" s="281"/>
      <c r="G223" s="135"/>
      <c r="H223" s="24"/>
      <c r="I223" s="95"/>
      <c r="J223" s="195" t="s">
        <v>5</v>
      </c>
      <c r="K223" s="1692">
        <v>100.3</v>
      </c>
      <c r="L223" s="1693">
        <v>104.6</v>
      </c>
      <c r="M223" s="1694">
        <v>110</v>
      </c>
      <c r="N223" s="1170">
        <v>111.2</v>
      </c>
      <c r="O223" s="1054">
        <v>120.9</v>
      </c>
      <c r="P223" s="1695">
        <v>114.6</v>
      </c>
      <c r="Q223" s="1174"/>
      <c r="R223" s="1055"/>
    </row>
    <row r="224" spans="1:18">
      <c r="A224" s="95"/>
      <c r="B224" s="195" t="s">
        <v>6</v>
      </c>
      <c r="C224" s="1758">
        <v>123.37</v>
      </c>
      <c r="D224" s="274">
        <v>125.8</v>
      </c>
      <c r="E224" s="1">
        <v>130.21</v>
      </c>
      <c r="F224" s="976" t="s">
        <v>872</v>
      </c>
      <c r="G224" s="135"/>
      <c r="H224" s="24"/>
      <c r="I224" s="95"/>
      <c r="J224" s="195" t="s">
        <v>6</v>
      </c>
      <c r="K224" s="1692">
        <v>100.5</v>
      </c>
      <c r="L224" s="1693">
        <v>103.9</v>
      </c>
      <c r="M224" s="1694">
        <v>108</v>
      </c>
      <c r="N224" s="1170">
        <v>111.4</v>
      </c>
      <c r="O224" s="1054">
        <v>119.9</v>
      </c>
      <c r="P224" s="1695">
        <v>112.6</v>
      </c>
      <c r="Q224" s="1174"/>
      <c r="R224" s="1055"/>
    </row>
    <row r="225" spans="1:18">
      <c r="A225" s="95"/>
      <c r="B225" s="195" t="s">
        <v>7</v>
      </c>
      <c r="C225" s="1758">
        <v>120.39</v>
      </c>
      <c r="D225" s="274">
        <v>126.77</v>
      </c>
      <c r="E225" s="1">
        <v>128.03</v>
      </c>
      <c r="F225" s="976" t="s">
        <v>872</v>
      </c>
      <c r="G225" s="135"/>
      <c r="H225" s="24"/>
      <c r="I225" s="95"/>
      <c r="J225" s="195" t="s">
        <v>7</v>
      </c>
      <c r="K225" s="1692">
        <v>100.1</v>
      </c>
      <c r="L225" s="1693">
        <v>104.3</v>
      </c>
      <c r="M225" s="1694">
        <v>107.9</v>
      </c>
      <c r="N225" s="1170">
        <v>111</v>
      </c>
      <c r="O225" s="1054">
        <v>120.2</v>
      </c>
      <c r="P225" s="1695">
        <v>112.3</v>
      </c>
      <c r="Q225" t="s">
        <v>873</v>
      </c>
      <c r="R225" s="1055"/>
    </row>
    <row r="226" spans="1:18">
      <c r="A226" s="95"/>
      <c r="B226" s="195" t="s">
        <v>8</v>
      </c>
      <c r="C226" s="781">
        <v>118.92</v>
      </c>
      <c r="D226" s="274">
        <v>123.18</v>
      </c>
      <c r="E226" s="32">
        <v>127.02</v>
      </c>
      <c r="F226" s="977" t="s">
        <v>874</v>
      </c>
      <c r="G226" s="135"/>
      <c r="H226" s="24"/>
      <c r="I226" s="95"/>
      <c r="J226" s="195" t="s">
        <v>8</v>
      </c>
      <c r="K226" s="1692">
        <v>98.8</v>
      </c>
      <c r="L226" s="1693">
        <v>101.7</v>
      </c>
      <c r="M226" s="1694">
        <v>107</v>
      </c>
      <c r="N226" s="1170">
        <v>109.8</v>
      </c>
      <c r="O226" s="1054">
        <v>117.6</v>
      </c>
      <c r="P226" s="1695">
        <v>111.4</v>
      </c>
      <c r="Q226" t="s">
        <v>875</v>
      </c>
      <c r="R226" s="1055"/>
    </row>
    <row r="227" spans="1:18">
      <c r="A227" s="95"/>
      <c r="B227" s="195" t="s">
        <v>9</v>
      </c>
      <c r="C227" s="781">
        <v>115.89</v>
      </c>
      <c r="D227" s="274">
        <v>126.48</v>
      </c>
      <c r="E227" s="32">
        <v>128.63</v>
      </c>
      <c r="F227" s="977" t="s">
        <v>874</v>
      </c>
      <c r="G227" s="135"/>
      <c r="H227" s="1063" t="s">
        <v>521</v>
      </c>
      <c r="I227" s="95"/>
      <c r="J227" s="195" t="s">
        <v>9</v>
      </c>
      <c r="K227" s="1692">
        <v>98</v>
      </c>
      <c r="L227" s="1693">
        <v>101.4</v>
      </c>
      <c r="M227" s="1694">
        <v>107.1</v>
      </c>
      <c r="N227" s="1170">
        <v>108.8</v>
      </c>
      <c r="O227" s="1054">
        <v>117.2</v>
      </c>
      <c r="P227" s="1695">
        <v>111.7</v>
      </c>
      <c r="Q227" t="s">
        <v>875</v>
      </c>
      <c r="R227" s="1055"/>
    </row>
    <row r="228" spans="1:18">
      <c r="A228" s="95"/>
      <c r="B228" s="195" t="s">
        <v>10</v>
      </c>
      <c r="C228" s="781">
        <v>112.59</v>
      </c>
      <c r="D228" s="274">
        <v>120.19</v>
      </c>
      <c r="E228" s="32">
        <v>128.28</v>
      </c>
      <c r="F228" s="977" t="s">
        <v>874</v>
      </c>
      <c r="G228" s="135"/>
      <c r="H228" s="24"/>
      <c r="I228" s="95"/>
      <c r="J228" s="195" t="s">
        <v>10</v>
      </c>
      <c r="K228" s="1692">
        <v>96.3</v>
      </c>
      <c r="L228" s="1693">
        <v>98</v>
      </c>
      <c r="M228" s="1694">
        <v>105.9</v>
      </c>
      <c r="N228" s="1170">
        <v>107.1</v>
      </c>
      <c r="O228" s="1054">
        <v>113.6</v>
      </c>
      <c r="P228" s="1695">
        <v>110.4</v>
      </c>
      <c r="Q228" t="s">
        <v>875</v>
      </c>
      <c r="R228" s="1055"/>
    </row>
    <row r="229" spans="1:18">
      <c r="A229" s="95"/>
      <c r="B229" s="195" t="s">
        <v>11</v>
      </c>
      <c r="C229" s="781">
        <v>108.24</v>
      </c>
      <c r="D229" s="274">
        <v>118.83</v>
      </c>
      <c r="E229" s="32">
        <v>129.05000000000001</v>
      </c>
      <c r="F229" s="976" t="s">
        <v>872</v>
      </c>
      <c r="G229" s="135"/>
      <c r="H229" s="24"/>
      <c r="I229" s="95"/>
      <c r="J229" s="195" t="s">
        <v>11</v>
      </c>
      <c r="K229" s="1692">
        <v>95</v>
      </c>
      <c r="L229" s="1693">
        <v>97.1</v>
      </c>
      <c r="M229" s="1694">
        <v>105.5</v>
      </c>
      <c r="N229" s="1170">
        <v>105.6</v>
      </c>
      <c r="O229" s="1054">
        <v>112.6</v>
      </c>
      <c r="P229" s="1695">
        <v>110.1</v>
      </c>
      <c r="Q229" t="s">
        <v>875</v>
      </c>
      <c r="R229" s="1055"/>
    </row>
    <row r="230" spans="1:18">
      <c r="A230" s="95"/>
      <c r="B230" s="195" t="s">
        <v>12</v>
      </c>
      <c r="C230" s="781">
        <v>102.45</v>
      </c>
      <c r="D230" s="274">
        <v>119.04</v>
      </c>
      <c r="E230" s="32">
        <v>125.86</v>
      </c>
      <c r="F230" s="977" t="s">
        <v>876</v>
      </c>
      <c r="G230" s="135"/>
      <c r="H230" s="24"/>
      <c r="I230" s="95"/>
      <c r="J230" s="195" t="s">
        <v>12</v>
      </c>
      <c r="K230" s="1692">
        <v>89.7</v>
      </c>
      <c r="L230" s="1693">
        <v>93.9</v>
      </c>
      <c r="M230" s="1694">
        <v>104.8</v>
      </c>
      <c r="N230" s="1170">
        <v>100</v>
      </c>
      <c r="O230" s="1054">
        <v>109.1</v>
      </c>
      <c r="P230" s="1695">
        <v>109.3</v>
      </c>
      <c r="Q230" t="s">
        <v>875</v>
      </c>
      <c r="R230" s="1055"/>
    </row>
    <row r="231" spans="1:18">
      <c r="A231" s="95"/>
      <c r="B231" s="195" t="s">
        <v>13</v>
      </c>
      <c r="C231" s="781">
        <v>91.36</v>
      </c>
      <c r="D231" s="274">
        <v>110.07</v>
      </c>
      <c r="E231" s="32">
        <v>125.17</v>
      </c>
      <c r="F231" s="977" t="s">
        <v>875</v>
      </c>
      <c r="G231" s="135"/>
      <c r="H231" s="24"/>
      <c r="I231" s="95"/>
      <c r="J231" s="195" t="s">
        <v>13</v>
      </c>
      <c r="K231" s="1692">
        <v>84.2</v>
      </c>
      <c r="L231" s="1693">
        <v>87.9</v>
      </c>
      <c r="M231" s="1694">
        <v>102.2</v>
      </c>
      <c r="N231" s="1170">
        <v>94.2</v>
      </c>
      <c r="O231" s="1054">
        <v>102.6</v>
      </c>
      <c r="P231" s="1695">
        <v>106.3</v>
      </c>
      <c r="Q231" t="s">
        <v>875</v>
      </c>
      <c r="R231" s="1055"/>
    </row>
    <row r="232" spans="1:18">
      <c r="A232" s="95"/>
      <c r="B232" s="195" t="s">
        <v>14</v>
      </c>
      <c r="C232" s="781">
        <v>85.33</v>
      </c>
      <c r="D232" s="274">
        <v>105.44</v>
      </c>
      <c r="E232" s="32">
        <v>121.64</v>
      </c>
      <c r="F232" s="977" t="s">
        <v>875</v>
      </c>
      <c r="G232" s="135"/>
      <c r="H232" s="24"/>
      <c r="I232" s="95"/>
      <c r="J232" s="195" t="s">
        <v>14</v>
      </c>
      <c r="K232" s="1696">
        <v>80.900000000000006</v>
      </c>
      <c r="L232" s="1697">
        <v>82.9</v>
      </c>
      <c r="M232" s="1698">
        <v>98.7</v>
      </c>
      <c r="N232" s="1170">
        <v>90.8</v>
      </c>
      <c r="O232" s="1054">
        <v>96.8</v>
      </c>
      <c r="P232" s="1695">
        <v>102.6</v>
      </c>
      <c r="Q232" t="s">
        <v>875</v>
      </c>
      <c r="R232" s="1055"/>
    </row>
    <row r="233" spans="1:18">
      <c r="A233" s="353" t="s">
        <v>57</v>
      </c>
      <c r="B233" s="196" t="s">
        <v>3</v>
      </c>
      <c r="C233" s="1760">
        <v>73.709999999999994</v>
      </c>
      <c r="D233" s="279">
        <v>96.55</v>
      </c>
      <c r="E233" s="35">
        <v>116.05</v>
      </c>
      <c r="F233" s="978" t="s">
        <v>875</v>
      </c>
      <c r="G233" s="134"/>
      <c r="H233" s="24"/>
      <c r="I233" s="353" t="s">
        <v>57</v>
      </c>
      <c r="J233" s="196" t="s">
        <v>3</v>
      </c>
      <c r="K233" s="1692">
        <v>75.5</v>
      </c>
      <c r="L233" s="1693">
        <v>75.400000000000006</v>
      </c>
      <c r="M233" s="1694">
        <v>96.8</v>
      </c>
      <c r="N233" s="1172">
        <v>84.7</v>
      </c>
      <c r="O233" s="1059">
        <v>88.4</v>
      </c>
      <c r="P233" s="1699">
        <v>100.5</v>
      </c>
      <c r="Q233" s="1160" t="s">
        <v>875</v>
      </c>
      <c r="R233" s="1058"/>
    </row>
    <row r="234" spans="1:18">
      <c r="A234" s="95">
        <v>2009</v>
      </c>
      <c r="B234" s="195" t="s">
        <v>4</v>
      </c>
      <c r="C234" s="781">
        <v>69.34</v>
      </c>
      <c r="D234" s="274">
        <v>91.78</v>
      </c>
      <c r="E234" s="32">
        <v>113.4</v>
      </c>
      <c r="F234" s="977" t="s">
        <v>875</v>
      </c>
      <c r="G234" s="135"/>
      <c r="H234" s="24"/>
      <c r="I234" s="95">
        <v>2009</v>
      </c>
      <c r="J234" s="195" t="s">
        <v>4</v>
      </c>
      <c r="K234" s="1692">
        <v>72.900000000000006</v>
      </c>
      <c r="L234" s="1693">
        <v>71.400000000000006</v>
      </c>
      <c r="M234" s="1694">
        <v>93.8</v>
      </c>
      <c r="N234" s="1170">
        <v>82</v>
      </c>
      <c r="O234" s="1054">
        <v>83.8</v>
      </c>
      <c r="P234" s="1695">
        <v>97.4</v>
      </c>
      <c r="Q234" t="s">
        <v>875</v>
      </c>
      <c r="R234" s="1055"/>
    </row>
    <row r="235" spans="1:18">
      <c r="A235" s="95"/>
      <c r="B235" s="195" t="s">
        <v>5</v>
      </c>
      <c r="C235" s="781">
        <v>77.56</v>
      </c>
      <c r="D235" s="274">
        <v>92.13</v>
      </c>
      <c r="E235" s="32">
        <v>106.72</v>
      </c>
      <c r="F235" s="977" t="s">
        <v>875</v>
      </c>
      <c r="G235" s="138" t="s">
        <v>871</v>
      </c>
      <c r="H235" s="24"/>
      <c r="I235" s="95"/>
      <c r="J235" s="195" t="s">
        <v>5</v>
      </c>
      <c r="K235" s="1692">
        <v>74.400000000000006</v>
      </c>
      <c r="L235" s="1693">
        <v>71.2</v>
      </c>
      <c r="M235" s="1694">
        <v>92.1</v>
      </c>
      <c r="N235" s="1170">
        <v>83.6</v>
      </c>
      <c r="O235" s="1054">
        <v>83.4</v>
      </c>
      <c r="P235" s="1695">
        <v>95.7</v>
      </c>
      <c r="Q235" t="s">
        <v>875</v>
      </c>
      <c r="R235" s="1055" t="s">
        <v>871</v>
      </c>
    </row>
    <row r="236" spans="1:18">
      <c r="A236" s="95"/>
      <c r="B236" s="195" t="s">
        <v>6</v>
      </c>
      <c r="C236" s="781">
        <v>77.67</v>
      </c>
      <c r="D236" s="274">
        <v>92.16</v>
      </c>
      <c r="E236" s="32">
        <v>104.95</v>
      </c>
      <c r="F236" s="977" t="s">
        <v>877</v>
      </c>
      <c r="G236" s="135"/>
      <c r="H236" s="24"/>
      <c r="I236" s="95"/>
      <c r="J236" s="195" t="s">
        <v>6</v>
      </c>
      <c r="K236" s="1692">
        <v>77.8</v>
      </c>
      <c r="L236" s="1693">
        <v>72.5</v>
      </c>
      <c r="M236" s="1694">
        <v>90.5</v>
      </c>
      <c r="N236" s="1170">
        <v>87.3</v>
      </c>
      <c r="O236" s="1054">
        <v>84.9</v>
      </c>
      <c r="P236" s="1695">
        <v>94</v>
      </c>
      <c r="Q236" t="s">
        <v>875</v>
      </c>
      <c r="R236" s="1055"/>
    </row>
    <row r="237" spans="1:18">
      <c r="A237" s="95"/>
      <c r="B237" s="195" t="s">
        <v>7</v>
      </c>
      <c r="C237" s="781">
        <v>75.069999999999993</v>
      </c>
      <c r="D237" s="274">
        <v>90.52</v>
      </c>
      <c r="E237" s="32">
        <v>101.84</v>
      </c>
      <c r="F237" s="977" t="s">
        <v>875</v>
      </c>
      <c r="G237" s="135"/>
      <c r="H237" s="24"/>
      <c r="I237" s="95"/>
      <c r="J237" s="195" t="s">
        <v>7</v>
      </c>
      <c r="K237" s="1692">
        <v>80.2</v>
      </c>
      <c r="L237" s="1693">
        <v>74</v>
      </c>
      <c r="M237" s="1694">
        <v>88</v>
      </c>
      <c r="N237" s="1170">
        <v>89.9</v>
      </c>
      <c r="O237" s="1054">
        <v>86.5</v>
      </c>
      <c r="P237" s="1695">
        <v>91.5</v>
      </c>
      <c r="Q237" t="s">
        <v>878</v>
      </c>
      <c r="R237" s="1055"/>
    </row>
    <row r="238" spans="1:18">
      <c r="A238" s="95"/>
      <c r="B238" s="195" t="s">
        <v>8</v>
      </c>
      <c r="C238" s="781">
        <v>79.989999999999995</v>
      </c>
      <c r="D238" s="274">
        <v>92.51</v>
      </c>
      <c r="E238" s="32">
        <v>99.99</v>
      </c>
      <c r="F238" s="977" t="s">
        <v>879</v>
      </c>
      <c r="G238" s="135"/>
      <c r="H238" s="24"/>
      <c r="I238" s="95"/>
      <c r="J238" s="195" t="s">
        <v>8</v>
      </c>
      <c r="K238" s="1692">
        <v>83.5</v>
      </c>
      <c r="L238" s="1693">
        <v>75.5</v>
      </c>
      <c r="M238" s="1694">
        <v>87</v>
      </c>
      <c r="N238" s="1170">
        <v>93.4</v>
      </c>
      <c r="O238" s="1054">
        <v>88.2</v>
      </c>
      <c r="P238" s="1695">
        <v>90.5</v>
      </c>
      <c r="Q238" t="s">
        <v>880</v>
      </c>
      <c r="R238" s="1055"/>
    </row>
    <row r="239" spans="1:18">
      <c r="A239" s="95"/>
      <c r="B239" s="195" t="s">
        <v>9</v>
      </c>
      <c r="C239" s="781">
        <v>85.21</v>
      </c>
      <c r="D239" s="274">
        <v>92.18</v>
      </c>
      <c r="E239" s="32">
        <v>95.17</v>
      </c>
      <c r="F239" s="977" t="s">
        <v>880</v>
      </c>
      <c r="G239" s="135"/>
      <c r="H239" s="24"/>
      <c r="I239" s="95"/>
      <c r="J239" s="195" t="s">
        <v>9</v>
      </c>
      <c r="K239" s="1692">
        <v>85.2</v>
      </c>
      <c r="L239" s="1693">
        <v>76.400000000000006</v>
      </c>
      <c r="M239" s="1694">
        <v>85.6</v>
      </c>
      <c r="N239" s="1170">
        <v>95.2</v>
      </c>
      <c r="O239" s="1054">
        <v>89</v>
      </c>
      <c r="P239" s="1695">
        <v>89.1</v>
      </c>
      <c r="Q239" t="s">
        <v>880</v>
      </c>
      <c r="R239" s="1055"/>
    </row>
    <row r="240" spans="1:18">
      <c r="A240" s="95"/>
      <c r="B240" s="195" t="s">
        <v>10</v>
      </c>
      <c r="C240" s="781">
        <v>86.34</v>
      </c>
      <c r="D240" s="274">
        <v>92.83</v>
      </c>
      <c r="E240" s="32">
        <v>93.46</v>
      </c>
      <c r="F240" s="977" t="s">
        <v>880</v>
      </c>
      <c r="G240" s="135"/>
      <c r="H240" s="24"/>
      <c r="I240" s="95"/>
      <c r="J240" s="195" t="s">
        <v>10</v>
      </c>
      <c r="K240" s="1692">
        <v>86.9</v>
      </c>
      <c r="L240" s="1693">
        <v>77.900000000000006</v>
      </c>
      <c r="M240" s="1694">
        <v>85.8</v>
      </c>
      <c r="N240" s="1170">
        <v>97</v>
      </c>
      <c r="O240" s="1054">
        <v>90.9</v>
      </c>
      <c r="P240" s="1695">
        <v>89.5</v>
      </c>
      <c r="Q240" t="s">
        <v>880</v>
      </c>
      <c r="R240" s="1055"/>
    </row>
    <row r="241" spans="1:18">
      <c r="A241" s="95"/>
      <c r="B241" s="195" t="s">
        <v>11</v>
      </c>
      <c r="C241" s="781">
        <v>94.48</v>
      </c>
      <c r="D241" s="274">
        <v>94.09</v>
      </c>
      <c r="E241" s="32">
        <v>92.36</v>
      </c>
      <c r="F241" s="977" t="s">
        <v>880</v>
      </c>
      <c r="G241" s="135"/>
      <c r="H241" s="24"/>
      <c r="I241" s="95"/>
      <c r="J241" s="195" t="s">
        <v>11</v>
      </c>
      <c r="K241" s="1692">
        <v>89.3</v>
      </c>
      <c r="L241" s="1693">
        <v>79.900000000000006</v>
      </c>
      <c r="M241" s="1694">
        <v>85.6</v>
      </c>
      <c r="N241" s="1170">
        <v>99.5</v>
      </c>
      <c r="O241" s="1054">
        <v>93.3</v>
      </c>
      <c r="P241" s="1695">
        <v>89.3</v>
      </c>
      <c r="Q241" t="s">
        <v>881</v>
      </c>
      <c r="R241" s="1055"/>
    </row>
    <row r="242" spans="1:18">
      <c r="A242" s="95"/>
      <c r="B242" s="195" t="s">
        <v>12</v>
      </c>
      <c r="C242" s="781">
        <v>98.37</v>
      </c>
      <c r="D242" s="274">
        <v>95.78</v>
      </c>
      <c r="E242" s="32">
        <v>93.58</v>
      </c>
      <c r="F242" s="977" t="s">
        <v>881</v>
      </c>
      <c r="G242" s="135"/>
      <c r="H242" s="24"/>
      <c r="I242" s="95"/>
      <c r="J242" s="195" t="s">
        <v>12</v>
      </c>
      <c r="K242" s="1692">
        <v>91.6</v>
      </c>
      <c r="L242" s="1693">
        <v>82.1</v>
      </c>
      <c r="M242" s="1694">
        <v>85.2</v>
      </c>
      <c r="N242" s="1170">
        <v>102</v>
      </c>
      <c r="O242" s="1054">
        <v>95.5</v>
      </c>
      <c r="P242" s="1695">
        <v>88.8</v>
      </c>
      <c r="Q242" t="s">
        <v>882</v>
      </c>
      <c r="R242" s="1055"/>
    </row>
    <row r="243" spans="1:18">
      <c r="A243" s="95"/>
      <c r="B243" s="195" t="s">
        <v>13</v>
      </c>
      <c r="C243" s="781">
        <v>107.92</v>
      </c>
      <c r="D243" s="274">
        <v>96.73</v>
      </c>
      <c r="E243" s="32">
        <v>92.98</v>
      </c>
      <c r="F243" s="977" t="s">
        <v>882</v>
      </c>
      <c r="G243" s="135"/>
      <c r="H243" s="24"/>
      <c r="I243" s="95"/>
      <c r="J243" s="195" t="s">
        <v>13</v>
      </c>
      <c r="K243" s="1692">
        <v>91.4</v>
      </c>
      <c r="L243" s="1693">
        <v>83.6</v>
      </c>
      <c r="M243" s="1694">
        <v>85.3</v>
      </c>
      <c r="N243" s="1170">
        <v>101.7</v>
      </c>
      <c r="O243" s="1054">
        <v>97.2</v>
      </c>
      <c r="P243" s="1695">
        <v>89</v>
      </c>
      <c r="Q243" t="s">
        <v>882</v>
      </c>
      <c r="R243" s="1055"/>
    </row>
    <row r="244" spans="1:18">
      <c r="A244" s="100"/>
      <c r="B244" s="197" t="s">
        <v>14</v>
      </c>
      <c r="C244" s="895">
        <v>106.65</v>
      </c>
      <c r="D244" s="273">
        <v>97.74</v>
      </c>
      <c r="E244" s="34">
        <v>92.83</v>
      </c>
      <c r="F244" s="979" t="s">
        <v>882</v>
      </c>
      <c r="G244" s="136"/>
      <c r="H244" s="24"/>
      <c r="I244" s="100"/>
      <c r="J244" s="197" t="s">
        <v>14</v>
      </c>
      <c r="K244" s="1692">
        <v>93.4</v>
      </c>
      <c r="L244" s="1693">
        <v>85</v>
      </c>
      <c r="M244" s="1694">
        <v>85.7</v>
      </c>
      <c r="N244" s="1171">
        <v>103.8</v>
      </c>
      <c r="O244" s="1056">
        <v>98.8</v>
      </c>
      <c r="P244" s="1700">
        <v>89.5</v>
      </c>
      <c r="Q244" s="931" t="s">
        <v>882</v>
      </c>
      <c r="R244" s="1057"/>
    </row>
    <row r="245" spans="1:18">
      <c r="A245" s="354" t="s">
        <v>58</v>
      </c>
      <c r="B245" s="195" t="s">
        <v>3</v>
      </c>
      <c r="C245" s="781">
        <v>113.04</v>
      </c>
      <c r="D245" s="274">
        <v>99.71</v>
      </c>
      <c r="E245" s="32">
        <v>93.32</v>
      </c>
      <c r="F245" s="977" t="s">
        <v>882</v>
      </c>
      <c r="G245" s="135"/>
      <c r="H245" s="24"/>
      <c r="I245" s="354" t="s">
        <v>58</v>
      </c>
      <c r="J245" s="195" t="s">
        <v>3</v>
      </c>
      <c r="K245" s="1701">
        <v>94.4</v>
      </c>
      <c r="L245" s="1702">
        <v>87.6</v>
      </c>
      <c r="M245" s="1703">
        <v>86.6</v>
      </c>
      <c r="N245" s="1170">
        <v>104.8</v>
      </c>
      <c r="O245" s="1054">
        <v>101.9</v>
      </c>
      <c r="P245" s="1695">
        <v>90.3</v>
      </c>
      <c r="Q245" t="s">
        <v>882</v>
      </c>
      <c r="R245" s="1055"/>
    </row>
    <row r="246" spans="1:18">
      <c r="A246" s="95">
        <v>2010</v>
      </c>
      <c r="B246" s="195" t="s">
        <v>4</v>
      </c>
      <c r="C246" s="781">
        <v>116.62</v>
      </c>
      <c r="D246" s="274">
        <v>100.16</v>
      </c>
      <c r="E246" s="32">
        <v>94.16</v>
      </c>
      <c r="F246" s="977" t="s">
        <v>882</v>
      </c>
      <c r="G246" s="135"/>
      <c r="H246" s="24"/>
      <c r="I246" s="95">
        <v>2010</v>
      </c>
      <c r="J246" s="195" t="s">
        <v>4</v>
      </c>
      <c r="K246" s="1692">
        <v>93.3</v>
      </c>
      <c r="L246" s="1693">
        <v>88.4</v>
      </c>
      <c r="M246" s="1694">
        <v>86.5</v>
      </c>
      <c r="N246" s="1170">
        <v>103.6</v>
      </c>
      <c r="O246" s="1054">
        <v>102.5</v>
      </c>
      <c r="P246" s="1695">
        <v>90.3</v>
      </c>
      <c r="Q246" t="s">
        <v>882</v>
      </c>
      <c r="R246" s="1055"/>
    </row>
    <row r="247" spans="1:18">
      <c r="A247" s="95"/>
      <c r="B247" s="195" t="s">
        <v>5</v>
      </c>
      <c r="C247" s="781">
        <v>120.82</v>
      </c>
      <c r="D247" s="274">
        <v>101.36</v>
      </c>
      <c r="E247" s="32">
        <v>93.79</v>
      </c>
      <c r="F247" s="977" t="s">
        <v>882</v>
      </c>
      <c r="G247" s="135"/>
      <c r="H247" s="24"/>
      <c r="I247" s="95"/>
      <c r="J247" s="195" t="s">
        <v>5</v>
      </c>
      <c r="K247" s="1692">
        <v>96.7</v>
      </c>
      <c r="L247" s="1693">
        <v>89.6</v>
      </c>
      <c r="M247" s="1694">
        <v>86.9</v>
      </c>
      <c r="N247" s="1170">
        <v>107.3</v>
      </c>
      <c r="O247" s="1054">
        <v>104</v>
      </c>
      <c r="P247" s="1695">
        <v>90.7</v>
      </c>
      <c r="Q247" t="s">
        <v>882</v>
      </c>
      <c r="R247" s="1055"/>
    </row>
    <row r="248" spans="1:18">
      <c r="A248" s="95"/>
      <c r="B248" s="195" t="s">
        <v>6</v>
      </c>
      <c r="C248" s="781">
        <v>121.98</v>
      </c>
      <c r="D248" s="274">
        <v>103.49</v>
      </c>
      <c r="E248" s="32">
        <v>92.16</v>
      </c>
      <c r="F248" s="977" t="s">
        <v>882</v>
      </c>
      <c r="G248" s="135"/>
      <c r="H248" s="24"/>
      <c r="I248" s="95"/>
      <c r="J248" s="195" t="s">
        <v>6</v>
      </c>
      <c r="K248" s="1692">
        <v>98</v>
      </c>
      <c r="L248" s="1693">
        <v>90.7</v>
      </c>
      <c r="M248" s="1694">
        <v>86.5</v>
      </c>
      <c r="N248" s="1170">
        <v>108.8</v>
      </c>
      <c r="O248" s="1054">
        <v>105</v>
      </c>
      <c r="P248" s="1695">
        <v>90.3</v>
      </c>
      <c r="Q248" t="s">
        <v>882</v>
      </c>
      <c r="R248" s="1055"/>
    </row>
    <row r="249" spans="1:18">
      <c r="A249" s="95"/>
      <c r="B249" s="195" t="s">
        <v>7</v>
      </c>
      <c r="C249" s="781">
        <v>121.84</v>
      </c>
      <c r="D249" s="274">
        <v>104.96</v>
      </c>
      <c r="E249" s="32">
        <v>93.3</v>
      </c>
      <c r="F249" s="977" t="s">
        <v>882</v>
      </c>
      <c r="G249" s="135"/>
      <c r="H249" s="24"/>
      <c r="I249" s="95"/>
      <c r="J249" s="195" t="s">
        <v>7</v>
      </c>
      <c r="K249" s="1692">
        <v>97</v>
      </c>
      <c r="L249" s="1693">
        <v>90.2</v>
      </c>
      <c r="M249" s="1694">
        <v>87.4</v>
      </c>
      <c r="N249" s="1170">
        <v>107.7</v>
      </c>
      <c r="O249" s="1054">
        <v>104.6</v>
      </c>
      <c r="P249" s="1695">
        <v>91.4</v>
      </c>
      <c r="Q249" t="s">
        <v>882</v>
      </c>
      <c r="R249" s="1055"/>
    </row>
    <row r="250" spans="1:18">
      <c r="A250" s="95"/>
      <c r="B250" s="195" t="s">
        <v>8</v>
      </c>
      <c r="C250" s="781">
        <v>117.72</v>
      </c>
      <c r="D250" s="274">
        <v>105.92</v>
      </c>
      <c r="E250" s="32">
        <v>94.47</v>
      </c>
      <c r="F250" s="977" t="s">
        <v>882</v>
      </c>
      <c r="G250" s="135"/>
      <c r="H250" s="24"/>
      <c r="I250" s="95"/>
      <c r="J250" s="195" t="s">
        <v>8</v>
      </c>
      <c r="K250" s="1692">
        <v>97.3</v>
      </c>
      <c r="L250" s="1693">
        <v>90.8</v>
      </c>
      <c r="M250" s="1694">
        <v>87.7</v>
      </c>
      <c r="N250" s="1170">
        <v>108</v>
      </c>
      <c r="O250" s="1054">
        <v>105.2</v>
      </c>
      <c r="P250" s="1695">
        <v>91.7</v>
      </c>
      <c r="Q250" t="s">
        <v>882</v>
      </c>
      <c r="R250" s="1055"/>
    </row>
    <row r="251" spans="1:18">
      <c r="A251" s="95"/>
      <c r="B251" s="195" t="s">
        <v>9</v>
      </c>
      <c r="C251" s="781">
        <v>120.96</v>
      </c>
      <c r="D251" s="274">
        <v>107.62</v>
      </c>
      <c r="E251" s="32">
        <v>95.04</v>
      </c>
      <c r="F251" s="977" t="s">
        <v>882</v>
      </c>
      <c r="G251" s="135"/>
      <c r="H251" s="24"/>
      <c r="I251" s="95"/>
      <c r="J251" s="195" t="s">
        <v>9</v>
      </c>
      <c r="K251" s="1692">
        <v>97.2</v>
      </c>
      <c r="L251" s="1693">
        <v>91.5</v>
      </c>
      <c r="M251" s="1694">
        <v>88.7</v>
      </c>
      <c r="N251" s="1170">
        <v>108</v>
      </c>
      <c r="O251" s="1054">
        <v>105.9</v>
      </c>
      <c r="P251" s="1695">
        <v>92.7</v>
      </c>
      <c r="Q251" t="s">
        <v>882</v>
      </c>
      <c r="R251" s="1055"/>
    </row>
    <row r="252" spans="1:18">
      <c r="A252" s="95"/>
      <c r="B252" s="195" t="s">
        <v>10</v>
      </c>
      <c r="C252" s="781">
        <v>118.41</v>
      </c>
      <c r="D252" s="274">
        <v>109.09</v>
      </c>
      <c r="E252" s="32">
        <v>96.88</v>
      </c>
      <c r="F252" s="977" t="s">
        <v>882</v>
      </c>
      <c r="G252" s="135"/>
      <c r="H252" s="24"/>
      <c r="I252" s="95"/>
      <c r="J252" s="195" t="s">
        <v>10</v>
      </c>
      <c r="K252" s="1692">
        <v>97.6</v>
      </c>
      <c r="L252" s="1693">
        <v>91.6</v>
      </c>
      <c r="M252" s="1694">
        <v>88.3</v>
      </c>
      <c r="N252" s="1170">
        <v>108.3</v>
      </c>
      <c r="O252" s="1054">
        <v>106.1</v>
      </c>
      <c r="P252" s="1695">
        <v>92.4</v>
      </c>
      <c r="Q252" t="s">
        <v>882</v>
      </c>
      <c r="R252" s="1055"/>
    </row>
    <row r="253" spans="1:18">
      <c r="A253" s="95"/>
      <c r="B253" s="195" t="s">
        <v>11</v>
      </c>
      <c r="C253" s="781">
        <v>121.98</v>
      </c>
      <c r="D253" s="274">
        <v>110.62</v>
      </c>
      <c r="E253" s="32">
        <v>96.1</v>
      </c>
      <c r="F253" s="977" t="s">
        <v>882</v>
      </c>
      <c r="G253" s="135"/>
      <c r="H253" s="24"/>
      <c r="I253" s="95"/>
      <c r="J253" s="195" t="s">
        <v>11</v>
      </c>
      <c r="K253" s="1692">
        <v>97</v>
      </c>
      <c r="L253" s="1693">
        <v>92.5</v>
      </c>
      <c r="M253" s="1694">
        <v>88.6</v>
      </c>
      <c r="N253" s="1170">
        <v>107.8</v>
      </c>
      <c r="O253" s="1054">
        <v>107</v>
      </c>
      <c r="P253" s="1695">
        <v>92.6</v>
      </c>
      <c r="Q253" t="s">
        <v>882</v>
      </c>
      <c r="R253" s="1055"/>
    </row>
    <row r="254" spans="1:18">
      <c r="A254" s="95"/>
      <c r="B254" s="195" t="s">
        <v>12</v>
      </c>
      <c r="C254" s="781">
        <v>114.42</v>
      </c>
      <c r="D254" s="274">
        <v>110.1</v>
      </c>
      <c r="E254" s="32">
        <v>99.64</v>
      </c>
      <c r="F254" s="977" t="s">
        <v>883</v>
      </c>
      <c r="G254" s="135"/>
      <c r="H254" s="24"/>
      <c r="I254" s="95"/>
      <c r="J254" s="195" t="s">
        <v>12</v>
      </c>
      <c r="K254" s="1692">
        <v>96.8</v>
      </c>
      <c r="L254" s="1693">
        <v>91.9</v>
      </c>
      <c r="M254" s="1694">
        <v>89.3</v>
      </c>
      <c r="N254" s="1170">
        <v>107.5</v>
      </c>
      <c r="O254" s="1054">
        <v>106.4</v>
      </c>
      <c r="P254" s="1695">
        <v>93.4</v>
      </c>
      <c r="Q254" t="s">
        <v>884</v>
      </c>
      <c r="R254" s="1055"/>
    </row>
    <row r="255" spans="1:18">
      <c r="A255" s="95"/>
      <c r="B255" s="195" t="s">
        <v>13</v>
      </c>
      <c r="C255" s="781">
        <v>114.23</v>
      </c>
      <c r="D255" s="274">
        <v>109.06</v>
      </c>
      <c r="E255" s="32">
        <v>96.73</v>
      </c>
      <c r="F255" s="977" t="s">
        <v>883</v>
      </c>
      <c r="G255" s="135"/>
      <c r="H255" s="24"/>
      <c r="I255" s="95"/>
      <c r="J255" s="195" t="s">
        <v>13</v>
      </c>
      <c r="K255" s="1692">
        <v>97.7</v>
      </c>
      <c r="L255" s="1693">
        <v>93.8</v>
      </c>
      <c r="M255" s="1694">
        <v>89.3</v>
      </c>
      <c r="N255" s="1170">
        <v>108.4</v>
      </c>
      <c r="O255" s="1054">
        <v>108.4</v>
      </c>
      <c r="P255" s="1695">
        <v>93.4</v>
      </c>
      <c r="Q255" t="s">
        <v>884</v>
      </c>
      <c r="R255" s="1055"/>
    </row>
    <row r="256" spans="1:18">
      <c r="A256" s="100"/>
      <c r="B256" s="197" t="s">
        <v>14</v>
      </c>
      <c r="C256" s="895">
        <v>120.16</v>
      </c>
      <c r="D256" s="273">
        <v>111</v>
      </c>
      <c r="E256" s="32">
        <v>97.37</v>
      </c>
      <c r="F256" s="977" t="s">
        <v>883</v>
      </c>
      <c r="G256" s="135"/>
      <c r="H256" s="24"/>
      <c r="I256" s="100"/>
      <c r="J256" s="195" t="s">
        <v>14</v>
      </c>
      <c r="K256" s="1696">
        <v>98.2</v>
      </c>
      <c r="L256" s="1697">
        <v>94.1</v>
      </c>
      <c r="M256" s="1698">
        <v>89.6</v>
      </c>
      <c r="N256" s="1170">
        <v>109</v>
      </c>
      <c r="O256" s="1054">
        <v>108.7</v>
      </c>
      <c r="P256" s="1695">
        <v>93.6</v>
      </c>
      <c r="Q256" t="s">
        <v>884</v>
      </c>
      <c r="R256" s="1055"/>
    </row>
    <row r="257" spans="1:18">
      <c r="A257" s="95" t="s">
        <v>59</v>
      </c>
      <c r="B257" s="195" t="s">
        <v>3</v>
      </c>
      <c r="C257" s="781">
        <v>125.48</v>
      </c>
      <c r="D257" s="274">
        <v>111.06</v>
      </c>
      <c r="E257" s="35">
        <v>96.06</v>
      </c>
      <c r="F257" s="290" t="s">
        <v>885</v>
      </c>
      <c r="G257" s="134"/>
      <c r="H257" s="24"/>
      <c r="I257" s="95" t="s">
        <v>59</v>
      </c>
      <c r="J257" s="196" t="s">
        <v>3</v>
      </c>
      <c r="K257" s="1692">
        <v>98.8</v>
      </c>
      <c r="L257" s="1693">
        <v>94</v>
      </c>
      <c r="M257" s="1694">
        <v>89.9</v>
      </c>
      <c r="N257" s="1172">
        <v>109.5</v>
      </c>
      <c r="O257" s="1059">
        <v>108.6</v>
      </c>
      <c r="P257" s="1699">
        <v>93.9</v>
      </c>
      <c r="Q257" s="1160" t="s">
        <v>884</v>
      </c>
      <c r="R257" s="1058"/>
    </row>
    <row r="258" spans="1:18">
      <c r="A258" s="95">
        <v>2011</v>
      </c>
      <c r="B258" s="195" t="s">
        <v>4</v>
      </c>
      <c r="C258" s="781">
        <v>128.16999999999999</v>
      </c>
      <c r="D258" s="274">
        <v>115.1</v>
      </c>
      <c r="E258" s="32">
        <v>99.18</v>
      </c>
      <c r="F258" s="286" t="s">
        <v>886</v>
      </c>
      <c r="G258" s="138" t="s">
        <v>870</v>
      </c>
      <c r="H258" s="24"/>
      <c r="I258" s="95">
        <v>2011</v>
      </c>
      <c r="J258" s="195" t="s">
        <v>4</v>
      </c>
      <c r="K258" s="1692">
        <v>99.5</v>
      </c>
      <c r="L258" s="1693">
        <v>95.2</v>
      </c>
      <c r="M258" s="1694">
        <v>90.6</v>
      </c>
      <c r="N258" s="1170">
        <v>110.4</v>
      </c>
      <c r="O258" s="1054">
        <v>110</v>
      </c>
      <c r="P258" s="1695">
        <v>94.5</v>
      </c>
      <c r="Q258" t="s">
        <v>882</v>
      </c>
      <c r="R258" s="1055"/>
    </row>
    <row r="259" spans="1:18">
      <c r="A259" s="95"/>
      <c r="B259" s="195" t="s">
        <v>5</v>
      </c>
      <c r="C259" s="781">
        <v>122.16</v>
      </c>
      <c r="D259" s="274">
        <v>112.59</v>
      </c>
      <c r="E259" s="32">
        <v>96.27</v>
      </c>
      <c r="F259" s="291" t="s">
        <v>886</v>
      </c>
      <c r="G259" s="135"/>
      <c r="H259" s="24"/>
      <c r="I259" s="95"/>
      <c r="J259" s="195" t="s">
        <v>5</v>
      </c>
      <c r="K259" s="1692">
        <v>97.2</v>
      </c>
      <c r="L259" s="1693">
        <v>87.9</v>
      </c>
      <c r="M259" s="1694">
        <v>88.6</v>
      </c>
      <c r="N259" s="1170">
        <v>107.9</v>
      </c>
      <c r="O259" s="1054">
        <v>102.1</v>
      </c>
      <c r="P259" s="1695">
        <v>92.4</v>
      </c>
      <c r="Q259" t="s">
        <v>882</v>
      </c>
      <c r="R259" s="1055"/>
    </row>
    <row r="260" spans="1:18">
      <c r="A260" s="95"/>
      <c r="B260" s="195" t="s">
        <v>6</v>
      </c>
      <c r="C260" s="781">
        <v>117</v>
      </c>
      <c r="D260" s="274">
        <v>113.07</v>
      </c>
      <c r="E260" s="32">
        <v>97.68</v>
      </c>
      <c r="F260" s="291" t="s">
        <v>886</v>
      </c>
      <c r="G260" s="135"/>
      <c r="H260" s="24"/>
      <c r="I260" s="95"/>
      <c r="J260" s="195" t="s">
        <v>6</v>
      </c>
      <c r="K260" s="1692">
        <v>94.3</v>
      </c>
      <c r="L260" s="1693">
        <v>86.3</v>
      </c>
      <c r="M260" s="1694">
        <v>89.6</v>
      </c>
      <c r="N260" s="1170">
        <v>105.3</v>
      </c>
      <c r="O260" s="1054">
        <v>100.8</v>
      </c>
      <c r="P260" s="1695">
        <v>93.4</v>
      </c>
      <c r="Q260" t="s">
        <v>882</v>
      </c>
      <c r="R260" s="1055"/>
    </row>
    <row r="261" spans="1:18">
      <c r="A261" s="95"/>
      <c r="B261" s="195" t="s">
        <v>7</v>
      </c>
      <c r="C261" s="781">
        <v>118.63</v>
      </c>
      <c r="D261" s="274">
        <v>113.06</v>
      </c>
      <c r="E261" s="32">
        <v>100.97</v>
      </c>
      <c r="F261" s="291" t="s">
        <v>886</v>
      </c>
      <c r="G261" s="135"/>
      <c r="H261" s="24"/>
      <c r="I261" s="95"/>
      <c r="J261" s="195" t="s">
        <v>7</v>
      </c>
      <c r="K261" s="1692">
        <v>95.1</v>
      </c>
      <c r="L261" s="1693">
        <v>88.6</v>
      </c>
      <c r="M261" s="1694">
        <v>90</v>
      </c>
      <c r="N261" s="1170">
        <v>106</v>
      </c>
      <c r="O261" s="1054">
        <v>103.4</v>
      </c>
      <c r="P261" s="1695">
        <v>94.1</v>
      </c>
      <c r="Q261" t="s">
        <v>882</v>
      </c>
      <c r="R261" s="1055"/>
    </row>
    <row r="262" spans="1:18">
      <c r="A262" s="95"/>
      <c r="B262" s="195" t="s">
        <v>8</v>
      </c>
      <c r="C262" s="781">
        <v>123.78</v>
      </c>
      <c r="D262" s="274">
        <v>113.54</v>
      </c>
      <c r="E262" s="32">
        <v>100.81</v>
      </c>
      <c r="F262" s="291" t="s">
        <v>886</v>
      </c>
      <c r="G262" s="135"/>
      <c r="H262" s="24"/>
      <c r="I262" s="95"/>
      <c r="J262" s="195" t="s">
        <v>8</v>
      </c>
      <c r="K262" s="1692">
        <v>97.4</v>
      </c>
      <c r="L262" s="1693">
        <v>90.7</v>
      </c>
      <c r="M262" s="1694">
        <v>90</v>
      </c>
      <c r="N262" s="1170">
        <v>108.5</v>
      </c>
      <c r="O262" s="1054">
        <v>105.8</v>
      </c>
      <c r="P262" s="1695">
        <v>94.2</v>
      </c>
      <c r="Q262" t="s">
        <v>882</v>
      </c>
      <c r="R262" s="1055"/>
    </row>
    <row r="263" spans="1:18">
      <c r="A263" s="95"/>
      <c r="B263" s="195" t="s">
        <v>9</v>
      </c>
      <c r="C263" s="781">
        <v>122.44</v>
      </c>
      <c r="D263" s="274">
        <v>113.43</v>
      </c>
      <c r="E263" s="32">
        <v>101.91</v>
      </c>
      <c r="F263" s="291" t="s">
        <v>886</v>
      </c>
      <c r="G263" s="135"/>
      <c r="H263" s="24"/>
      <c r="I263" s="95"/>
      <c r="J263" s="195" t="s">
        <v>9</v>
      </c>
      <c r="K263" s="1692">
        <v>99.2</v>
      </c>
      <c r="L263" s="1693">
        <v>91.7</v>
      </c>
      <c r="M263" s="1694">
        <v>90.3</v>
      </c>
      <c r="N263" s="1170">
        <v>110.5</v>
      </c>
      <c r="O263" s="1054">
        <v>107</v>
      </c>
      <c r="P263" s="1695">
        <v>94.6</v>
      </c>
      <c r="Q263" t="s">
        <v>882</v>
      </c>
      <c r="R263" s="1055"/>
    </row>
    <row r="264" spans="1:18">
      <c r="A264" s="95"/>
      <c r="B264" s="195" t="s">
        <v>10</v>
      </c>
      <c r="C264" s="781">
        <v>129.84</v>
      </c>
      <c r="D264" s="274">
        <v>113.64</v>
      </c>
      <c r="E264" s="32">
        <v>103.17</v>
      </c>
      <c r="F264" s="291" t="s">
        <v>886</v>
      </c>
      <c r="G264" s="135"/>
      <c r="H264" s="24"/>
      <c r="I264" s="95"/>
      <c r="J264" s="195" t="s">
        <v>10</v>
      </c>
      <c r="K264" s="1692">
        <v>98.9</v>
      </c>
      <c r="L264" s="1693">
        <v>92.9</v>
      </c>
      <c r="M264" s="1694">
        <v>91.3</v>
      </c>
      <c r="N264" s="1170">
        <v>110.1</v>
      </c>
      <c r="O264" s="1054">
        <v>108.2</v>
      </c>
      <c r="P264" s="1695">
        <v>95.5</v>
      </c>
      <c r="Q264" t="s">
        <v>882</v>
      </c>
      <c r="R264" s="1055"/>
    </row>
    <row r="265" spans="1:18">
      <c r="A265" s="95"/>
      <c r="B265" s="195" t="s">
        <v>11</v>
      </c>
      <c r="C265" s="781">
        <v>121.07</v>
      </c>
      <c r="D265" s="274">
        <v>111.43</v>
      </c>
      <c r="E265" s="32">
        <v>100.29</v>
      </c>
      <c r="F265" s="291" t="s">
        <v>885</v>
      </c>
      <c r="G265" s="135"/>
      <c r="H265" s="24"/>
      <c r="I265" s="95"/>
      <c r="J265" s="195" t="s">
        <v>11</v>
      </c>
      <c r="K265" s="1692">
        <v>97.5</v>
      </c>
      <c r="L265" s="1693">
        <v>93.7</v>
      </c>
      <c r="M265" s="1694">
        <v>92.1</v>
      </c>
      <c r="N265" s="1170">
        <v>108.7</v>
      </c>
      <c r="O265" s="1054">
        <v>109</v>
      </c>
      <c r="P265" s="1695">
        <v>96.5</v>
      </c>
      <c r="Q265" t="s">
        <v>880</v>
      </c>
      <c r="R265" s="1055"/>
    </row>
    <row r="266" spans="1:18">
      <c r="A266" s="95"/>
      <c r="B266" s="195" t="s">
        <v>12</v>
      </c>
      <c r="C266" s="781">
        <v>121.23</v>
      </c>
      <c r="D266" s="274">
        <v>113.66</v>
      </c>
      <c r="E266" s="32">
        <v>100.78</v>
      </c>
      <c r="F266" s="291" t="s">
        <v>885</v>
      </c>
      <c r="G266" s="135"/>
      <c r="H266" s="24"/>
      <c r="I266" s="95"/>
      <c r="J266" s="195" t="s">
        <v>12</v>
      </c>
      <c r="K266" s="1692">
        <v>97.8</v>
      </c>
      <c r="L266" s="1693">
        <v>94.9</v>
      </c>
      <c r="M266" s="1694">
        <v>91.7</v>
      </c>
      <c r="N266" s="1170">
        <v>108.9</v>
      </c>
      <c r="O266" s="1054">
        <v>110.6</v>
      </c>
      <c r="P266" s="1695">
        <v>96.1</v>
      </c>
      <c r="Q266" t="s">
        <v>880</v>
      </c>
      <c r="R266" s="1055"/>
    </row>
    <row r="267" spans="1:18">
      <c r="A267" s="95"/>
      <c r="B267" s="195" t="s">
        <v>13</v>
      </c>
      <c r="C267" s="781">
        <v>122.47</v>
      </c>
      <c r="D267" s="274">
        <v>114.58</v>
      </c>
      <c r="E267" s="32">
        <v>100.56</v>
      </c>
      <c r="F267" s="291" t="s">
        <v>885</v>
      </c>
      <c r="G267" s="135"/>
      <c r="H267" s="24"/>
      <c r="I267" s="95"/>
      <c r="J267" s="195" t="s">
        <v>13</v>
      </c>
      <c r="K267" s="1692">
        <v>97.5</v>
      </c>
      <c r="L267" s="1693">
        <v>93.6</v>
      </c>
      <c r="M267" s="1694">
        <v>91.9</v>
      </c>
      <c r="N267" s="1170">
        <v>108.5</v>
      </c>
      <c r="O267" s="1054">
        <v>109</v>
      </c>
      <c r="P267" s="1695">
        <v>96.2</v>
      </c>
      <c r="Q267" t="s">
        <v>880</v>
      </c>
      <c r="R267" s="1055"/>
    </row>
    <row r="268" spans="1:18">
      <c r="A268" s="95"/>
      <c r="B268" s="195" t="s">
        <v>14</v>
      </c>
      <c r="C268" s="781">
        <v>119.53</v>
      </c>
      <c r="D268" s="274">
        <v>114.02</v>
      </c>
      <c r="E268" s="34">
        <v>99.92</v>
      </c>
      <c r="F268" s="292" t="s">
        <v>885</v>
      </c>
      <c r="G268" s="136"/>
      <c r="H268" s="24"/>
      <c r="I268" s="95"/>
      <c r="J268" s="197" t="s">
        <v>14</v>
      </c>
      <c r="K268" s="1692">
        <v>98</v>
      </c>
      <c r="L268" s="1693">
        <v>95.4</v>
      </c>
      <c r="M268" s="1694">
        <v>92.6</v>
      </c>
      <c r="N268" s="1171">
        <v>109</v>
      </c>
      <c r="O268" s="1056">
        <v>111.1</v>
      </c>
      <c r="P268" s="1700">
        <v>96.9</v>
      </c>
      <c r="Q268" s="931" t="s">
        <v>881</v>
      </c>
      <c r="R268" s="1057"/>
    </row>
    <row r="269" spans="1:18">
      <c r="A269" s="98" t="s">
        <v>60</v>
      </c>
      <c r="B269" s="196" t="s">
        <v>3</v>
      </c>
      <c r="C269" s="1760">
        <v>123.07</v>
      </c>
      <c r="D269" s="279">
        <v>116.72</v>
      </c>
      <c r="E269" s="32">
        <v>103.63</v>
      </c>
      <c r="F269" s="291" t="s">
        <v>885</v>
      </c>
      <c r="G269" s="135"/>
      <c r="H269" s="24"/>
      <c r="I269" s="98" t="s">
        <v>60</v>
      </c>
      <c r="J269" s="195" t="s">
        <v>3</v>
      </c>
      <c r="K269" s="1701">
        <v>98.5</v>
      </c>
      <c r="L269" s="1702">
        <v>95.4</v>
      </c>
      <c r="M269" s="1703">
        <v>92</v>
      </c>
      <c r="N269" s="1170">
        <v>109.5</v>
      </c>
      <c r="O269" s="1054">
        <v>111.2</v>
      </c>
      <c r="P269" s="1695">
        <v>96.3</v>
      </c>
      <c r="Q269" t="s">
        <v>881</v>
      </c>
      <c r="R269" s="1055"/>
    </row>
    <row r="270" spans="1:18">
      <c r="A270" s="95">
        <v>2012</v>
      </c>
      <c r="B270" s="195" t="s">
        <v>4</v>
      </c>
      <c r="C270" s="781">
        <v>121.83</v>
      </c>
      <c r="D270" s="274">
        <v>116.89</v>
      </c>
      <c r="E270" s="32">
        <v>101.63</v>
      </c>
      <c r="F270" s="291" t="s">
        <v>885</v>
      </c>
      <c r="G270" s="135"/>
      <c r="H270" s="24"/>
      <c r="I270" s="95">
        <v>2012</v>
      </c>
      <c r="J270" s="195" t="s">
        <v>4</v>
      </c>
      <c r="K270" s="1692">
        <v>99.8</v>
      </c>
      <c r="L270" s="1693">
        <v>96.7</v>
      </c>
      <c r="M270" s="1694">
        <v>93.1</v>
      </c>
      <c r="N270" s="1170">
        <v>110.9</v>
      </c>
      <c r="O270" s="1054">
        <v>112.1</v>
      </c>
      <c r="P270" s="1695">
        <v>97.5</v>
      </c>
      <c r="Q270" t="s">
        <v>882</v>
      </c>
      <c r="R270" s="1055"/>
    </row>
    <row r="271" spans="1:18">
      <c r="A271" s="95"/>
      <c r="B271" s="195" t="s">
        <v>5</v>
      </c>
      <c r="C271" s="781">
        <v>123.96</v>
      </c>
      <c r="D271" s="274">
        <v>115.71</v>
      </c>
      <c r="E271" s="32">
        <v>99.61</v>
      </c>
      <c r="F271" s="291" t="s">
        <v>885</v>
      </c>
      <c r="G271" s="135"/>
      <c r="H271" s="24"/>
      <c r="I271" s="95"/>
      <c r="J271" s="195" t="s">
        <v>5</v>
      </c>
      <c r="K271" s="1692">
        <v>99.9</v>
      </c>
      <c r="L271" s="1693">
        <v>97.5</v>
      </c>
      <c r="M271" s="1694">
        <v>93.9</v>
      </c>
      <c r="N271" s="1170">
        <v>111.2</v>
      </c>
      <c r="O271" s="1054">
        <v>113.5</v>
      </c>
      <c r="P271" s="1695">
        <v>98.2</v>
      </c>
      <c r="Q271" t="s">
        <v>882</v>
      </c>
      <c r="R271" s="1055" t="s">
        <v>870</v>
      </c>
    </row>
    <row r="272" spans="1:18">
      <c r="A272" s="95"/>
      <c r="B272" s="195" t="s">
        <v>6</v>
      </c>
      <c r="C272" s="781">
        <v>118.77</v>
      </c>
      <c r="D272" s="274">
        <v>114.87</v>
      </c>
      <c r="E272" s="32">
        <v>99.89</v>
      </c>
      <c r="F272" s="291" t="s">
        <v>885</v>
      </c>
      <c r="G272" s="135"/>
      <c r="H272" s="24"/>
      <c r="I272" s="95"/>
      <c r="J272" s="195" t="s">
        <v>6</v>
      </c>
      <c r="K272" s="1692">
        <v>99.2</v>
      </c>
      <c r="L272" s="1693">
        <v>96.1</v>
      </c>
      <c r="M272" s="1694">
        <v>94</v>
      </c>
      <c r="N272" s="1170">
        <v>110.4</v>
      </c>
      <c r="O272" s="1054">
        <v>111.9</v>
      </c>
      <c r="P272" s="1695">
        <v>98.4</v>
      </c>
      <c r="Q272" t="s">
        <v>882</v>
      </c>
      <c r="R272" s="1055"/>
    </row>
    <row r="273" spans="1:18">
      <c r="A273" s="95"/>
      <c r="B273" s="195" t="s">
        <v>7</v>
      </c>
      <c r="C273" s="781">
        <v>120.87</v>
      </c>
      <c r="D273" s="274">
        <v>115.01</v>
      </c>
      <c r="E273" s="32">
        <v>97.55</v>
      </c>
      <c r="F273" s="291" t="s">
        <v>885</v>
      </c>
      <c r="G273" s="135"/>
      <c r="H273" s="24"/>
      <c r="I273" s="95"/>
      <c r="J273" s="195" t="s">
        <v>7</v>
      </c>
      <c r="K273" s="1692">
        <v>98.4</v>
      </c>
      <c r="L273" s="1693">
        <v>96.1</v>
      </c>
      <c r="M273" s="1694">
        <v>93.6</v>
      </c>
      <c r="N273" s="1170">
        <v>109.7</v>
      </c>
      <c r="O273" s="1054">
        <v>111.7</v>
      </c>
      <c r="P273" s="1695">
        <v>98</v>
      </c>
      <c r="Q273" t="s">
        <v>882</v>
      </c>
      <c r="R273" s="1055"/>
    </row>
    <row r="274" spans="1:18">
      <c r="A274" s="95"/>
      <c r="B274" s="195" t="s">
        <v>8</v>
      </c>
      <c r="C274" s="781">
        <v>118.42</v>
      </c>
      <c r="D274" s="274">
        <v>113.38</v>
      </c>
      <c r="E274" s="32">
        <v>96.47</v>
      </c>
      <c r="F274" s="291" t="s">
        <v>885</v>
      </c>
      <c r="G274" s="135"/>
      <c r="H274" s="24"/>
      <c r="I274" s="95"/>
      <c r="J274" s="195" t="s">
        <v>8</v>
      </c>
      <c r="K274" s="1692">
        <v>96.9</v>
      </c>
      <c r="L274" s="1693">
        <v>93.9</v>
      </c>
      <c r="M274" s="1694">
        <v>93.5</v>
      </c>
      <c r="N274" s="1170">
        <v>108.1</v>
      </c>
      <c r="O274" s="1054">
        <v>109.4</v>
      </c>
      <c r="P274" s="1695">
        <v>97.9</v>
      </c>
      <c r="Q274" t="s">
        <v>884</v>
      </c>
      <c r="R274" s="1055"/>
    </row>
    <row r="275" spans="1:18">
      <c r="A275" s="95"/>
      <c r="B275" s="195" t="s">
        <v>9</v>
      </c>
      <c r="C275" s="781">
        <v>116.37</v>
      </c>
      <c r="D275" s="274">
        <v>112.86</v>
      </c>
      <c r="E275" s="32">
        <v>97.47</v>
      </c>
      <c r="F275" s="291" t="s">
        <v>885</v>
      </c>
      <c r="G275" s="135"/>
      <c r="H275" s="24"/>
      <c r="I275" s="95"/>
      <c r="J275" s="195" t="s">
        <v>9</v>
      </c>
      <c r="K275" s="1692">
        <v>96.2</v>
      </c>
      <c r="L275" s="1693">
        <v>93.3</v>
      </c>
      <c r="M275" s="1694">
        <v>92.8</v>
      </c>
      <c r="N275" s="1170">
        <v>107.2</v>
      </c>
      <c r="O275" s="1054">
        <v>108.8</v>
      </c>
      <c r="P275" s="1695">
        <v>97.1</v>
      </c>
      <c r="Q275" t="s">
        <v>884</v>
      </c>
      <c r="R275" s="1055"/>
    </row>
    <row r="276" spans="1:18">
      <c r="A276" s="95"/>
      <c r="B276" s="195" t="s">
        <v>10</v>
      </c>
      <c r="C276" s="781">
        <v>113.75</v>
      </c>
      <c r="D276" s="274">
        <v>113.61</v>
      </c>
      <c r="E276" s="32">
        <v>97.08</v>
      </c>
      <c r="F276" s="291" t="s">
        <v>887</v>
      </c>
      <c r="G276" s="135"/>
      <c r="H276" s="24"/>
      <c r="I276" s="95"/>
      <c r="J276" s="195" t="s">
        <v>10</v>
      </c>
      <c r="K276" s="1692">
        <v>96.1</v>
      </c>
      <c r="L276" s="1693">
        <v>93.3</v>
      </c>
      <c r="M276" s="1694">
        <v>92.8</v>
      </c>
      <c r="N276" s="1170">
        <v>107.1</v>
      </c>
      <c r="O276" s="1054">
        <v>108.6</v>
      </c>
      <c r="P276" s="1695">
        <v>97.1</v>
      </c>
      <c r="Q276" t="s">
        <v>884</v>
      </c>
      <c r="R276" s="1055"/>
    </row>
    <row r="277" spans="1:18">
      <c r="A277" s="95"/>
      <c r="B277" s="195" t="s">
        <v>11</v>
      </c>
      <c r="C277" s="781">
        <v>116.94</v>
      </c>
      <c r="D277" s="274">
        <v>113.91</v>
      </c>
      <c r="E277" s="32">
        <v>97.55</v>
      </c>
      <c r="F277" s="291" t="s">
        <v>887</v>
      </c>
      <c r="G277" s="135"/>
      <c r="H277" s="24"/>
      <c r="I277" s="95"/>
      <c r="J277" s="195" t="s">
        <v>11</v>
      </c>
      <c r="K277" s="1692">
        <v>95.1</v>
      </c>
      <c r="L277" s="1693">
        <v>91.9</v>
      </c>
      <c r="M277" s="1694">
        <v>92.8</v>
      </c>
      <c r="N277" s="1170">
        <v>106</v>
      </c>
      <c r="O277" s="1054">
        <v>107.2</v>
      </c>
      <c r="P277" s="1695">
        <v>97</v>
      </c>
      <c r="Q277" t="s">
        <v>888</v>
      </c>
      <c r="R277" s="1055"/>
    </row>
    <row r="278" spans="1:18">
      <c r="A278" s="95"/>
      <c r="B278" s="195" t="s">
        <v>12</v>
      </c>
      <c r="C278" s="781">
        <v>113.11</v>
      </c>
      <c r="D278" s="274">
        <v>110.07</v>
      </c>
      <c r="E278" s="32">
        <v>95.61</v>
      </c>
      <c r="F278" s="291" t="s">
        <v>887</v>
      </c>
      <c r="G278" s="135"/>
      <c r="H278" s="24"/>
      <c r="I278" s="95"/>
      <c r="J278" s="195" t="s">
        <v>12</v>
      </c>
      <c r="K278" s="1692">
        <v>95</v>
      </c>
      <c r="L278" s="1693">
        <v>91.9</v>
      </c>
      <c r="M278" s="1694">
        <v>93.1</v>
      </c>
      <c r="N278" s="1170">
        <v>105.8</v>
      </c>
      <c r="O278" s="1054">
        <v>107.1</v>
      </c>
      <c r="P278" s="1695">
        <v>97.4</v>
      </c>
      <c r="Q278" t="s">
        <v>875</v>
      </c>
      <c r="R278" s="1055"/>
    </row>
    <row r="279" spans="1:18">
      <c r="A279" s="95"/>
      <c r="B279" s="195" t="s">
        <v>13</v>
      </c>
      <c r="C279" s="781">
        <v>113.33</v>
      </c>
      <c r="D279" s="274">
        <v>109.95</v>
      </c>
      <c r="E279" s="32">
        <v>95.8</v>
      </c>
      <c r="F279" s="291" t="s">
        <v>887</v>
      </c>
      <c r="G279" s="135"/>
      <c r="H279" s="24"/>
      <c r="I279" s="95"/>
      <c r="J279" s="195" t="s">
        <v>13</v>
      </c>
      <c r="K279" s="1692">
        <v>94.6</v>
      </c>
      <c r="L279" s="1693">
        <v>91.6</v>
      </c>
      <c r="M279" s="1694">
        <v>92.8</v>
      </c>
      <c r="N279" s="1170">
        <v>105.5</v>
      </c>
      <c r="O279" s="1054">
        <v>106.5</v>
      </c>
      <c r="P279" s="1695">
        <v>97</v>
      </c>
      <c r="Q279" t="s">
        <v>875</v>
      </c>
      <c r="R279" s="1055"/>
    </row>
    <row r="280" spans="1:18">
      <c r="A280" s="100"/>
      <c r="B280" s="197" t="s">
        <v>14</v>
      </c>
      <c r="C280" s="895">
        <v>112.22</v>
      </c>
      <c r="D280" s="273">
        <v>111.7</v>
      </c>
      <c r="E280" s="34">
        <v>95.2</v>
      </c>
      <c r="F280" s="291" t="s">
        <v>889</v>
      </c>
      <c r="G280" s="135"/>
      <c r="H280" s="24"/>
      <c r="I280" s="95"/>
      <c r="J280" s="195" t="s">
        <v>14</v>
      </c>
      <c r="K280" s="1696">
        <v>95.7</v>
      </c>
      <c r="L280" s="1697">
        <v>92.6</v>
      </c>
      <c r="M280" s="1698">
        <v>92.7</v>
      </c>
      <c r="N280" s="1170">
        <v>106.6</v>
      </c>
      <c r="O280" s="1054">
        <v>107.9</v>
      </c>
      <c r="P280" s="1695">
        <v>97</v>
      </c>
      <c r="Q280" t="s">
        <v>875</v>
      </c>
      <c r="R280" s="1055" t="s">
        <v>871</v>
      </c>
    </row>
    <row r="281" spans="1:18">
      <c r="A281" s="95" t="s">
        <v>61</v>
      </c>
      <c r="B281" s="195" t="s">
        <v>3</v>
      </c>
      <c r="C281" s="781">
        <v>115.12</v>
      </c>
      <c r="D281" s="274">
        <v>109.62</v>
      </c>
      <c r="E281" s="32">
        <v>95.57</v>
      </c>
      <c r="F281" s="290" t="s">
        <v>889</v>
      </c>
      <c r="G281" s="134"/>
      <c r="H281" s="24"/>
      <c r="I281" s="98" t="s">
        <v>61</v>
      </c>
      <c r="J281" s="196" t="s">
        <v>3</v>
      </c>
      <c r="K281" s="1692">
        <v>97.8</v>
      </c>
      <c r="L281" s="1693">
        <v>93</v>
      </c>
      <c r="M281" s="1694">
        <v>92.2</v>
      </c>
      <c r="N281" s="1172">
        <v>108.9</v>
      </c>
      <c r="O281" s="1059">
        <v>108.1</v>
      </c>
      <c r="P281" s="1699">
        <v>96.5</v>
      </c>
      <c r="Q281" s="1160" t="s">
        <v>875</v>
      </c>
      <c r="R281" s="1058"/>
    </row>
    <row r="282" spans="1:18">
      <c r="A282" s="95">
        <v>2013</v>
      </c>
      <c r="B282" s="195" t="s">
        <v>4</v>
      </c>
      <c r="C282" s="781">
        <v>119.14</v>
      </c>
      <c r="D282" s="274">
        <v>108.91</v>
      </c>
      <c r="E282" s="32">
        <v>95.19</v>
      </c>
      <c r="F282" s="286" t="s">
        <v>890</v>
      </c>
      <c r="G282" s="138" t="s">
        <v>871</v>
      </c>
      <c r="H282" s="24"/>
      <c r="I282" s="95">
        <v>2013</v>
      </c>
      <c r="J282" s="195" t="s">
        <v>4</v>
      </c>
      <c r="K282" s="1692">
        <v>100.8</v>
      </c>
      <c r="L282" s="1693">
        <v>93.8</v>
      </c>
      <c r="M282" s="1694">
        <v>91.8</v>
      </c>
      <c r="N282" s="1170">
        <v>112.1</v>
      </c>
      <c r="O282" s="1054">
        <v>109.2</v>
      </c>
      <c r="P282" s="1695">
        <v>96</v>
      </c>
      <c r="Q282" t="s">
        <v>880</v>
      </c>
      <c r="R282" s="1055"/>
    </row>
    <row r="283" spans="1:18">
      <c r="A283" s="95"/>
      <c r="B283" s="195" t="s">
        <v>5</v>
      </c>
      <c r="C283" s="781">
        <v>121.53</v>
      </c>
      <c r="D283" s="274">
        <v>113.22</v>
      </c>
      <c r="E283" s="32">
        <v>94.97</v>
      </c>
      <c r="F283" s="291" t="s">
        <v>890</v>
      </c>
      <c r="G283" s="135"/>
      <c r="H283" s="24"/>
      <c r="I283" s="95"/>
      <c r="J283" s="195" t="s">
        <v>5</v>
      </c>
      <c r="K283" s="1692">
        <v>102.5</v>
      </c>
      <c r="L283" s="1693">
        <v>95.4</v>
      </c>
      <c r="M283" s="1694">
        <v>91.9</v>
      </c>
      <c r="N283" s="1170">
        <v>114</v>
      </c>
      <c r="O283" s="1054">
        <v>110.9</v>
      </c>
      <c r="P283" s="1695">
        <v>96.1</v>
      </c>
      <c r="Q283" t="s">
        <v>880</v>
      </c>
      <c r="R283" s="1055"/>
    </row>
    <row r="284" spans="1:18">
      <c r="A284" s="95"/>
      <c r="B284" s="195" t="s">
        <v>6</v>
      </c>
      <c r="C284" s="781">
        <v>121.42</v>
      </c>
      <c r="D284" s="274">
        <v>111.14</v>
      </c>
      <c r="E284" s="32">
        <v>94.14</v>
      </c>
      <c r="F284" s="291" t="s">
        <v>890</v>
      </c>
      <c r="G284" s="135"/>
      <c r="H284" s="24"/>
      <c r="I284" s="95"/>
      <c r="J284" s="195" t="s">
        <v>6</v>
      </c>
      <c r="K284" s="1692">
        <v>103.6</v>
      </c>
      <c r="L284" s="1693">
        <v>95.9</v>
      </c>
      <c r="M284" s="1694">
        <v>91.8</v>
      </c>
      <c r="N284" s="1170">
        <v>115.1</v>
      </c>
      <c r="O284" s="1054">
        <v>111.5</v>
      </c>
      <c r="P284" s="1695">
        <v>96.1</v>
      </c>
      <c r="Q284" t="s">
        <v>880</v>
      </c>
      <c r="R284" s="1055"/>
    </row>
    <row r="285" spans="1:18">
      <c r="A285" s="95"/>
      <c r="B285" s="195" t="s">
        <v>7</v>
      </c>
      <c r="C285" s="781">
        <v>126.69</v>
      </c>
      <c r="D285" s="274">
        <v>112.74</v>
      </c>
      <c r="E285" s="32">
        <v>93.92</v>
      </c>
      <c r="F285" s="291" t="s">
        <v>890</v>
      </c>
      <c r="G285" s="135"/>
      <c r="H285" s="24"/>
      <c r="I285" s="95"/>
      <c r="J285" s="195" t="s">
        <v>7</v>
      </c>
      <c r="K285" s="1692">
        <v>105.2</v>
      </c>
      <c r="L285" s="1693">
        <v>97.3</v>
      </c>
      <c r="M285" s="1694">
        <v>92.5</v>
      </c>
      <c r="N285" s="1170">
        <v>116.8</v>
      </c>
      <c r="O285" s="1054">
        <v>112.9</v>
      </c>
      <c r="P285" s="1695">
        <v>96.9</v>
      </c>
      <c r="Q285" t="s">
        <v>881</v>
      </c>
      <c r="R285" s="1055"/>
    </row>
    <row r="286" spans="1:18">
      <c r="A286" s="95"/>
      <c r="B286" s="195" t="s">
        <v>8</v>
      </c>
      <c r="C286" s="781">
        <v>125.36</v>
      </c>
      <c r="D286" s="274">
        <v>113.75</v>
      </c>
      <c r="E286" s="32">
        <v>94.01</v>
      </c>
      <c r="F286" s="291" t="s">
        <v>891</v>
      </c>
      <c r="G286" s="135"/>
      <c r="H286" s="24"/>
      <c r="I286" s="95"/>
      <c r="J286" s="195" t="s">
        <v>8</v>
      </c>
      <c r="K286" s="1692">
        <v>104</v>
      </c>
      <c r="L286" s="1693">
        <v>96.8</v>
      </c>
      <c r="M286" s="1694">
        <v>92.9</v>
      </c>
      <c r="N286" s="1170">
        <v>115.5</v>
      </c>
      <c r="O286" s="1054">
        <v>112.6</v>
      </c>
      <c r="P286" s="1695">
        <v>97.4</v>
      </c>
      <c r="Q286" t="s">
        <v>881</v>
      </c>
      <c r="R286" s="1055"/>
    </row>
    <row r="287" spans="1:18">
      <c r="A287" s="95"/>
      <c r="B287" s="195" t="s">
        <v>9</v>
      </c>
      <c r="C287" s="781">
        <v>125.97</v>
      </c>
      <c r="D287" s="274">
        <v>114.16</v>
      </c>
      <c r="E287" s="32">
        <v>97.28</v>
      </c>
      <c r="F287" s="291" t="s">
        <v>886</v>
      </c>
      <c r="G287" s="135"/>
      <c r="H287" s="24"/>
      <c r="I287" s="95"/>
      <c r="J287" s="195" t="s">
        <v>9</v>
      </c>
      <c r="K287" s="1692">
        <v>104.8</v>
      </c>
      <c r="L287" s="1693">
        <v>97.9</v>
      </c>
      <c r="M287" s="1694">
        <v>93.8</v>
      </c>
      <c r="N287" s="1170">
        <v>116.3</v>
      </c>
      <c r="O287" s="1054">
        <v>113.6</v>
      </c>
      <c r="P287" s="1695">
        <v>98.2</v>
      </c>
      <c r="Q287" t="s">
        <v>882</v>
      </c>
      <c r="R287" s="1055"/>
    </row>
    <row r="288" spans="1:18">
      <c r="A288" s="95"/>
      <c r="B288" s="195" t="s">
        <v>10</v>
      </c>
      <c r="C288" s="781">
        <v>126.24</v>
      </c>
      <c r="D288" s="274">
        <v>115.63</v>
      </c>
      <c r="E288" s="32">
        <v>99.39</v>
      </c>
      <c r="F288" s="291" t="s">
        <v>886</v>
      </c>
      <c r="G288" s="135"/>
      <c r="H288" s="24"/>
      <c r="I288" s="95"/>
      <c r="J288" s="195" t="s">
        <v>10</v>
      </c>
      <c r="K288" s="1692">
        <v>105.1</v>
      </c>
      <c r="L288" s="1693">
        <v>98.8</v>
      </c>
      <c r="M288" s="1694">
        <v>94.1</v>
      </c>
      <c r="N288" s="1170">
        <v>116.6</v>
      </c>
      <c r="O288" s="1054">
        <v>114.7</v>
      </c>
      <c r="P288" s="1695">
        <v>98.5</v>
      </c>
      <c r="Q288" t="s">
        <v>882</v>
      </c>
      <c r="R288" s="1066"/>
    </row>
    <row r="289" spans="1:18">
      <c r="A289" s="95"/>
      <c r="B289" s="195" t="s">
        <v>11</v>
      </c>
      <c r="C289" s="781">
        <v>127.36</v>
      </c>
      <c r="D289" s="274">
        <v>115.78</v>
      </c>
      <c r="E289" s="32">
        <v>100.22</v>
      </c>
      <c r="F289" s="291" t="s">
        <v>886</v>
      </c>
      <c r="G289" s="135"/>
      <c r="H289" s="24"/>
      <c r="I289" s="95"/>
      <c r="J289" s="195" t="s">
        <v>11</v>
      </c>
      <c r="K289" s="1692">
        <v>106.5</v>
      </c>
      <c r="L289" s="1693">
        <v>99.4</v>
      </c>
      <c r="M289" s="1694">
        <v>94.5</v>
      </c>
      <c r="N289" s="1170">
        <v>118.1</v>
      </c>
      <c r="O289" s="1054">
        <v>115.5</v>
      </c>
      <c r="P289" s="1695">
        <v>99</v>
      </c>
      <c r="Q289" t="s">
        <v>882</v>
      </c>
      <c r="R289" s="1066"/>
    </row>
    <row r="290" spans="1:18">
      <c r="A290" s="95"/>
      <c r="B290" s="195" t="s">
        <v>12</v>
      </c>
      <c r="C290" s="781">
        <v>132.65</v>
      </c>
      <c r="D290" s="274">
        <v>117.84</v>
      </c>
      <c r="E290" s="32">
        <v>101.7</v>
      </c>
      <c r="F290" s="291" t="s">
        <v>886</v>
      </c>
      <c r="G290" s="135"/>
      <c r="H290" s="24"/>
      <c r="I290" s="95"/>
      <c r="J290" s="195" t="s">
        <v>12</v>
      </c>
      <c r="K290" s="1692">
        <v>106.5</v>
      </c>
      <c r="L290" s="1693">
        <v>100.1</v>
      </c>
      <c r="M290" s="1694">
        <v>94.9</v>
      </c>
      <c r="N290" s="1170">
        <v>118.1</v>
      </c>
      <c r="O290" s="1054">
        <v>116.1</v>
      </c>
      <c r="P290" s="1695">
        <v>99.3</v>
      </c>
      <c r="Q290" t="s">
        <v>882</v>
      </c>
      <c r="R290" s="1055"/>
    </row>
    <row r="291" spans="1:18">
      <c r="A291" s="95"/>
      <c r="B291" s="195" t="s">
        <v>13</v>
      </c>
      <c r="C291" s="781">
        <v>134.55000000000001</v>
      </c>
      <c r="D291" s="274">
        <v>119.73</v>
      </c>
      <c r="E291" s="32">
        <v>102.66</v>
      </c>
      <c r="F291" s="291" t="s">
        <v>886</v>
      </c>
      <c r="G291" s="135"/>
      <c r="H291" s="24"/>
      <c r="I291" s="95"/>
      <c r="J291" s="195" t="s">
        <v>13</v>
      </c>
      <c r="K291" s="1692">
        <v>108.1</v>
      </c>
      <c r="L291" s="1693">
        <v>101.2</v>
      </c>
      <c r="M291" s="1694">
        <v>95.8</v>
      </c>
      <c r="N291" s="1170">
        <v>119.8</v>
      </c>
      <c r="O291" s="1054">
        <v>117.3</v>
      </c>
      <c r="P291" s="1695">
        <v>100.3</v>
      </c>
      <c r="Q291" t="s">
        <v>882</v>
      </c>
      <c r="R291" s="1055"/>
    </row>
    <row r="292" spans="1:18">
      <c r="A292" s="95"/>
      <c r="B292" s="195" t="s">
        <v>14</v>
      </c>
      <c r="C292" s="781">
        <v>137.44999999999999</v>
      </c>
      <c r="D292" s="274">
        <v>120.02</v>
      </c>
      <c r="E292" s="32">
        <v>102.11</v>
      </c>
      <c r="F292" s="292" t="s">
        <v>886</v>
      </c>
      <c r="G292" s="136"/>
      <c r="H292" s="24"/>
      <c r="I292" s="100"/>
      <c r="J292" s="197" t="s">
        <v>14</v>
      </c>
      <c r="K292" s="1692">
        <v>107.3</v>
      </c>
      <c r="L292" s="1693">
        <v>100.9</v>
      </c>
      <c r="M292" s="1694">
        <v>96.5</v>
      </c>
      <c r="N292" s="1171">
        <v>119</v>
      </c>
      <c r="O292" s="1056">
        <v>117.3</v>
      </c>
      <c r="P292" s="1700">
        <v>101.1</v>
      </c>
      <c r="Q292" s="931" t="s">
        <v>882</v>
      </c>
      <c r="R292" s="1057"/>
    </row>
    <row r="293" spans="1:18">
      <c r="A293" s="98" t="s">
        <v>62</v>
      </c>
      <c r="B293" s="196" t="s">
        <v>3</v>
      </c>
      <c r="C293" s="1760">
        <v>134.05000000000001</v>
      </c>
      <c r="D293" s="279">
        <v>118.94</v>
      </c>
      <c r="E293" s="35">
        <v>102.35</v>
      </c>
      <c r="F293" s="291" t="s">
        <v>886</v>
      </c>
      <c r="G293" s="135"/>
      <c r="H293" s="24"/>
      <c r="I293" s="95" t="s">
        <v>62</v>
      </c>
      <c r="J293" s="195" t="s">
        <v>3</v>
      </c>
      <c r="K293" s="1701">
        <v>107.6</v>
      </c>
      <c r="L293" s="1702">
        <v>102.5</v>
      </c>
      <c r="M293" s="1703">
        <v>97.8</v>
      </c>
      <c r="N293" s="1170">
        <v>119.4</v>
      </c>
      <c r="O293" s="1054">
        <v>118.8</v>
      </c>
      <c r="P293" s="1695">
        <v>102.3</v>
      </c>
      <c r="Q293" t="s">
        <v>882</v>
      </c>
      <c r="R293" s="1055"/>
    </row>
    <row r="294" spans="1:18">
      <c r="A294" s="95">
        <v>2014</v>
      </c>
      <c r="B294" s="195" t="s">
        <v>4</v>
      </c>
      <c r="C294" s="781">
        <v>130.09</v>
      </c>
      <c r="D294" s="274">
        <v>119.26</v>
      </c>
      <c r="E294" s="32">
        <v>101.55</v>
      </c>
      <c r="F294" s="291" t="s">
        <v>886</v>
      </c>
      <c r="G294" s="135"/>
      <c r="H294" s="24"/>
      <c r="I294" s="95">
        <v>2014</v>
      </c>
      <c r="J294" s="195" t="s">
        <v>4</v>
      </c>
      <c r="K294" s="1692">
        <v>104.3</v>
      </c>
      <c r="L294" s="1693">
        <v>102.2</v>
      </c>
      <c r="M294" s="1694">
        <v>97.9</v>
      </c>
      <c r="N294" s="1170">
        <v>115.9</v>
      </c>
      <c r="O294" s="1054">
        <v>118.6</v>
      </c>
      <c r="P294" s="1695">
        <v>102.5</v>
      </c>
      <c r="Q294" t="s">
        <v>882</v>
      </c>
      <c r="R294" s="1055"/>
    </row>
    <row r="295" spans="1:18">
      <c r="A295" s="95"/>
      <c r="B295" s="195" t="s">
        <v>5</v>
      </c>
      <c r="C295" s="781">
        <v>124.96</v>
      </c>
      <c r="D295" s="274">
        <v>119.21</v>
      </c>
      <c r="E295" s="32">
        <v>103.41</v>
      </c>
      <c r="F295" s="291" t="s">
        <v>886</v>
      </c>
      <c r="G295" s="135"/>
      <c r="H295" s="24"/>
      <c r="I295" s="95"/>
      <c r="J295" s="195" t="s">
        <v>5</v>
      </c>
      <c r="K295" s="1692">
        <v>103.3</v>
      </c>
      <c r="L295" s="1693">
        <v>103.8</v>
      </c>
      <c r="M295" s="1694">
        <v>98.5</v>
      </c>
      <c r="N295" s="1170">
        <v>114.8</v>
      </c>
      <c r="O295" s="1054">
        <v>120.6</v>
      </c>
      <c r="P295" s="1695">
        <v>103.2</v>
      </c>
      <c r="Q295" t="s">
        <v>882</v>
      </c>
      <c r="R295" s="1055"/>
    </row>
    <row r="296" spans="1:18">
      <c r="A296" s="95"/>
      <c r="B296" s="195" t="s">
        <v>6</v>
      </c>
      <c r="C296" s="781">
        <v>121.04</v>
      </c>
      <c r="D296" s="274">
        <v>117.51</v>
      </c>
      <c r="E296" s="32">
        <v>105.47</v>
      </c>
      <c r="F296" s="291" t="s">
        <v>886</v>
      </c>
      <c r="G296" s="135"/>
      <c r="H296" s="24"/>
      <c r="I296" s="95"/>
      <c r="J296" s="195" t="s">
        <v>6</v>
      </c>
      <c r="K296" s="1692">
        <v>100.8</v>
      </c>
      <c r="L296" s="1693">
        <v>100</v>
      </c>
      <c r="M296" s="1694">
        <v>98.6</v>
      </c>
      <c r="N296" s="1170">
        <v>112.2</v>
      </c>
      <c r="O296" s="1054">
        <v>116.4</v>
      </c>
      <c r="P296" s="1695">
        <v>103.4</v>
      </c>
      <c r="Q296" t="s">
        <v>884</v>
      </c>
      <c r="R296" s="1055"/>
    </row>
    <row r="297" spans="1:18">
      <c r="A297" s="95"/>
      <c r="B297" s="195" t="s">
        <v>7</v>
      </c>
      <c r="C297" s="781">
        <v>119.15</v>
      </c>
      <c r="D297" s="274">
        <v>119.54</v>
      </c>
      <c r="E297" s="32">
        <v>106.4</v>
      </c>
      <c r="F297" s="291" t="s">
        <v>886</v>
      </c>
      <c r="G297" s="135"/>
      <c r="H297" s="24"/>
      <c r="I297" s="95"/>
      <c r="J297" s="195" t="s">
        <v>7</v>
      </c>
      <c r="K297" s="1692">
        <v>99.7</v>
      </c>
      <c r="L297" s="1693">
        <v>100.6</v>
      </c>
      <c r="M297" s="1694">
        <v>100.6</v>
      </c>
      <c r="N297" s="1170">
        <v>110.9</v>
      </c>
      <c r="O297" s="1054">
        <v>117</v>
      </c>
      <c r="P297" s="1695">
        <v>105.4</v>
      </c>
      <c r="Q297" t="s">
        <v>884</v>
      </c>
      <c r="R297" s="1055"/>
    </row>
    <row r="298" spans="1:18">
      <c r="A298" s="95"/>
      <c r="B298" s="195" t="s">
        <v>8</v>
      </c>
      <c r="C298" s="781">
        <v>118.16</v>
      </c>
      <c r="D298" s="274">
        <v>117.96</v>
      </c>
      <c r="E298" s="32">
        <v>105.16</v>
      </c>
      <c r="F298" s="291" t="s">
        <v>886</v>
      </c>
      <c r="G298" s="135"/>
      <c r="H298" s="24"/>
      <c r="I298" s="95"/>
      <c r="J298" s="195" t="s">
        <v>8</v>
      </c>
      <c r="K298" s="1692">
        <v>99.6</v>
      </c>
      <c r="L298" s="1693">
        <v>99.4</v>
      </c>
      <c r="M298" s="1694">
        <v>100.5</v>
      </c>
      <c r="N298" s="1170">
        <v>110.9</v>
      </c>
      <c r="O298" s="1054">
        <v>115.7</v>
      </c>
      <c r="P298" s="1695">
        <v>105.4</v>
      </c>
      <c r="Q298" t="s">
        <v>884</v>
      </c>
      <c r="R298" s="1055"/>
    </row>
    <row r="299" spans="1:18">
      <c r="A299" s="95"/>
      <c r="B299" s="195" t="s">
        <v>9</v>
      </c>
      <c r="C299" s="781">
        <v>116.24</v>
      </c>
      <c r="D299" s="274">
        <v>117.53</v>
      </c>
      <c r="E299" s="32">
        <v>102.4</v>
      </c>
      <c r="F299" s="291" t="s">
        <v>885</v>
      </c>
      <c r="G299" s="135"/>
      <c r="H299" s="24"/>
      <c r="I299" s="95"/>
      <c r="J299" s="195" t="s">
        <v>9</v>
      </c>
      <c r="K299" s="1692">
        <v>101</v>
      </c>
      <c r="L299" s="1693">
        <v>99.9</v>
      </c>
      <c r="M299" s="1694">
        <v>100.8</v>
      </c>
      <c r="N299" s="1170">
        <v>112.4</v>
      </c>
      <c r="O299" s="1054">
        <v>116.3</v>
      </c>
      <c r="P299" s="1695">
        <v>105.6</v>
      </c>
      <c r="Q299" t="s">
        <v>884</v>
      </c>
      <c r="R299" s="1055"/>
    </row>
    <row r="300" spans="1:18">
      <c r="A300" s="95"/>
      <c r="B300" s="195" t="s">
        <v>10</v>
      </c>
      <c r="C300" s="781">
        <v>117.58</v>
      </c>
      <c r="D300" s="274">
        <v>117.21</v>
      </c>
      <c r="E300" s="32">
        <v>103.98</v>
      </c>
      <c r="F300" s="291" t="s">
        <v>892</v>
      </c>
      <c r="G300" s="135"/>
      <c r="H300" s="24"/>
      <c r="I300" s="95"/>
      <c r="J300" s="195" t="s">
        <v>10</v>
      </c>
      <c r="K300" s="1692">
        <v>100.8</v>
      </c>
      <c r="L300" s="1693">
        <v>99.2</v>
      </c>
      <c r="M300" s="1694">
        <v>100.3</v>
      </c>
      <c r="N300" s="1170">
        <v>112.3</v>
      </c>
      <c r="O300" s="1054">
        <v>115.5</v>
      </c>
      <c r="P300" s="1695">
        <v>105</v>
      </c>
      <c r="Q300" t="s">
        <v>888</v>
      </c>
      <c r="R300" s="1055"/>
    </row>
    <row r="301" spans="1:18">
      <c r="A301" s="95"/>
      <c r="B301" s="195" t="s">
        <v>11</v>
      </c>
      <c r="C301" s="781">
        <v>114.93</v>
      </c>
      <c r="D301" s="274">
        <v>117.66</v>
      </c>
      <c r="E301" s="32">
        <v>104.23</v>
      </c>
      <c r="F301" s="291" t="s">
        <v>885</v>
      </c>
      <c r="G301" s="135" t="s">
        <v>40</v>
      </c>
      <c r="H301" s="24"/>
      <c r="I301" s="95"/>
      <c r="J301" s="195" t="s">
        <v>11</v>
      </c>
      <c r="K301" s="1692">
        <v>101.2</v>
      </c>
      <c r="L301" s="1693">
        <v>100.6</v>
      </c>
      <c r="M301" s="1694">
        <v>100.5</v>
      </c>
      <c r="N301" s="1170">
        <v>112.7</v>
      </c>
      <c r="O301" s="1054">
        <v>117</v>
      </c>
      <c r="P301" s="1695">
        <v>105.2</v>
      </c>
      <c r="Q301" t="s">
        <v>888</v>
      </c>
      <c r="R301" s="1055"/>
    </row>
    <row r="302" spans="1:18">
      <c r="A302" s="95"/>
      <c r="B302" s="195" t="s">
        <v>12</v>
      </c>
      <c r="C302" s="781">
        <v>114.9</v>
      </c>
      <c r="D302" s="274">
        <v>120.91</v>
      </c>
      <c r="E302" s="32">
        <v>104.71</v>
      </c>
      <c r="F302" s="291" t="s">
        <v>892</v>
      </c>
      <c r="G302" s="135"/>
      <c r="H302" s="24"/>
      <c r="I302" s="95"/>
      <c r="J302" s="195" t="s">
        <v>12</v>
      </c>
      <c r="K302" s="1692">
        <v>100.2</v>
      </c>
      <c r="L302" s="1693">
        <v>100.4</v>
      </c>
      <c r="M302" s="1694">
        <v>100.4</v>
      </c>
      <c r="N302" s="1170">
        <v>111.7</v>
      </c>
      <c r="O302" s="1054">
        <v>116.7</v>
      </c>
      <c r="P302" s="1695">
        <v>105.1</v>
      </c>
      <c r="Q302" t="s">
        <v>888</v>
      </c>
      <c r="R302" s="1055"/>
    </row>
    <row r="303" spans="1:18">
      <c r="A303" s="95"/>
      <c r="B303" s="195" t="s">
        <v>13</v>
      </c>
      <c r="C303" s="781">
        <v>113.12</v>
      </c>
      <c r="D303" s="274">
        <v>117.97</v>
      </c>
      <c r="E303" s="32">
        <v>105.58</v>
      </c>
      <c r="F303" s="291" t="s">
        <v>892</v>
      </c>
      <c r="G303" s="135"/>
      <c r="H303" s="24"/>
      <c r="I303" s="95"/>
      <c r="J303" s="195" t="s">
        <v>13</v>
      </c>
      <c r="K303" s="1692">
        <v>100.7</v>
      </c>
      <c r="L303" s="1693">
        <v>99.6</v>
      </c>
      <c r="M303" s="1694">
        <v>100.4</v>
      </c>
      <c r="N303" s="1170">
        <v>112.2</v>
      </c>
      <c r="O303" s="1054">
        <v>116.2</v>
      </c>
      <c r="P303" s="1695">
        <v>105.1</v>
      </c>
      <c r="Q303" t="s">
        <v>888</v>
      </c>
      <c r="R303" s="1055"/>
    </row>
    <row r="304" spans="1:18">
      <c r="A304" s="100"/>
      <c r="B304" s="197" t="s">
        <v>14</v>
      </c>
      <c r="C304" s="895">
        <v>108.16</v>
      </c>
      <c r="D304" s="273">
        <v>119.92</v>
      </c>
      <c r="E304" s="34">
        <v>105.76</v>
      </c>
      <c r="F304" s="291" t="s">
        <v>886</v>
      </c>
      <c r="G304" s="135"/>
      <c r="H304" s="24"/>
      <c r="I304" s="100"/>
      <c r="J304" s="195" t="s">
        <v>14</v>
      </c>
      <c r="K304" s="1696">
        <v>100.7</v>
      </c>
      <c r="L304" s="1697">
        <v>100</v>
      </c>
      <c r="M304" s="1698">
        <v>100.1</v>
      </c>
      <c r="N304" s="1170">
        <v>112.2</v>
      </c>
      <c r="O304" s="1054">
        <v>116.4</v>
      </c>
      <c r="P304" s="1695">
        <v>104.8</v>
      </c>
      <c r="Q304" t="s">
        <v>882</v>
      </c>
      <c r="R304" s="1055"/>
    </row>
    <row r="305" spans="1:18">
      <c r="A305" s="98" t="s">
        <v>63</v>
      </c>
      <c r="B305" s="196" t="s">
        <v>3</v>
      </c>
      <c r="C305" s="1760">
        <v>112.88</v>
      </c>
      <c r="D305" s="279">
        <v>120.51</v>
      </c>
      <c r="E305" s="35">
        <v>106.16</v>
      </c>
      <c r="F305" s="290" t="s">
        <v>886</v>
      </c>
      <c r="G305" s="134"/>
      <c r="H305" s="24"/>
      <c r="I305" s="98" t="s">
        <v>63</v>
      </c>
      <c r="J305" s="196" t="s">
        <v>3</v>
      </c>
      <c r="K305" s="1692">
        <v>100.1</v>
      </c>
      <c r="L305" s="1693">
        <v>101.7</v>
      </c>
      <c r="M305" s="1694">
        <v>100.2</v>
      </c>
      <c r="N305" s="1172">
        <v>111.6</v>
      </c>
      <c r="O305" s="1059">
        <v>118.3</v>
      </c>
      <c r="P305" s="1699">
        <v>104.9</v>
      </c>
      <c r="Q305" s="1160" t="s">
        <v>882</v>
      </c>
      <c r="R305" s="1058"/>
    </row>
    <row r="306" spans="1:18">
      <c r="A306" s="95">
        <v>2015</v>
      </c>
      <c r="B306" s="195" t="s">
        <v>4</v>
      </c>
      <c r="C306" s="781">
        <v>108.64</v>
      </c>
      <c r="D306" s="274">
        <v>117.11</v>
      </c>
      <c r="E306" s="32">
        <v>106.72</v>
      </c>
      <c r="F306" s="291" t="s">
        <v>886</v>
      </c>
      <c r="G306" s="135"/>
      <c r="H306" s="24"/>
      <c r="I306" s="95">
        <v>2015</v>
      </c>
      <c r="J306" s="195" t="s">
        <v>4</v>
      </c>
      <c r="K306" s="1692">
        <v>100.2</v>
      </c>
      <c r="L306" s="1693">
        <v>100</v>
      </c>
      <c r="M306" s="1694">
        <v>100.3</v>
      </c>
      <c r="N306" s="1170">
        <v>111.7</v>
      </c>
      <c r="O306" s="1054">
        <v>116.8</v>
      </c>
      <c r="P306" s="1695">
        <v>105.1</v>
      </c>
      <c r="Q306" t="s">
        <v>882</v>
      </c>
      <c r="R306" s="1055"/>
    </row>
    <row r="307" spans="1:18">
      <c r="A307" s="95"/>
      <c r="B307" s="195" t="s">
        <v>5</v>
      </c>
      <c r="C307" s="781">
        <v>108.7</v>
      </c>
      <c r="D307" s="274">
        <v>118.1</v>
      </c>
      <c r="E307" s="32">
        <v>102.72</v>
      </c>
      <c r="F307" s="291" t="s">
        <v>886</v>
      </c>
      <c r="G307" s="135"/>
      <c r="H307" s="24"/>
      <c r="I307" s="95"/>
      <c r="J307" s="195" t="s">
        <v>5</v>
      </c>
      <c r="K307" s="1692">
        <v>100.4</v>
      </c>
      <c r="L307" s="1693">
        <v>99.5</v>
      </c>
      <c r="M307" s="1694">
        <v>99.7</v>
      </c>
      <c r="N307" s="1170">
        <v>111.8</v>
      </c>
      <c r="O307" s="1054">
        <v>116.1</v>
      </c>
      <c r="P307" s="1695">
        <v>104.6</v>
      </c>
      <c r="Q307" t="s">
        <v>882</v>
      </c>
      <c r="R307" s="1055"/>
    </row>
    <row r="308" spans="1:18">
      <c r="A308" s="95"/>
      <c r="B308" s="195" t="s">
        <v>6</v>
      </c>
      <c r="C308" s="781">
        <v>106.43</v>
      </c>
      <c r="D308" s="274">
        <v>116.96</v>
      </c>
      <c r="E308" s="32">
        <v>102.29</v>
      </c>
      <c r="F308" s="291" t="s">
        <v>892</v>
      </c>
      <c r="G308" s="135"/>
      <c r="H308" s="24"/>
      <c r="I308" s="95"/>
      <c r="J308" s="195" t="s">
        <v>6</v>
      </c>
      <c r="K308" s="1692">
        <v>101.5</v>
      </c>
      <c r="L308" s="1693">
        <v>100.5</v>
      </c>
      <c r="M308" s="1694">
        <v>100.3</v>
      </c>
      <c r="N308" s="1170">
        <v>113.1</v>
      </c>
      <c r="O308" s="1054">
        <v>117.3</v>
      </c>
      <c r="P308" s="1695">
        <v>105.1</v>
      </c>
      <c r="Q308" t="s">
        <v>882</v>
      </c>
      <c r="R308" s="1055"/>
    </row>
    <row r="309" spans="1:18">
      <c r="A309" s="95"/>
      <c r="B309" s="195" t="s">
        <v>7</v>
      </c>
      <c r="C309" s="781">
        <v>109.82</v>
      </c>
      <c r="D309" s="274">
        <v>115.24</v>
      </c>
      <c r="E309" s="32">
        <v>103.35</v>
      </c>
      <c r="F309" s="291" t="s">
        <v>892</v>
      </c>
      <c r="G309" s="135"/>
      <c r="H309" s="24"/>
      <c r="I309" s="95"/>
      <c r="J309" s="195" t="s">
        <v>7</v>
      </c>
      <c r="K309" s="1692">
        <v>102.5</v>
      </c>
      <c r="L309" s="1693">
        <v>99.7</v>
      </c>
      <c r="M309" s="1694">
        <v>100</v>
      </c>
      <c r="N309" s="1170">
        <v>114.2</v>
      </c>
      <c r="O309" s="1054">
        <v>116.5</v>
      </c>
      <c r="P309" s="1695">
        <v>104.8</v>
      </c>
      <c r="Q309" t="s">
        <v>884</v>
      </c>
      <c r="R309" s="1055"/>
    </row>
    <row r="310" spans="1:18">
      <c r="A310" s="95"/>
      <c r="B310" s="195" t="s">
        <v>8</v>
      </c>
      <c r="C310" s="781">
        <v>109.06</v>
      </c>
      <c r="D310" s="274">
        <v>113.98</v>
      </c>
      <c r="E310" s="32">
        <v>100.49</v>
      </c>
      <c r="F310" s="291" t="s">
        <v>885</v>
      </c>
      <c r="G310" s="135"/>
      <c r="H310" s="24"/>
      <c r="I310" s="95"/>
      <c r="J310" s="195" t="s">
        <v>8</v>
      </c>
      <c r="K310" s="1692">
        <v>102.1</v>
      </c>
      <c r="L310" s="1693">
        <v>100.5</v>
      </c>
      <c r="M310" s="1694">
        <v>99.5</v>
      </c>
      <c r="N310" s="1170">
        <v>113.7</v>
      </c>
      <c r="O310" s="1054">
        <v>117.3</v>
      </c>
      <c r="P310" s="1695">
        <v>104.3</v>
      </c>
      <c r="Q310" t="s">
        <v>884</v>
      </c>
      <c r="R310" s="1055"/>
    </row>
    <row r="311" spans="1:18">
      <c r="A311" s="95"/>
      <c r="B311" s="195" t="s">
        <v>9</v>
      </c>
      <c r="C311" s="781">
        <v>108.83</v>
      </c>
      <c r="D311" s="274">
        <v>115.58</v>
      </c>
      <c r="E311" s="32">
        <v>99.45</v>
      </c>
      <c r="F311" s="291" t="s">
        <v>885</v>
      </c>
      <c r="G311" s="135"/>
      <c r="H311" s="24"/>
      <c r="I311" s="95"/>
      <c r="J311" s="195" t="s">
        <v>9</v>
      </c>
      <c r="K311" s="1692">
        <v>100.7</v>
      </c>
      <c r="L311" s="1693">
        <v>100.5</v>
      </c>
      <c r="M311" s="1694">
        <v>100</v>
      </c>
      <c r="N311" s="1170">
        <v>112.2</v>
      </c>
      <c r="O311" s="1054">
        <v>117.2</v>
      </c>
      <c r="P311" s="1695">
        <v>104.7</v>
      </c>
      <c r="Q311" t="s">
        <v>884</v>
      </c>
      <c r="R311" s="1055"/>
    </row>
    <row r="312" spans="1:18">
      <c r="A312" s="95"/>
      <c r="B312" s="195" t="s">
        <v>10</v>
      </c>
      <c r="C312" s="781">
        <v>107.32</v>
      </c>
      <c r="D312" s="274">
        <v>115</v>
      </c>
      <c r="E312" s="32">
        <v>99.44</v>
      </c>
      <c r="F312" s="291" t="s">
        <v>885</v>
      </c>
      <c r="G312" s="135"/>
      <c r="H312" s="24"/>
      <c r="I312" s="95"/>
      <c r="J312" s="195" t="s">
        <v>10</v>
      </c>
      <c r="K312" s="1692">
        <v>99.9</v>
      </c>
      <c r="L312" s="1693">
        <v>99.5</v>
      </c>
      <c r="M312" s="1694">
        <v>99.7</v>
      </c>
      <c r="N312" s="1170">
        <v>111.4</v>
      </c>
      <c r="O312" s="1054">
        <v>116.2</v>
      </c>
      <c r="P312" s="1695">
        <v>104.4</v>
      </c>
      <c r="Q312" t="s">
        <v>884</v>
      </c>
      <c r="R312" s="1055"/>
    </row>
    <row r="313" spans="1:18">
      <c r="A313" s="95"/>
      <c r="B313" s="195" t="s">
        <v>11</v>
      </c>
      <c r="C313" s="781">
        <v>104.69</v>
      </c>
      <c r="D313" s="274">
        <v>114.85</v>
      </c>
      <c r="E313" s="32">
        <v>99.3</v>
      </c>
      <c r="F313" s="291" t="s">
        <v>885</v>
      </c>
      <c r="G313" s="135"/>
      <c r="H313" s="24"/>
      <c r="I313" s="95"/>
      <c r="J313" s="195" t="s">
        <v>11</v>
      </c>
      <c r="K313" s="1692">
        <v>98.7</v>
      </c>
      <c r="L313" s="1693">
        <v>100</v>
      </c>
      <c r="M313" s="1694">
        <v>100</v>
      </c>
      <c r="N313" s="1170">
        <v>110.1</v>
      </c>
      <c r="O313" s="1054">
        <v>117.1</v>
      </c>
      <c r="P313" s="1695">
        <v>104.9</v>
      </c>
      <c r="Q313" t="s">
        <v>884</v>
      </c>
      <c r="R313" s="1055"/>
    </row>
    <row r="314" spans="1:18">
      <c r="A314" s="95"/>
      <c r="B314" s="195" t="s">
        <v>12</v>
      </c>
      <c r="C314" s="781">
        <v>106.06</v>
      </c>
      <c r="D314" s="274">
        <v>114.08</v>
      </c>
      <c r="E314" s="32">
        <v>100.27</v>
      </c>
      <c r="F314" s="291" t="s">
        <v>887</v>
      </c>
      <c r="G314" s="135"/>
      <c r="H314" s="24"/>
      <c r="I314" s="95"/>
      <c r="J314" s="195" t="s">
        <v>12</v>
      </c>
      <c r="K314" s="1692">
        <v>99.1</v>
      </c>
      <c r="L314" s="1693">
        <v>100.2</v>
      </c>
      <c r="M314" s="1694">
        <v>100.1</v>
      </c>
      <c r="N314" s="1170">
        <v>110.6</v>
      </c>
      <c r="O314" s="1054">
        <v>116.9</v>
      </c>
      <c r="P314" s="1695">
        <v>105</v>
      </c>
      <c r="Q314" t="s">
        <v>884</v>
      </c>
      <c r="R314" s="1055"/>
    </row>
    <row r="315" spans="1:18">
      <c r="A315" s="95"/>
      <c r="B315" s="195" t="s">
        <v>13</v>
      </c>
      <c r="C315" s="781">
        <v>102.25</v>
      </c>
      <c r="D315" s="274">
        <v>112.8</v>
      </c>
      <c r="E315" s="32">
        <v>101.17</v>
      </c>
      <c r="F315" s="291" t="s">
        <v>887</v>
      </c>
      <c r="G315" s="135"/>
      <c r="H315" s="24"/>
      <c r="I315" s="95"/>
      <c r="J315" s="195" t="s">
        <v>13</v>
      </c>
      <c r="K315" s="1692">
        <v>98.1</v>
      </c>
      <c r="L315" s="1693">
        <v>99.3</v>
      </c>
      <c r="M315" s="1694">
        <v>100.1</v>
      </c>
      <c r="N315" s="1170">
        <v>109.5</v>
      </c>
      <c r="O315" s="1054">
        <v>116.1</v>
      </c>
      <c r="P315" s="1695">
        <v>105</v>
      </c>
      <c r="Q315" t="s">
        <v>884</v>
      </c>
      <c r="R315" s="1055"/>
    </row>
    <row r="316" spans="1:18">
      <c r="A316" s="100"/>
      <c r="B316" s="197" t="s">
        <v>14</v>
      </c>
      <c r="C316" s="895">
        <v>101.81</v>
      </c>
      <c r="D316" s="273">
        <v>111.81</v>
      </c>
      <c r="E316" s="34">
        <v>101.88</v>
      </c>
      <c r="F316" s="292" t="s">
        <v>695</v>
      </c>
      <c r="G316" s="136"/>
      <c r="H316" s="24"/>
      <c r="I316" s="100"/>
      <c r="J316" s="197" t="s">
        <v>14</v>
      </c>
      <c r="K316" s="1692">
        <v>96.8</v>
      </c>
      <c r="L316" s="1693">
        <v>98.5</v>
      </c>
      <c r="M316" s="1694">
        <v>100.1</v>
      </c>
      <c r="N316" s="1171">
        <v>108.1</v>
      </c>
      <c r="O316" s="1056">
        <v>115.2</v>
      </c>
      <c r="P316" s="1700">
        <v>104.9</v>
      </c>
      <c r="Q316" s="931" t="s">
        <v>884</v>
      </c>
      <c r="R316" s="1057"/>
    </row>
    <row r="317" spans="1:18">
      <c r="A317" s="98" t="s">
        <v>280</v>
      </c>
      <c r="B317" s="196" t="s">
        <v>3</v>
      </c>
      <c r="C317" s="1760">
        <v>108.42</v>
      </c>
      <c r="D317" s="355">
        <v>114.44</v>
      </c>
      <c r="E317" s="35">
        <v>101.59</v>
      </c>
      <c r="F317" s="293" t="s">
        <v>695</v>
      </c>
      <c r="G317" s="135"/>
      <c r="H317" s="24"/>
      <c r="I317" s="98" t="s">
        <v>280</v>
      </c>
      <c r="J317" s="195" t="s">
        <v>3</v>
      </c>
      <c r="K317" s="1701">
        <v>96.7</v>
      </c>
      <c r="L317" s="1702">
        <v>99.5</v>
      </c>
      <c r="M317" s="1703">
        <v>99.6</v>
      </c>
      <c r="N317" s="1170">
        <v>108</v>
      </c>
      <c r="O317" s="1054">
        <v>116.6</v>
      </c>
      <c r="P317" s="1695">
        <v>104.6</v>
      </c>
      <c r="Q317" t="s">
        <v>884</v>
      </c>
      <c r="R317" s="1055"/>
    </row>
    <row r="318" spans="1:18">
      <c r="A318" s="95">
        <v>2016</v>
      </c>
      <c r="B318" s="195" t="s">
        <v>4</v>
      </c>
      <c r="C318" s="781">
        <v>98.49</v>
      </c>
      <c r="D318" s="275">
        <v>114.27</v>
      </c>
      <c r="E318" s="32">
        <v>101.88</v>
      </c>
      <c r="F318" s="294" t="s">
        <v>695</v>
      </c>
      <c r="G318" s="135"/>
      <c r="H318" s="24"/>
      <c r="I318" s="95">
        <v>2016</v>
      </c>
      <c r="J318" s="195" t="s">
        <v>4</v>
      </c>
      <c r="K318" s="1692">
        <v>95.3</v>
      </c>
      <c r="L318" s="1693">
        <v>98.9</v>
      </c>
      <c r="M318" s="1694">
        <v>99.7</v>
      </c>
      <c r="N318" s="1170">
        <v>106.5</v>
      </c>
      <c r="O318" s="1054">
        <v>115.6</v>
      </c>
      <c r="P318" s="1695">
        <v>104.7</v>
      </c>
      <c r="Q318" t="s">
        <v>884</v>
      </c>
      <c r="R318" s="1055"/>
    </row>
    <row r="319" spans="1:18">
      <c r="A319" s="95"/>
      <c r="B319" s="195" t="s">
        <v>5</v>
      </c>
      <c r="C319" s="781">
        <v>102.91</v>
      </c>
      <c r="D319" s="275">
        <v>114.02</v>
      </c>
      <c r="E319" s="32">
        <v>101.86</v>
      </c>
      <c r="F319" s="294" t="s">
        <v>695</v>
      </c>
      <c r="G319" s="135"/>
      <c r="H319" s="24"/>
      <c r="I319" s="95"/>
      <c r="J319" s="195" t="s">
        <v>5</v>
      </c>
      <c r="K319" s="1692">
        <v>95.4</v>
      </c>
      <c r="L319" s="1693">
        <v>98.9</v>
      </c>
      <c r="M319" s="1694">
        <v>99.3</v>
      </c>
      <c r="N319" s="1170">
        <v>106.7</v>
      </c>
      <c r="O319" s="1054">
        <v>115.9</v>
      </c>
      <c r="P319" s="1695">
        <v>104.4</v>
      </c>
      <c r="Q319" t="s">
        <v>884</v>
      </c>
      <c r="R319" s="1055"/>
    </row>
    <row r="320" spans="1:18">
      <c r="A320" s="95"/>
      <c r="B320" s="195" t="s">
        <v>6</v>
      </c>
      <c r="C320" s="781">
        <v>103.15</v>
      </c>
      <c r="D320" s="275">
        <v>115.54</v>
      </c>
      <c r="E320" s="32">
        <v>101.51</v>
      </c>
      <c r="F320" s="294" t="s">
        <v>695</v>
      </c>
      <c r="G320" s="135"/>
      <c r="H320" s="24"/>
      <c r="I320" s="95"/>
      <c r="J320" s="195" t="s">
        <v>6</v>
      </c>
      <c r="K320" s="1692">
        <v>95.5</v>
      </c>
      <c r="L320" s="1693">
        <v>98.8</v>
      </c>
      <c r="M320" s="1694">
        <v>99.3</v>
      </c>
      <c r="N320" s="1170">
        <v>106.7</v>
      </c>
      <c r="O320" s="1054">
        <v>115.6</v>
      </c>
      <c r="P320" s="1695">
        <v>104.3</v>
      </c>
      <c r="Q320" t="s">
        <v>884</v>
      </c>
      <c r="R320" s="1055"/>
    </row>
    <row r="321" spans="1:18">
      <c r="A321" s="95"/>
      <c r="B321" s="195" t="s">
        <v>7</v>
      </c>
      <c r="C321" s="781">
        <v>103.16</v>
      </c>
      <c r="D321" s="275">
        <v>115.71</v>
      </c>
      <c r="E321" s="32">
        <v>100.81</v>
      </c>
      <c r="F321" s="294" t="s">
        <v>695</v>
      </c>
      <c r="G321" s="135"/>
      <c r="H321" s="24"/>
      <c r="I321" s="95"/>
      <c r="J321" s="195" t="s">
        <v>7</v>
      </c>
      <c r="K321" s="1692">
        <v>95.5</v>
      </c>
      <c r="L321" s="1693">
        <v>98.5</v>
      </c>
      <c r="M321" s="1694">
        <v>98.6</v>
      </c>
      <c r="N321" s="1170">
        <v>106.7</v>
      </c>
      <c r="O321" s="1054">
        <v>115.3</v>
      </c>
      <c r="P321" s="1695">
        <v>103.5</v>
      </c>
      <c r="Q321" t="s">
        <v>884</v>
      </c>
      <c r="R321" s="1055"/>
    </row>
    <row r="322" spans="1:18">
      <c r="A322" s="95"/>
      <c r="B322" s="195" t="s">
        <v>8</v>
      </c>
      <c r="C322" s="781">
        <v>104.8</v>
      </c>
      <c r="D322" s="275">
        <v>116.38</v>
      </c>
      <c r="E322" s="32">
        <v>99.75</v>
      </c>
      <c r="F322" s="294" t="s">
        <v>893</v>
      </c>
      <c r="G322" s="135"/>
      <c r="H322" s="24"/>
      <c r="I322" s="95"/>
      <c r="J322" s="195" t="s">
        <v>8</v>
      </c>
      <c r="K322" s="1692">
        <v>95.6</v>
      </c>
      <c r="L322" s="1693">
        <v>98.9</v>
      </c>
      <c r="M322" s="1694">
        <v>99.2</v>
      </c>
      <c r="N322" s="1170">
        <v>106.8</v>
      </c>
      <c r="O322" s="1054">
        <v>115.6</v>
      </c>
      <c r="P322" s="1695">
        <v>104.3</v>
      </c>
      <c r="Q322" t="s">
        <v>884</v>
      </c>
      <c r="R322" s="1055"/>
    </row>
    <row r="323" spans="1:18">
      <c r="A323" s="95"/>
      <c r="B323" s="195" t="s">
        <v>9</v>
      </c>
      <c r="C323" s="781">
        <v>107.95</v>
      </c>
      <c r="D323" s="275">
        <v>116.6</v>
      </c>
      <c r="E323" s="32">
        <v>101.31</v>
      </c>
      <c r="F323" s="294" t="s">
        <v>893</v>
      </c>
      <c r="G323" s="135"/>
      <c r="H323" s="24"/>
      <c r="I323" s="95"/>
      <c r="J323" s="195" t="s">
        <v>9</v>
      </c>
      <c r="K323" s="1692">
        <v>95.9</v>
      </c>
      <c r="L323" s="1693">
        <v>99.2</v>
      </c>
      <c r="M323" s="1694">
        <v>99.2</v>
      </c>
      <c r="N323" s="1170">
        <v>107.1</v>
      </c>
      <c r="O323" s="1054">
        <v>116.1</v>
      </c>
      <c r="P323" s="1695">
        <v>104.3</v>
      </c>
      <c r="Q323" t="s">
        <v>884</v>
      </c>
      <c r="R323" s="1055"/>
    </row>
    <row r="324" spans="1:18">
      <c r="A324" s="95"/>
      <c r="B324" s="195" t="s">
        <v>10</v>
      </c>
      <c r="C324" s="781">
        <v>109.32</v>
      </c>
      <c r="D324" s="275">
        <v>114.1</v>
      </c>
      <c r="E324" s="32">
        <v>100.36</v>
      </c>
      <c r="F324" s="294" t="s">
        <v>893</v>
      </c>
      <c r="G324" s="135"/>
      <c r="H324" s="24"/>
      <c r="I324" s="95"/>
      <c r="J324" s="195" t="s">
        <v>10</v>
      </c>
      <c r="K324" s="1692">
        <v>95.7</v>
      </c>
      <c r="L324" s="1693">
        <v>99.5</v>
      </c>
      <c r="M324" s="1694">
        <v>99.2</v>
      </c>
      <c r="N324" s="1170">
        <v>107</v>
      </c>
      <c r="O324" s="1054">
        <v>116.4</v>
      </c>
      <c r="P324" s="1695">
        <v>104.5</v>
      </c>
      <c r="Q324" t="s">
        <v>884</v>
      </c>
      <c r="R324" s="1055"/>
    </row>
    <row r="325" spans="1:18">
      <c r="A325" s="95"/>
      <c r="B325" s="195" t="s">
        <v>11</v>
      </c>
      <c r="C325" s="781">
        <v>112.18</v>
      </c>
      <c r="D325" s="275">
        <v>117.75</v>
      </c>
      <c r="E325" s="32">
        <v>100.77</v>
      </c>
      <c r="F325" s="294" t="s">
        <v>893</v>
      </c>
      <c r="G325" s="135"/>
      <c r="H325" s="24"/>
      <c r="I325" s="95"/>
      <c r="J325" s="195" t="s">
        <v>11</v>
      </c>
      <c r="K325" s="1692">
        <v>95.8</v>
      </c>
      <c r="L325" s="1693">
        <v>100.1</v>
      </c>
      <c r="M325" s="1694">
        <v>99.7</v>
      </c>
      <c r="N325" s="1170">
        <v>107.1</v>
      </c>
      <c r="O325" s="1054">
        <v>116.9</v>
      </c>
      <c r="P325" s="1695">
        <v>104.8</v>
      </c>
      <c r="Q325" t="s">
        <v>884</v>
      </c>
      <c r="R325" s="1055"/>
    </row>
    <row r="326" spans="1:18">
      <c r="A326" s="95"/>
      <c r="B326" s="195" t="s">
        <v>12</v>
      </c>
      <c r="C326" s="781">
        <v>109.32</v>
      </c>
      <c r="D326" s="275">
        <v>115.05</v>
      </c>
      <c r="E326" s="32">
        <v>98.79</v>
      </c>
      <c r="F326" s="294" t="s">
        <v>893</v>
      </c>
      <c r="G326" s="135"/>
      <c r="H326" s="24"/>
      <c r="I326" s="95"/>
      <c r="J326" s="195" t="s">
        <v>12</v>
      </c>
      <c r="K326" s="1692">
        <v>96.9</v>
      </c>
      <c r="L326" s="1693">
        <v>100.5</v>
      </c>
      <c r="M326" s="1694">
        <v>99.6</v>
      </c>
      <c r="N326" s="1170">
        <v>108.3</v>
      </c>
      <c r="O326" s="1054">
        <v>117.6</v>
      </c>
      <c r="P326" s="1695">
        <v>105</v>
      </c>
      <c r="Q326" t="s">
        <v>882</v>
      </c>
      <c r="R326" s="1055"/>
    </row>
    <row r="327" spans="1:18">
      <c r="A327" s="95"/>
      <c r="B327" s="195" t="s">
        <v>13</v>
      </c>
      <c r="C327" s="781">
        <v>117.06</v>
      </c>
      <c r="D327" s="275">
        <v>116.45</v>
      </c>
      <c r="E327" s="32">
        <v>97.61</v>
      </c>
      <c r="F327" s="294" t="s">
        <v>893</v>
      </c>
      <c r="G327" s="135"/>
      <c r="H327" s="24"/>
      <c r="I327" s="95"/>
      <c r="J327" s="195" t="s">
        <v>13</v>
      </c>
      <c r="K327" s="1692">
        <v>98.2</v>
      </c>
      <c r="L327" s="1693">
        <v>102.1</v>
      </c>
      <c r="M327" s="1694">
        <v>99.7</v>
      </c>
      <c r="N327" s="1170">
        <v>109.7</v>
      </c>
      <c r="O327" s="1054">
        <v>119.3</v>
      </c>
      <c r="P327" s="1695">
        <v>105.3</v>
      </c>
      <c r="Q327" t="s">
        <v>882</v>
      </c>
      <c r="R327" s="1055"/>
    </row>
    <row r="328" spans="1:18">
      <c r="A328" s="100"/>
      <c r="B328" s="197" t="s">
        <v>14</v>
      </c>
      <c r="C328" s="895">
        <v>119.77</v>
      </c>
      <c r="D328" s="536">
        <v>118.38</v>
      </c>
      <c r="E328" s="34">
        <v>96.49</v>
      </c>
      <c r="F328" s="537" t="s">
        <v>893</v>
      </c>
      <c r="G328" s="136"/>
      <c r="H328" s="24"/>
      <c r="I328" s="95"/>
      <c r="J328" s="195" t="s">
        <v>14</v>
      </c>
      <c r="K328" s="1696">
        <v>100.1</v>
      </c>
      <c r="L328" s="1697">
        <v>102</v>
      </c>
      <c r="M328" s="1698">
        <v>100.3</v>
      </c>
      <c r="N328" s="1170">
        <v>111.8</v>
      </c>
      <c r="O328" s="1054">
        <v>119.3</v>
      </c>
      <c r="P328" s="1695">
        <v>105.8</v>
      </c>
      <c r="Q328" t="s">
        <v>882</v>
      </c>
      <c r="R328" s="1055"/>
    </row>
    <row r="329" spans="1:18">
      <c r="A329" s="95" t="s">
        <v>466</v>
      </c>
      <c r="B329" s="195" t="s">
        <v>3</v>
      </c>
      <c r="C329" s="781">
        <v>124.89</v>
      </c>
      <c r="D329" s="275">
        <v>117.34</v>
      </c>
      <c r="E329" s="32">
        <v>98.2</v>
      </c>
      <c r="F329" s="294" t="s">
        <v>893</v>
      </c>
      <c r="G329" s="260"/>
      <c r="H329" s="24"/>
      <c r="I329" s="98" t="s">
        <v>466</v>
      </c>
      <c r="J329" s="196" t="s">
        <v>3</v>
      </c>
      <c r="K329" s="1692">
        <v>100.3</v>
      </c>
      <c r="L329" s="1693">
        <v>101.5</v>
      </c>
      <c r="M329" s="1694">
        <v>100.4</v>
      </c>
      <c r="N329" s="1172">
        <v>112</v>
      </c>
      <c r="O329" s="1059">
        <v>118.9</v>
      </c>
      <c r="P329" s="1699">
        <v>106.2</v>
      </c>
      <c r="Q329" s="1160" t="s">
        <v>882</v>
      </c>
      <c r="R329" s="1067"/>
    </row>
    <row r="330" spans="1:18">
      <c r="A330" s="95">
        <v>2017</v>
      </c>
      <c r="B330" s="195" t="s">
        <v>4</v>
      </c>
      <c r="C330" s="781">
        <v>126.99</v>
      </c>
      <c r="D330" s="275">
        <v>120.61</v>
      </c>
      <c r="E330" s="32">
        <v>97.6</v>
      </c>
      <c r="F330" s="294" t="s">
        <v>893</v>
      </c>
      <c r="G330" s="260"/>
      <c r="H330" s="24"/>
      <c r="I330" s="95">
        <v>2017</v>
      </c>
      <c r="J330" s="195" t="s">
        <v>4</v>
      </c>
      <c r="K330" s="1692">
        <v>100.1</v>
      </c>
      <c r="L330" s="1693">
        <v>102.3</v>
      </c>
      <c r="M330" s="1694">
        <v>100.9</v>
      </c>
      <c r="N330" s="1170">
        <v>111.8</v>
      </c>
      <c r="O330" s="1054">
        <v>119.5</v>
      </c>
      <c r="P330" s="1695">
        <v>106.8</v>
      </c>
      <c r="Q330" t="s">
        <v>882</v>
      </c>
      <c r="R330" s="1068"/>
    </row>
    <row r="331" spans="1:18">
      <c r="A331" s="95"/>
      <c r="B331" s="195" t="s">
        <v>5</v>
      </c>
      <c r="C331" s="781">
        <v>123.42</v>
      </c>
      <c r="D331" s="275">
        <v>119.93</v>
      </c>
      <c r="E331" s="32">
        <v>98.17</v>
      </c>
      <c r="F331" s="294" t="s">
        <v>893</v>
      </c>
      <c r="G331" s="260"/>
      <c r="H331" s="24"/>
      <c r="I331" s="95"/>
      <c r="J331" s="195" t="s">
        <v>5</v>
      </c>
      <c r="K331" s="1692">
        <v>100.6</v>
      </c>
      <c r="L331" s="1693">
        <v>102.4</v>
      </c>
      <c r="M331" s="1694">
        <v>101.7</v>
      </c>
      <c r="N331" s="1170">
        <v>112.4</v>
      </c>
      <c r="O331" s="1054">
        <v>119.7</v>
      </c>
      <c r="P331" s="1695">
        <v>107.5</v>
      </c>
      <c r="Q331" t="s">
        <v>882</v>
      </c>
      <c r="R331" s="1068"/>
    </row>
    <row r="332" spans="1:18">
      <c r="A332" s="95"/>
      <c r="B332" s="195" t="s">
        <v>6</v>
      </c>
      <c r="C332" s="781">
        <v>123.72</v>
      </c>
      <c r="D332" s="275">
        <v>121.44</v>
      </c>
      <c r="E332" s="32">
        <v>100.13</v>
      </c>
      <c r="F332" s="294" t="s">
        <v>893</v>
      </c>
      <c r="G332" s="260"/>
      <c r="H332" s="24"/>
      <c r="I332" s="95"/>
      <c r="J332" s="195" t="s">
        <v>6</v>
      </c>
      <c r="K332" s="1692">
        <v>100.2</v>
      </c>
      <c r="L332" s="1693">
        <v>103.4</v>
      </c>
      <c r="M332" s="1694">
        <v>101.9</v>
      </c>
      <c r="N332" s="1170">
        <v>111.9</v>
      </c>
      <c r="O332" s="1054">
        <v>120.9</v>
      </c>
      <c r="P332" s="1695">
        <v>108</v>
      </c>
      <c r="Q332" t="s">
        <v>882</v>
      </c>
      <c r="R332" s="1068"/>
    </row>
    <row r="333" spans="1:18">
      <c r="A333" s="95"/>
      <c r="B333" s="195" t="s">
        <v>7</v>
      </c>
      <c r="C333" s="781">
        <v>123.66</v>
      </c>
      <c r="D333" s="275">
        <v>120.74</v>
      </c>
      <c r="E333" s="32">
        <v>99.25</v>
      </c>
      <c r="F333" s="294" t="s">
        <v>894</v>
      </c>
      <c r="G333" s="260"/>
      <c r="H333" s="24"/>
      <c r="I333" s="95"/>
      <c r="J333" s="195" t="s">
        <v>7</v>
      </c>
      <c r="K333" s="1692">
        <v>100.1</v>
      </c>
      <c r="L333" s="1693">
        <v>103.3</v>
      </c>
      <c r="M333" s="1694">
        <v>101.9</v>
      </c>
      <c r="N333" s="1170">
        <v>111.8</v>
      </c>
      <c r="O333" s="1054">
        <v>120.8</v>
      </c>
      <c r="P333" s="1695">
        <v>107.9</v>
      </c>
      <c r="Q333" t="s">
        <v>882</v>
      </c>
      <c r="R333" s="1068"/>
    </row>
    <row r="334" spans="1:18">
      <c r="A334" s="95"/>
      <c r="B334" s="195" t="s">
        <v>8</v>
      </c>
      <c r="C334" s="781">
        <v>123.8</v>
      </c>
      <c r="D334" s="275">
        <v>120.16</v>
      </c>
      <c r="E334" s="32">
        <v>99.08</v>
      </c>
      <c r="F334" s="294" t="s">
        <v>894</v>
      </c>
      <c r="G334" s="260"/>
      <c r="H334" s="24"/>
      <c r="I334" s="95"/>
      <c r="J334" s="195" t="s">
        <v>8</v>
      </c>
      <c r="K334" s="1692">
        <v>100.7</v>
      </c>
      <c r="L334" s="1693">
        <v>104</v>
      </c>
      <c r="M334" s="1694">
        <v>102.2</v>
      </c>
      <c r="N334" s="1170">
        <v>112.5</v>
      </c>
      <c r="O334" s="1054">
        <v>121.4</v>
      </c>
      <c r="P334" s="1695">
        <v>107.8</v>
      </c>
      <c r="Q334" t="s">
        <v>882</v>
      </c>
      <c r="R334" s="1068"/>
    </row>
    <row r="335" spans="1:18">
      <c r="A335" s="95"/>
      <c r="B335" s="195" t="s">
        <v>9</v>
      </c>
      <c r="C335" s="781">
        <v>119.94</v>
      </c>
      <c r="D335" s="275">
        <v>119.96</v>
      </c>
      <c r="E335" s="32">
        <v>100.8</v>
      </c>
      <c r="F335" s="294" t="s">
        <v>894</v>
      </c>
      <c r="G335" s="260"/>
      <c r="H335" s="24"/>
      <c r="I335" s="95"/>
      <c r="J335" s="195" t="s">
        <v>9</v>
      </c>
      <c r="K335" s="1692">
        <v>100.7</v>
      </c>
      <c r="L335" s="1693">
        <v>103.1</v>
      </c>
      <c r="M335" s="1694">
        <v>101.9</v>
      </c>
      <c r="N335" s="1170">
        <v>112.6</v>
      </c>
      <c r="O335" s="1054">
        <v>120.7</v>
      </c>
      <c r="P335" s="1695">
        <v>107.6</v>
      </c>
      <c r="Q335" t="s">
        <v>882</v>
      </c>
      <c r="R335" s="1068"/>
    </row>
    <row r="336" spans="1:18">
      <c r="A336" s="95"/>
      <c r="B336" s="195" t="s">
        <v>10</v>
      </c>
      <c r="C336" s="781">
        <v>124.51</v>
      </c>
      <c r="D336" s="275">
        <v>121.89</v>
      </c>
      <c r="E336" s="32">
        <v>101.28</v>
      </c>
      <c r="F336" s="294" t="s">
        <v>894</v>
      </c>
      <c r="G336" s="260"/>
      <c r="H336" s="24"/>
      <c r="I336" s="95"/>
      <c r="J336" s="195" t="s">
        <v>10</v>
      </c>
      <c r="K336" s="1692">
        <v>101.7</v>
      </c>
      <c r="L336" s="1693">
        <v>104.6</v>
      </c>
      <c r="M336" s="1694">
        <v>102.5</v>
      </c>
      <c r="N336" s="1170">
        <v>113.6</v>
      </c>
      <c r="O336" s="1054">
        <v>122.2</v>
      </c>
      <c r="P336" s="1695">
        <v>108.3</v>
      </c>
      <c r="Q336" t="s">
        <v>882</v>
      </c>
      <c r="R336" s="1068"/>
    </row>
    <row r="337" spans="1:18">
      <c r="A337" s="95"/>
      <c r="B337" s="195" t="s">
        <v>11</v>
      </c>
      <c r="C337" s="781">
        <v>124.51</v>
      </c>
      <c r="D337" s="275">
        <v>120.87</v>
      </c>
      <c r="E337" s="32">
        <v>101.54</v>
      </c>
      <c r="F337" s="294" t="s">
        <v>895</v>
      </c>
      <c r="G337" s="260"/>
      <c r="H337" s="24"/>
      <c r="I337" s="95"/>
      <c r="J337" s="195" t="s">
        <v>11</v>
      </c>
      <c r="K337" s="1692">
        <v>101.3</v>
      </c>
      <c r="L337" s="1693">
        <v>103.8</v>
      </c>
      <c r="M337" s="1694">
        <v>102.9</v>
      </c>
      <c r="N337" s="1170">
        <v>113.2</v>
      </c>
      <c r="O337" s="1054">
        <v>121.2</v>
      </c>
      <c r="P337" s="1695">
        <v>108.7</v>
      </c>
      <c r="Q337" t="s">
        <v>882</v>
      </c>
      <c r="R337" s="1068"/>
    </row>
    <row r="338" spans="1:18">
      <c r="A338" s="95"/>
      <c r="B338" s="195" t="s">
        <v>12</v>
      </c>
      <c r="C338" s="781">
        <v>122.47</v>
      </c>
      <c r="D338" s="275">
        <v>120.99</v>
      </c>
      <c r="E338" s="32">
        <v>101.45</v>
      </c>
      <c r="F338" s="294" t="s">
        <v>895</v>
      </c>
      <c r="G338" s="260"/>
      <c r="H338" s="24"/>
      <c r="I338" s="95"/>
      <c r="J338" s="195" t="s">
        <v>12</v>
      </c>
      <c r="K338" s="1692">
        <v>101</v>
      </c>
      <c r="L338" s="1693">
        <v>103.9</v>
      </c>
      <c r="M338" s="1694">
        <v>103.7</v>
      </c>
      <c r="N338" s="1170">
        <v>113</v>
      </c>
      <c r="O338" s="1054">
        <v>121.4</v>
      </c>
      <c r="P338" s="1695">
        <v>109.7</v>
      </c>
      <c r="Q338" t="s">
        <v>882</v>
      </c>
      <c r="R338" s="1068"/>
    </row>
    <row r="339" spans="1:18">
      <c r="A339" s="95"/>
      <c r="B339" s="195" t="s">
        <v>13</v>
      </c>
      <c r="C339" s="781">
        <v>123.08</v>
      </c>
      <c r="D339" s="275">
        <v>123.49</v>
      </c>
      <c r="E339" s="32">
        <v>101.22</v>
      </c>
      <c r="F339" s="294" t="s">
        <v>895</v>
      </c>
      <c r="G339" s="260"/>
      <c r="H339" s="24"/>
      <c r="I339" s="95"/>
      <c r="J339" s="195" t="s">
        <v>13</v>
      </c>
      <c r="K339" s="1692">
        <v>102.3</v>
      </c>
      <c r="L339" s="1693">
        <v>105.2</v>
      </c>
      <c r="M339" s="1694">
        <v>104.1</v>
      </c>
      <c r="N339" s="1170">
        <v>114.4</v>
      </c>
      <c r="O339" s="1054">
        <v>123</v>
      </c>
      <c r="P339" s="1695">
        <v>110</v>
      </c>
      <c r="Q339" t="s">
        <v>882</v>
      </c>
      <c r="R339" s="1068"/>
    </row>
    <row r="340" spans="1:18">
      <c r="A340" s="100"/>
      <c r="B340" s="197" t="s">
        <v>14</v>
      </c>
      <c r="C340" s="895">
        <v>123.53</v>
      </c>
      <c r="D340" s="536">
        <v>122.93</v>
      </c>
      <c r="E340" s="34">
        <v>101.24</v>
      </c>
      <c r="F340" s="537" t="s">
        <v>895</v>
      </c>
      <c r="G340" s="538"/>
      <c r="H340" s="24"/>
      <c r="I340" s="100"/>
      <c r="J340" s="197" t="s">
        <v>14</v>
      </c>
      <c r="K340" s="1692">
        <v>101.5</v>
      </c>
      <c r="L340" s="1693">
        <v>106.4</v>
      </c>
      <c r="M340" s="1694">
        <v>104.2</v>
      </c>
      <c r="N340" s="1171">
        <v>113.5</v>
      </c>
      <c r="O340" s="1056">
        <v>124.4</v>
      </c>
      <c r="P340" s="1700">
        <v>110.3</v>
      </c>
      <c r="Q340" s="931" t="s">
        <v>882</v>
      </c>
      <c r="R340" s="1069"/>
    </row>
    <row r="341" spans="1:18">
      <c r="A341" s="95" t="s">
        <v>598</v>
      </c>
      <c r="B341" s="195" t="s">
        <v>3</v>
      </c>
      <c r="C341" s="27">
        <v>112.35</v>
      </c>
      <c r="D341" s="539">
        <v>123.33</v>
      </c>
      <c r="E341" s="27">
        <v>101.42</v>
      </c>
      <c r="F341" s="294" t="s">
        <v>895</v>
      </c>
      <c r="G341" s="260"/>
      <c r="H341" s="24"/>
      <c r="I341" s="95" t="s">
        <v>598</v>
      </c>
      <c r="J341" s="195" t="s">
        <v>3</v>
      </c>
      <c r="K341" s="1701">
        <v>100.7</v>
      </c>
      <c r="L341" s="1702">
        <v>104.9</v>
      </c>
      <c r="M341" s="1703">
        <v>103.9</v>
      </c>
      <c r="N341" s="1172">
        <v>112.7</v>
      </c>
      <c r="O341" s="1059">
        <v>122.5</v>
      </c>
      <c r="P341" s="1699">
        <v>109.8</v>
      </c>
      <c r="Q341" s="1160" t="s">
        <v>882</v>
      </c>
      <c r="R341" s="1068"/>
    </row>
    <row r="342" spans="1:18">
      <c r="A342" s="95">
        <v>2018</v>
      </c>
      <c r="B342" s="195" t="s">
        <v>4</v>
      </c>
      <c r="C342" s="27">
        <v>114.96</v>
      </c>
      <c r="D342" s="539">
        <v>121.47</v>
      </c>
      <c r="E342" s="27">
        <v>104.18</v>
      </c>
      <c r="F342" s="294" t="s">
        <v>895</v>
      </c>
      <c r="G342" s="260"/>
      <c r="H342" s="24"/>
      <c r="I342" s="95">
        <v>2018</v>
      </c>
      <c r="J342" s="195" t="s">
        <v>4</v>
      </c>
      <c r="K342" s="1692">
        <v>100.7</v>
      </c>
      <c r="L342" s="1693">
        <v>104.6</v>
      </c>
      <c r="M342" s="1694">
        <v>104.1</v>
      </c>
      <c r="N342" s="1170">
        <v>112.8</v>
      </c>
      <c r="O342" s="1054">
        <v>122.1</v>
      </c>
      <c r="P342" s="1695">
        <v>110.5</v>
      </c>
      <c r="Q342" t="s">
        <v>882</v>
      </c>
      <c r="R342" s="1068"/>
    </row>
    <row r="343" spans="1:18">
      <c r="A343" s="95"/>
      <c r="B343" s="195" t="s">
        <v>5</v>
      </c>
      <c r="C343" s="27">
        <v>115.6</v>
      </c>
      <c r="D343" s="539">
        <v>125.84</v>
      </c>
      <c r="E343" s="27">
        <v>102.84</v>
      </c>
      <c r="F343" s="294" t="s">
        <v>895</v>
      </c>
      <c r="G343" s="260"/>
      <c r="H343" s="24"/>
      <c r="I343" s="95"/>
      <c r="J343" s="195" t="s">
        <v>5</v>
      </c>
      <c r="K343" s="1692">
        <v>99.8</v>
      </c>
      <c r="L343" s="1693">
        <v>105</v>
      </c>
      <c r="M343" s="1694">
        <v>104.4</v>
      </c>
      <c r="N343" s="1170">
        <v>111.9</v>
      </c>
      <c r="O343" s="1054">
        <v>122.6</v>
      </c>
      <c r="P343" s="1695">
        <v>110.2</v>
      </c>
      <c r="Q343" t="s">
        <v>882</v>
      </c>
      <c r="R343" s="1068"/>
    </row>
    <row r="344" spans="1:18">
      <c r="A344" s="95"/>
      <c r="B344" s="195" t="s">
        <v>6</v>
      </c>
      <c r="C344" s="27">
        <v>117.56</v>
      </c>
      <c r="D344" s="539">
        <v>125.48</v>
      </c>
      <c r="E344" s="27">
        <v>104.67</v>
      </c>
      <c r="F344" s="294" t="s">
        <v>895</v>
      </c>
      <c r="G344" s="260"/>
      <c r="H344" s="24"/>
      <c r="I344" s="95"/>
      <c r="J344" s="195" t="s">
        <v>6</v>
      </c>
      <c r="K344" s="1692">
        <v>101.4</v>
      </c>
      <c r="L344" s="1693">
        <v>105.8</v>
      </c>
      <c r="M344" s="1694">
        <v>104.1</v>
      </c>
      <c r="N344" s="1170">
        <v>113</v>
      </c>
      <c r="O344" s="1054">
        <v>123</v>
      </c>
      <c r="P344" s="1695">
        <v>110</v>
      </c>
      <c r="Q344" t="s">
        <v>882</v>
      </c>
      <c r="R344" s="1068"/>
    </row>
    <row r="345" spans="1:18">
      <c r="A345" s="95"/>
      <c r="B345" s="195" t="s">
        <v>7</v>
      </c>
      <c r="C345" s="27">
        <v>119.95</v>
      </c>
      <c r="D345" s="539">
        <v>124.14</v>
      </c>
      <c r="E345" s="27">
        <v>101.95</v>
      </c>
      <c r="F345" s="534" t="s">
        <v>896</v>
      </c>
      <c r="G345" s="260"/>
      <c r="H345" s="24"/>
      <c r="I345" s="95"/>
      <c r="J345" s="195" t="s">
        <v>7</v>
      </c>
      <c r="K345" s="1692">
        <v>101.2</v>
      </c>
      <c r="L345" s="1693">
        <v>105.5</v>
      </c>
      <c r="M345" s="1694">
        <v>105</v>
      </c>
      <c r="N345" s="1170">
        <v>113.4</v>
      </c>
      <c r="O345" s="1054">
        <v>123</v>
      </c>
      <c r="P345" s="1695">
        <v>110.6</v>
      </c>
      <c r="Q345" t="s">
        <v>882</v>
      </c>
      <c r="R345" s="1068"/>
    </row>
    <row r="346" spans="1:18">
      <c r="A346" s="95"/>
      <c r="B346" s="195" t="s">
        <v>8</v>
      </c>
      <c r="C346" s="27">
        <v>122.03</v>
      </c>
      <c r="D346" s="539">
        <v>124.85</v>
      </c>
      <c r="E346" s="27">
        <v>101.4</v>
      </c>
      <c r="F346" s="534" t="s">
        <v>896</v>
      </c>
      <c r="G346" s="260"/>
      <c r="H346" s="24"/>
      <c r="I346" s="95"/>
      <c r="J346" s="195" t="s">
        <v>8</v>
      </c>
      <c r="K346" s="1692">
        <v>100.1</v>
      </c>
      <c r="L346" s="1693">
        <v>105.2</v>
      </c>
      <c r="M346" s="1694">
        <v>104.7</v>
      </c>
      <c r="N346" s="1170">
        <v>112.2</v>
      </c>
      <c r="O346" s="1054">
        <v>122.7</v>
      </c>
      <c r="P346" s="1695">
        <v>110.6</v>
      </c>
      <c r="Q346" t="s">
        <v>882</v>
      </c>
      <c r="R346" s="1068"/>
    </row>
    <row r="347" spans="1:18">
      <c r="A347" s="95"/>
      <c r="B347" s="195" t="s">
        <v>9</v>
      </c>
      <c r="C347" s="27">
        <v>117.19</v>
      </c>
      <c r="D347" s="539">
        <v>125.13</v>
      </c>
      <c r="E347" s="27">
        <v>102.55</v>
      </c>
      <c r="F347" s="294" t="s">
        <v>895</v>
      </c>
      <c r="G347" s="260"/>
      <c r="H347" s="24"/>
      <c r="I347" s="95"/>
      <c r="J347" s="195" t="s">
        <v>9</v>
      </c>
      <c r="K347" s="1692">
        <v>99.4</v>
      </c>
      <c r="L347" s="1693">
        <v>104.5</v>
      </c>
      <c r="M347" s="1694">
        <v>104</v>
      </c>
      <c r="N347" s="1170">
        <v>111</v>
      </c>
      <c r="O347" s="1054">
        <v>121.8</v>
      </c>
      <c r="P347" s="1695">
        <v>109.9</v>
      </c>
      <c r="Q347" t="s">
        <v>882</v>
      </c>
      <c r="R347" s="1068"/>
    </row>
    <row r="348" spans="1:18">
      <c r="A348" s="95"/>
      <c r="B348" s="195" t="s">
        <v>10</v>
      </c>
      <c r="C348" s="27">
        <v>118.44</v>
      </c>
      <c r="D348" s="539">
        <v>126.34</v>
      </c>
      <c r="E348" s="27">
        <v>101.59</v>
      </c>
      <c r="F348" s="294" t="s">
        <v>895</v>
      </c>
      <c r="G348" s="260"/>
      <c r="H348" s="24"/>
      <c r="I348" s="95"/>
      <c r="J348" s="195" t="s">
        <v>10</v>
      </c>
      <c r="K348" s="1692">
        <v>99.3</v>
      </c>
      <c r="L348" s="1693">
        <v>104.8</v>
      </c>
      <c r="M348" s="1694">
        <v>104.4</v>
      </c>
      <c r="N348" s="1170">
        <v>111.5</v>
      </c>
      <c r="O348" s="1054">
        <v>122.2</v>
      </c>
      <c r="P348" s="1695">
        <v>110.3</v>
      </c>
      <c r="Q348" t="s">
        <v>882</v>
      </c>
      <c r="R348" s="1068"/>
    </row>
    <row r="349" spans="1:18">
      <c r="A349" s="95"/>
      <c r="B349" s="195" t="s">
        <v>11</v>
      </c>
      <c r="C349" s="27">
        <v>113.89</v>
      </c>
      <c r="D349" s="539">
        <v>121.85</v>
      </c>
      <c r="E349" s="27">
        <v>103.6</v>
      </c>
      <c r="F349" s="534" t="s">
        <v>896</v>
      </c>
      <c r="G349" s="260"/>
      <c r="H349" s="24"/>
      <c r="I349" s="95"/>
      <c r="J349" s="195" t="s">
        <v>11</v>
      </c>
      <c r="K349" s="1692">
        <v>99.1</v>
      </c>
      <c r="L349" s="1693">
        <v>103.3</v>
      </c>
      <c r="M349" s="1694">
        <v>103.6</v>
      </c>
      <c r="N349" s="1170">
        <v>110.8</v>
      </c>
      <c r="O349" s="1054">
        <v>120</v>
      </c>
      <c r="P349" s="1695">
        <v>109.6</v>
      </c>
      <c r="Q349" t="s">
        <v>884</v>
      </c>
      <c r="R349" s="1068"/>
    </row>
    <row r="350" spans="1:18">
      <c r="A350" s="95"/>
      <c r="B350" s="195" t="s">
        <v>12</v>
      </c>
      <c r="C350" s="32">
        <v>115.75</v>
      </c>
      <c r="D350" s="275">
        <v>126.52</v>
      </c>
      <c r="E350" s="32">
        <v>105.58</v>
      </c>
      <c r="F350" s="534" t="s">
        <v>896</v>
      </c>
      <c r="G350" s="260"/>
      <c r="H350" s="24"/>
      <c r="I350" s="95"/>
      <c r="J350" s="195" t="s">
        <v>12</v>
      </c>
      <c r="K350" s="1692">
        <v>98.5</v>
      </c>
      <c r="L350" s="1693">
        <v>105.4</v>
      </c>
      <c r="M350" s="1694">
        <v>103.6</v>
      </c>
      <c r="N350" s="1170">
        <v>110.6</v>
      </c>
      <c r="O350" s="1054">
        <v>122</v>
      </c>
      <c r="P350" s="1695">
        <v>109.5</v>
      </c>
      <c r="Q350" t="s">
        <v>884</v>
      </c>
      <c r="R350" s="1068" t="s">
        <v>870</v>
      </c>
    </row>
    <row r="351" spans="1:18">
      <c r="A351" s="989"/>
      <c r="B351" s="990" t="s">
        <v>13</v>
      </c>
      <c r="C351" s="1664">
        <v>113.62</v>
      </c>
      <c r="D351" s="1663">
        <v>123.79</v>
      </c>
      <c r="E351" s="1664">
        <v>102.11</v>
      </c>
      <c r="F351" s="1665" t="s">
        <v>896</v>
      </c>
      <c r="G351" s="1666" t="s">
        <v>1219</v>
      </c>
      <c r="H351" s="24"/>
      <c r="I351" s="95"/>
      <c r="J351" s="195" t="s">
        <v>13</v>
      </c>
      <c r="K351" s="1692">
        <v>98</v>
      </c>
      <c r="L351" s="1693">
        <v>103.6</v>
      </c>
      <c r="M351" s="1694">
        <v>103.7</v>
      </c>
      <c r="N351" s="1170">
        <v>110.2</v>
      </c>
      <c r="O351" s="1054">
        <v>120.1</v>
      </c>
      <c r="P351" s="1695">
        <v>109.6</v>
      </c>
      <c r="Q351" t="s">
        <v>884</v>
      </c>
      <c r="R351" s="1068"/>
    </row>
    <row r="352" spans="1:18">
      <c r="A352" s="95"/>
      <c r="B352" s="195" t="s">
        <v>14</v>
      </c>
      <c r="C352" s="27">
        <v>111.69</v>
      </c>
      <c r="D352" s="539">
        <v>121.68</v>
      </c>
      <c r="E352" s="27">
        <v>101.26</v>
      </c>
      <c r="F352" s="722" t="s">
        <v>896</v>
      </c>
      <c r="G352" s="260"/>
      <c r="H352" s="24"/>
      <c r="I352" s="95"/>
      <c r="J352" s="195" t="s">
        <v>14</v>
      </c>
      <c r="K352" s="1696">
        <v>96.6</v>
      </c>
      <c r="L352" s="1697">
        <v>102.4</v>
      </c>
      <c r="M352" s="1698">
        <v>103.1</v>
      </c>
      <c r="N352" s="1171">
        <v>108.7</v>
      </c>
      <c r="O352" s="1056">
        <v>119.3</v>
      </c>
      <c r="P352" s="1700">
        <v>109.2</v>
      </c>
      <c r="Q352" s="931" t="s">
        <v>884</v>
      </c>
      <c r="R352" s="1068"/>
    </row>
    <row r="353" spans="1:18">
      <c r="A353" s="98" t="s">
        <v>756</v>
      </c>
      <c r="B353" s="196" t="s">
        <v>3</v>
      </c>
      <c r="C353" s="35">
        <v>107.15</v>
      </c>
      <c r="D353" s="355">
        <v>118.99</v>
      </c>
      <c r="E353" s="35">
        <v>101.39</v>
      </c>
      <c r="F353" s="294" t="s">
        <v>895</v>
      </c>
      <c r="G353" s="1667" t="s">
        <v>271</v>
      </c>
      <c r="H353" s="24"/>
      <c r="I353" s="98" t="s">
        <v>756</v>
      </c>
      <c r="J353" s="196" t="s">
        <v>3</v>
      </c>
      <c r="K353" s="1692">
        <v>96.3</v>
      </c>
      <c r="L353" s="1693">
        <v>101.3</v>
      </c>
      <c r="M353" s="1694">
        <v>104.2</v>
      </c>
      <c r="N353" s="1170">
        <v>108</v>
      </c>
      <c r="O353" s="1054">
        <v>117.5</v>
      </c>
      <c r="P353" s="1695">
        <v>109.9</v>
      </c>
      <c r="Q353" t="s">
        <v>888</v>
      </c>
      <c r="R353" s="1067"/>
    </row>
    <row r="354" spans="1:18">
      <c r="A354" s="95">
        <v>2019</v>
      </c>
      <c r="B354" s="195" t="s">
        <v>4</v>
      </c>
      <c r="C354" s="27">
        <v>112.78</v>
      </c>
      <c r="D354" s="539">
        <v>121.52</v>
      </c>
      <c r="E354" s="27">
        <v>102.01</v>
      </c>
      <c r="F354" s="294" t="s">
        <v>895</v>
      </c>
      <c r="G354" s="260"/>
      <c r="H354" s="24"/>
      <c r="I354" s="95">
        <v>2019</v>
      </c>
      <c r="J354" s="195" t="s">
        <v>4</v>
      </c>
      <c r="K354" s="1692">
        <v>97</v>
      </c>
      <c r="L354" s="1693">
        <v>102.8</v>
      </c>
      <c r="M354" s="1694">
        <v>104.4</v>
      </c>
      <c r="N354" s="1170">
        <v>108.8</v>
      </c>
      <c r="O354" s="1054">
        <v>119.7</v>
      </c>
      <c r="P354" s="1695">
        <v>110.3</v>
      </c>
      <c r="Q354" t="s">
        <v>888</v>
      </c>
      <c r="R354" s="1068"/>
    </row>
    <row r="355" spans="1:18">
      <c r="A355" s="95"/>
      <c r="B355" s="195" t="s">
        <v>5</v>
      </c>
      <c r="C355" s="27">
        <v>104.73</v>
      </c>
      <c r="D355" s="539">
        <v>118.78</v>
      </c>
      <c r="E355" s="27">
        <v>103.1</v>
      </c>
      <c r="F355" s="534" t="s">
        <v>889</v>
      </c>
      <c r="G355" s="260"/>
      <c r="H355" s="24"/>
      <c r="I355" s="95"/>
      <c r="J355" s="195" t="s">
        <v>5</v>
      </c>
      <c r="K355" s="1692">
        <v>96.2</v>
      </c>
      <c r="L355" s="1693">
        <v>102.6</v>
      </c>
      <c r="M355" s="1694">
        <v>104.1</v>
      </c>
      <c r="N355" s="1170">
        <v>108.2</v>
      </c>
      <c r="O355" s="1054">
        <v>119.4</v>
      </c>
      <c r="P355" s="1695">
        <v>109.7</v>
      </c>
      <c r="Q355" t="s">
        <v>875</v>
      </c>
      <c r="R355" s="1068"/>
    </row>
    <row r="356" spans="1:18">
      <c r="A356" s="95"/>
      <c r="B356" s="195" t="s">
        <v>6</v>
      </c>
      <c r="C356" s="27">
        <v>110.47</v>
      </c>
      <c r="D356" s="539">
        <v>118.76</v>
      </c>
      <c r="E356" s="27">
        <v>102.93</v>
      </c>
      <c r="F356" s="534" t="s">
        <v>889</v>
      </c>
      <c r="G356" s="260"/>
      <c r="H356" s="24"/>
      <c r="I356" s="95"/>
      <c r="J356" s="195" t="s">
        <v>6</v>
      </c>
      <c r="K356" s="1692">
        <v>96.2</v>
      </c>
      <c r="L356" s="1693">
        <v>102.4</v>
      </c>
      <c r="M356" s="1694">
        <v>104.1</v>
      </c>
      <c r="N356" s="1170">
        <v>107.6</v>
      </c>
      <c r="O356" s="1054">
        <v>118.9</v>
      </c>
      <c r="P356" s="1695">
        <v>110.1</v>
      </c>
      <c r="Q356" t="s">
        <v>875</v>
      </c>
      <c r="R356" s="1068"/>
    </row>
    <row r="357" spans="1:18">
      <c r="A357" s="95" t="s">
        <v>897</v>
      </c>
      <c r="B357" s="195" t="s">
        <v>7</v>
      </c>
      <c r="C357" s="32">
        <v>110.78</v>
      </c>
      <c r="D357" s="275">
        <v>122.42</v>
      </c>
      <c r="E357" s="32">
        <v>104.56</v>
      </c>
      <c r="F357" s="534" t="s">
        <v>880</v>
      </c>
      <c r="G357" s="1087" t="s">
        <v>521</v>
      </c>
      <c r="H357" s="24"/>
      <c r="I357" s="95" t="s">
        <v>897</v>
      </c>
      <c r="J357" s="195" t="s">
        <v>7</v>
      </c>
      <c r="K357" s="1692">
        <v>95.5</v>
      </c>
      <c r="L357" s="1693">
        <v>102.1</v>
      </c>
      <c r="M357" s="1694">
        <v>104.7</v>
      </c>
      <c r="N357" s="1170">
        <v>107.2</v>
      </c>
      <c r="O357" s="1054">
        <v>119.3</v>
      </c>
      <c r="P357" s="1695">
        <v>110.6</v>
      </c>
      <c r="Q357" t="s">
        <v>880</v>
      </c>
      <c r="R357" s="1068"/>
    </row>
    <row r="358" spans="1:18">
      <c r="A358" s="95"/>
      <c r="B358" s="195" t="s">
        <v>8</v>
      </c>
      <c r="C358" s="1070">
        <v>109.01</v>
      </c>
      <c r="D358" s="1054">
        <v>119.11</v>
      </c>
      <c r="E358" s="1070">
        <v>106.67</v>
      </c>
      <c r="F358" s="534" t="s">
        <v>880</v>
      </c>
      <c r="G358" s="1062"/>
      <c r="I358" s="95"/>
      <c r="J358" s="195" t="s">
        <v>8</v>
      </c>
      <c r="K358" s="1692">
        <v>94.1</v>
      </c>
      <c r="L358" s="1693">
        <v>100.1</v>
      </c>
      <c r="M358" s="1694">
        <v>104.6</v>
      </c>
      <c r="N358" s="1170">
        <v>105.9</v>
      </c>
      <c r="O358" s="1054">
        <v>116.9</v>
      </c>
      <c r="P358" s="1695">
        <v>110.3</v>
      </c>
      <c r="Q358" t="s">
        <v>880</v>
      </c>
      <c r="R358" s="1071"/>
    </row>
    <row r="359" spans="1:18">
      <c r="A359" s="95"/>
      <c r="B359" s="195" t="s">
        <v>9</v>
      </c>
      <c r="C359" s="1070">
        <v>107.77</v>
      </c>
      <c r="D359" s="1054">
        <v>121.68</v>
      </c>
      <c r="E359" s="1070">
        <v>105.57</v>
      </c>
      <c r="F359" s="534" t="s">
        <v>880</v>
      </c>
      <c r="G359" s="1062"/>
      <c r="I359" s="95"/>
      <c r="J359" s="195" t="s">
        <v>9</v>
      </c>
      <c r="K359" s="1692">
        <v>93.8</v>
      </c>
      <c r="L359" s="1693">
        <v>100.5</v>
      </c>
      <c r="M359" s="1694">
        <v>104.7</v>
      </c>
      <c r="N359" s="1170">
        <v>105.2</v>
      </c>
      <c r="O359" s="1054">
        <v>116.8</v>
      </c>
      <c r="P359" s="1695">
        <v>110.3</v>
      </c>
      <c r="Q359" t="s">
        <v>880</v>
      </c>
      <c r="R359" s="1071"/>
    </row>
    <row r="360" spans="1:18">
      <c r="A360" s="95"/>
      <c r="B360" s="195" t="s">
        <v>10</v>
      </c>
      <c r="C360" s="1070">
        <v>100.02</v>
      </c>
      <c r="D360" s="1054">
        <v>114.4</v>
      </c>
      <c r="E360" s="1070">
        <v>104.84</v>
      </c>
      <c r="F360" s="1072" t="s">
        <v>894</v>
      </c>
      <c r="G360" s="1062"/>
      <c r="I360" s="95"/>
      <c r="J360" s="195" t="s">
        <v>10</v>
      </c>
      <c r="K360" s="1692">
        <v>92.5</v>
      </c>
      <c r="L360" s="1693">
        <v>99.5</v>
      </c>
      <c r="M360" s="1694">
        <v>104.5</v>
      </c>
      <c r="N360" s="1170">
        <v>104.2</v>
      </c>
      <c r="O360" s="1054">
        <v>116.4</v>
      </c>
      <c r="P360" s="1695">
        <v>110.2</v>
      </c>
      <c r="Q360" t="s">
        <v>875</v>
      </c>
      <c r="R360" s="1071"/>
    </row>
    <row r="361" spans="1:18">
      <c r="A361" s="95"/>
      <c r="B361" s="195" t="s">
        <v>11</v>
      </c>
      <c r="C361" s="1070">
        <v>106.19</v>
      </c>
      <c r="D361" s="1054">
        <v>118.14</v>
      </c>
      <c r="E361" s="1070">
        <v>104.16</v>
      </c>
      <c r="F361" s="1072" t="s">
        <v>894</v>
      </c>
      <c r="G361" s="1062"/>
      <c r="I361" s="95"/>
      <c r="J361" s="195" t="s">
        <v>11</v>
      </c>
      <c r="K361" s="1692">
        <v>92.3</v>
      </c>
      <c r="L361" s="1693">
        <v>100.9</v>
      </c>
      <c r="M361" s="1694">
        <v>104.5</v>
      </c>
      <c r="N361" s="1170">
        <v>103.8</v>
      </c>
      <c r="O361" s="1054">
        <v>117.8</v>
      </c>
      <c r="P361" s="1695">
        <v>110</v>
      </c>
      <c r="Q361" t="s">
        <v>875</v>
      </c>
      <c r="R361" s="1071"/>
    </row>
    <row r="362" spans="1:18">
      <c r="A362" s="95"/>
      <c r="B362" s="195" t="s">
        <v>12</v>
      </c>
      <c r="C362" s="1070">
        <v>98.43</v>
      </c>
      <c r="D362" s="1054">
        <v>113.77</v>
      </c>
      <c r="E362" s="1070">
        <v>103.83</v>
      </c>
      <c r="F362" s="1072" t="s">
        <v>894</v>
      </c>
      <c r="G362" s="1062"/>
      <c r="I362" s="95"/>
      <c r="J362" s="195" t="s">
        <v>12</v>
      </c>
      <c r="K362" s="1692">
        <v>91.6</v>
      </c>
      <c r="L362" s="1693">
        <v>96.9</v>
      </c>
      <c r="M362" s="1694">
        <v>103</v>
      </c>
      <c r="N362" s="1170">
        <v>103</v>
      </c>
      <c r="O362" s="1054">
        <v>112.4</v>
      </c>
      <c r="P362" s="1695">
        <v>108.8</v>
      </c>
      <c r="Q362" t="s">
        <v>875</v>
      </c>
      <c r="R362" s="1071"/>
    </row>
    <row r="363" spans="1:18">
      <c r="A363" s="95"/>
      <c r="B363" s="195" t="s">
        <v>13</v>
      </c>
      <c r="C363" s="1070">
        <v>103.44</v>
      </c>
      <c r="D363" s="1054">
        <v>111.16</v>
      </c>
      <c r="E363" s="1070">
        <v>104.01</v>
      </c>
      <c r="F363" s="534" t="s">
        <v>889</v>
      </c>
      <c r="G363" s="1062"/>
      <c r="I363" s="95"/>
      <c r="J363" s="195" t="s">
        <v>13</v>
      </c>
      <c r="K363" s="1692">
        <v>90.7</v>
      </c>
      <c r="L363" s="1693">
        <v>96</v>
      </c>
      <c r="M363" s="1694">
        <v>102.8</v>
      </c>
      <c r="N363" s="1170">
        <v>102.5</v>
      </c>
      <c r="O363" s="1054">
        <v>111.7</v>
      </c>
      <c r="P363" s="1695">
        <v>108.7</v>
      </c>
      <c r="Q363" t="s">
        <v>875</v>
      </c>
      <c r="R363" s="1071"/>
    </row>
    <row r="364" spans="1:18">
      <c r="A364" s="100"/>
      <c r="B364" s="197" t="s">
        <v>14</v>
      </c>
      <c r="C364" s="1073">
        <v>105.7</v>
      </c>
      <c r="D364" s="1056">
        <v>116</v>
      </c>
      <c r="E364" s="1073">
        <v>106.16</v>
      </c>
      <c r="F364" s="1074" t="s">
        <v>889</v>
      </c>
      <c r="G364" s="1065"/>
      <c r="I364" s="100"/>
      <c r="J364" s="197" t="s">
        <v>14</v>
      </c>
      <c r="K364" s="1692">
        <v>91.4</v>
      </c>
      <c r="L364" s="1693">
        <v>95.8</v>
      </c>
      <c r="M364" s="1694">
        <v>102.6</v>
      </c>
      <c r="N364" s="1170">
        <v>103.5</v>
      </c>
      <c r="O364" s="1054">
        <v>111.6</v>
      </c>
      <c r="P364" s="1695">
        <v>108.2</v>
      </c>
      <c r="Q364" t="s">
        <v>875</v>
      </c>
      <c r="R364" s="1075"/>
    </row>
    <row r="365" spans="1:18">
      <c r="A365" s="98" t="s">
        <v>790</v>
      </c>
      <c r="B365" s="196" t="s">
        <v>3</v>
      </c>
      <c r="C365" s="1076">
        <v>105.89</v>
      </c>
      <c r="D365" s="1059">
        <v>113.4</v>
      </c>
      <c r="E365" s="1076">
        <v>106.9</v>
      </c>
      <c r="F365" s="1077" t="s">
        <v>889</v>
      </c>
      <c r="G365" s="1064"/>
      <c r="I365" s="98" t="s">
        <v>790</v>
      </c>
      <c r="J365" s="196" t="s">
        <v>3</v>
      </c>
      <c r="K365" s="1701">
        <v>90.6</v>
      </c>
      <c r="L365" s="1702">
        <v>95.5</v>
      </c>
      <c r="M365" s="1703">
        <v>101.8</v>
      </c>
      <c r="N365" s="1172">
        <v>102.2</v>
      </c>
      <c r="O365" s="1059">
        <v>110.4</v>
      </c>
      <c r="P365" s="1699">
        <v>107.5</v>
      </c>
      <c r="Q365" s="1160" t="s">
        <v>875</v>
      </c>
      <c r="R365" s="1078"/>
    </row>
    <row r="366" spans="1:18">
      <c r="A366" s="95">
        <v>2020</v>
      </c>
      <c r="B366" s="195" t="s">
        <v>4</v>
      </c>
      <c r="C366" s="1070">
        <v>101.59</v>
      </c>
      <c r="D366" s="1054">
        <v>109.1</v>
      </c>
      <c r="E366" s="1070">
        <v>106.57</v>
      </c>
      <c r="F366" s="1079" t="s">
        <v>875</v>
      </c>
      <c r="G366" s="1062"/>
      <c r="I366" s="95">
        <v>2020</v>
      </c>
      <c r="J366" s="195" t="s">
        <v>4</v>
      </c>
      <c r="K366" s="1692">
        <v>91.5</v>
      </c>
      <c r="L366" s="1693">
        <v>94.8</v>
      </c>
      <c r="M366" s="1694">
        <v>101.3</v>
      </c>
      <c r="N366" s="1170">
        <v>104.1</v>
      </c>
      <c r="O366" s="1054">
        <v>108.9</v>
      </c>
      <c r="P366" s="1695">
        <v>107</v>
      </c>
      <c r="Q366" t="s">
        <v>875</v>
      </c>
      <c r="R366" s="1071"/>
    </row>
    <row r="367" spans="1:18">
      <c r="A367" s="95"/>
      <c r="B367" s="195" t="s">
        <v>5</v>
      </c>
      <c r="C367" s="1070">
        <v>103.51</v>
      </c>
      <c r="D367" s="1054">
        <v>108.38</v>
      </c>
      <c r="E367" s="1070">
        <v>105.55</v>
      </c>
      <c r="F367" s="1079" t="s">
        <v>875</v>
      </c>
      <c r="G367" s="1062"/>
      <c r="I367" s="95"/>
      <c r="J367" s="195" t="s">
        <v>5</v>
      </c>
      <c r="K367" s="1692">
        <v>85.6</v>
      </c>
      <c r="L367" s="1693">
        <v>91.2</v>
      </c>
      <c r="M367" s="1694">
        <v>100.6</v>
      </c>
      <c r="N367" s="1170">
        <v>95.7</v>
      </c>
      <c r="O367" s="1054">
        <v>106.1</v>
      </c>
      <c r="P367" s="1695">
        <v>106.1</v>
      </c>
      <c r="Q367" t="s">
        <v>875</v>
      </c>
      <c r="R367" s="1071"/>
    </row>
    <row r="368" spans="1:18">
      <c r="A368" s="95"/>
      <c r="B368" s="195" t="s">
        <v>6</v>
      </c>
      <c r="C368" s="1070">
        <v>85.54</v>
      </c>
      <c r="D368" s="1054">
        <v>94.67</v>
      </c>
      <c r="E368" s="1070">
        <v>104.97</v>
      </c>
      <c r="F368" s="1080" t="s">
        <v>875</v>
      </c>
      <c r="G368" s="1062"/>
      <c r="I368" s="95"/>
      <c r="J368" s="195" t="s">
        <v>6</v>
      </c>
      <c r="K368" s="1692">
        <v>78.7</v>
      </c>
      <c r="L368" s="1693">
        <v>80.900000000000006</v>
      </c>
      <c r="M368" s="1694">
        <v>96.9</v>
      </c>
      <c r="N368" s="1170">
        <v>88.5</v>
      </c>
      <c r="O368" s="1054">
        <v>94.4</v>
      </c>
      <c r="P368" s="1695">
        <v>102.2</v>
      </c>
      <c r="Q368" t="s">
        <v>875</v>
      </c>
      <c r="R368" s="1071"/>
    </row>
    <row r="369" spans="1:18">
      <c r="A369" s="989"/>
      <c r="B369" s="990" t="s">
        <v>7</v>
      </c>
      <c r="C369" s="1088">
        <v>80.680000000000007</v>
      </c>
      <c r="D369" s="1089">
        <v>92.66</v>
      </c>
      <c r="E369" s="1088">
        <v>100.37</v>
      </c>
      <c r="F369" s="1090" t="s">
        <v>875</v>
      </c>
      <c r="G369" s="1091" t="s">
        <v>1199</v>
      </c>
      <c r="I369" s="989"/>
      <c r="J369" s="990" t="s">
        <v>7</v>
      </c>
      <c r="K369" s="1692">
        <v>77.2</v>
      </c>
      <c r="L369" s="1693">
        <v>74.400000000000006</v>
      </c>
      <c r="M369" s="1694">
        <v>92.8</v>
      </c>
      <c r="N369" s="1173">
        <v>89</v>
      </c>
      <c r="O369" s="1089">
        <v>87.1</v>
      </c>
      <c r="P369" s="1704">
        <v>98.1</v>
      </c>
      <c r="Q369" s="1117" t="s">
        <v>875</v>
      </c>
      <c r="R369" s="1177" t="s">
        <v>1199</v>
      </c>
    </row>
    <row r="370" spans="1:18">
      <c r="A370" s="95"/>
      <c r="B370" s="195" t="s">
        <v>8</v>
      </c>
      <c r="C370" s="1070">
        <v>88.95</v>
      </c>
      <c r="D370" s="1054">
        <v>94.06</v>
      </c>
      <c r="E370" s="1070">
        <v>100.77</v>
      </c>
      <c r="F370" s="1080" t="s">
        <v>875</v>
      </c>
      <c r="G370" s="1062"/>
      <c r="I370" s="95"/>
      <c r="J370" s="195" t="s">
        <v>8</v>
      </c>
      <c r="K370" s="1692">
        <v>82.7</v>
      </c>
      <c r="L370" s="1693">
        <v>78.3</v>
      </c>
      <c r="M370" s="1694">
        <v>93.1</v>
      </c>
      <c r="N370" s="1170">
        <v>94</v>
      </c>
      <c r="O370" s="1054">
        <v>89.9</v>
      </c>
      <c r="P370" s="1695">
        <v>97.8</v>
      </c>
      <c r="Q370" t="s">
        <v>875</v>
      </c>
      <c r="R370" s="1071"/>
    </row>
    <row r="371" spans="1:18">
      <c r="A371" s="95"/>
      <c r="B371" s="195" t="s">
        <v>9</v>
      </c>
      <c r="C371" s="1070">
        <v>94.44</v>
      </c>
      <c r="D371" s="1054">
        <v>94.6</v>
      </c>
      <c r="E371" s="1070">
        <v>101.14</v>
      </c>
      <c r="F371" s="1080" t="s">
        <v>875</v>
      </c>
      <c r="G371" s="1062"/>
      <c r="I371" s="95"/>
      <c r="J371" s="195" t="s">
        <v>9</v>
      </c>
      <c r="K371" s="1692">
        <v>86.1</v>
      </c>
      <c r="L371" s="1693">
        <v>81.599999999999994</v>
      </c>
      <c r="M371" s="1694">
        <v>92.5</v>
      </c>
      <c r="N371" s="1170">
        <v>97.5</v>
      </c>
      <c r="O371" s="1054">
        <v>95.2</v>
      </c>
      <c r="P371" s="1695">
        <v>97.3</v>
      </c>
      <c r="Q371" t="s">
        <v>875</v>
      </c>
      <c r="R371" s="1071"/>
    </row>
    <row r="372" spans="1:18">
      <c r="A372" s="95"/>
      <c r="B372" s="195" t="s">
        <v>10</v>
      </c>
      <c r="C372" s="1070">
        <v>98.7</v>
      </c>
      <c r="D372" s="1054">
        <v>98.21</v>
      </c>
      <c r="E372" s="1070">
        <v>98.89</v>
      </c>
      <c r="F372" s="1080" t="s">
        <v>880</v>
      </c>
      <c r="G372" s="1062"/>
      <c r="I372" s="95"/>
      <c r="J372" s="195" t="s">
        <v>10</v>
      </c>
      <c r="K372" s="1692">
        <v>88.6</v>
      </c>
      <c r="L372" s="1693">
        <v>83</v>
      </c>
      <c r="M372" s="1694">
        <v>91.9</v>
      </c>
      <c r="N372" s="1170">
        <v>100</v>
      </c>
      <c r="O372" s="1054">
        <v>96.9</v>
      </c>
      <c r="P372" s="1695">
        <v>97</v>
      </c>
      <c r="Q372" t="s">
        <v>880</v>
      </c>
      <c r="R372" s="1071"/>
    </row>
    <row r="373" spans="1:18">
      <c r="A373" s="95"/>
      <c r="B373" s="195" t="s">
        <v>11</v>
      </c>
      <c r="C373" s="1070">
        <v>109.41</v>
      </c>
      <c r="D373" s="1054">
        <v>96</v>
      </c>
      <c r="E373" s="1070">
        <v>94.7</v>
      </c>
      <c r="F373" s="1080" t="s">
        <v>880</v>
      </c>
      <c r="G373" s="1062"/>
      <c r="I373" s="95"/>
      <c r="J373" s="195" t="s">
        <v>11</v>
      </c>
      <c r="K373" s="1692">
        <v>92.2</v>
      </c>
      <c r="L373" s="1693">
        <v>85.6</v>
      </c>
      <c r="M373" s="1694">
        <v>91.9</v>
      </c>
      <c r="N373" s="1170">
        <v>104.5</v>
      </c>
      <c r="O373" s="1054">
        <v>99.5</v>
      </c>
      <c r="P373" s="1695">
        <v>97.1</v>
      </c>
      <c r="Q373" t="s">
        <v>880</v>
      </c>
      <c r="R373" s="1071"/>
    </row>
    <row r="374" spans="1:18">
      <c r="A374" s="95"/>
      <c r="B374" s="195" t="s">
        <v>12</v>
      </c>
      <c r="C374" s="1070">
        <v>108.74</v>
      </c>
      <c r="D374" s="1054">
        <v>99.96</v>
      </c>
      <c r="E374" s="1070">
        <v>93.62</v>
      </c>
      <c r="F374" s="1072" t="s">
        <v>894</v>
      </c>
      <c r="G374" s="1062"/>
      <c r="I374" s="95"/>
      <c r="J374" s="195" t="s">
        <v>12</v>
      </c>
      <c r="K374" s="1692">
        <v>94.1</v>
      </c>
      <c r="L374" s="1693">
        <v>89.5</v>
      </c>
      <c r="M374" s="1694">
        <v>91.8</v>
      </c>
      <c r="N374" s="1170">
        <v>106.2</v>
      </c>
      <c r="O374" s="1054">
        <v>103.4</v>
      </c>
      <c r="P374" s="1695">
        <v>96.7</v>
      </c>
      <c r="Q374" t="s">
        <v>880</v>
      </c>
      <c r="R374" s="1071"/>
    </row>
    <row r="375" spans="1:18">
      <c r="A375" s="95"/>
      <c r="B375" s="195" t="s">
        <v>13</v>
      </c>
      <c r="C375" s="1070">
        <v>108.75</v>
      </c>
      <c r="D375" s="1054">
        <v>99.01</v>
      </c>
      <c r="E375" s="1070">
        <v>93.86</v>
      </c>
      <c r="F375" s="1080" t="s">
        <v>882</v>
      </c>
      <c r="G375" s="1062"/>
      <c r="I375" s="95"/>
      <c r="J375" s="195" t="s">
        <v>13</v>
      </c>
      <c r="K375" s="1692">
        <v>96.4</v>
      </c>
      <c r="L375" s="1693">
        <v>89.6</v>
      </c>
      <c r="M375" s="1694">
        <v>91.5</v>
      </c>
      <c r="N375" s="1170">
        <v>108.9</v>
      </c>
      <c r="O375" s="1054">
        <v>104</v>
      </c>
      <c r="P375" s="1695">
        <v>96.6</v>
      </c>
      <c r="Q375" t="s">
        <v>880</v>
      </c>
      <c r="R375" s="1071"/>
    </row>
    <row r="376" spans="1:18">
      <c r="A376" s="100"/>
      <c r="B376" s="197" t="s">
        <v>14</v>
      </c>
      <c r="C376" s="1762">
        <v>113.8</v>
      </c>
      <c r="D376" s="1054">
        <v>99.96</v>
      </c>
      <c r="E376" s="1070">
        <v>92.66</v>
      </c>
      <c r="F376" s="1080" t="s">
        <v>882</v>
      </c>
      <c r="G376" s="1062"/>
      <c r="I376" s="100"/>
      <c r="J376" s="197" t="s">
        <v>14</v>
      </c>
      <c r="K376" s="1696">
        <v>96.9</v>
      </c>
      <c r="L376" s="1697">
        <v>90.3</v>
      </c>
      <c r="M376" s="1698">
        <v>91.1</v>
      </c>
      <c r="N376" s="1171">
        <v>109.4</v>
      </c>
      <c r="O376" s="1056">
        <v>104.1</v>
      </c>
      <c r="P376" s="1700">
        <v>96.5</v>
      </c>
      <c r="Q376" s="931" t="s">
        <v>880</v>
      </c>
      <c r="R376" s="1075"/>
    </row>
    <row r="377" spans="1:18">
      <c r="A377" s="98" t="s">
        <v>817</v>
      </c>
      <c r="B377" s="196" t="s">
        <v>3</v>
      </c>
      <c r="C377" s="1076">
        <v>113.19</v>
      </c>
      <c r="D377" s="1059">
        <v>100.84</v>
      </c>
      <c r="E377" s="1059">
        <v>92.59</v>
      </c>
      <c r="F377" s="471" t="s">
        <v>882</v>
      </c>
      <c r="G377" s="1081"/>
      <c r="I377" s="95" t="s">
        <v>817</v>
      </c>
      <c r="J377" s="195" t="s">
        <v>3</v>
      </c>
      <c r="K377" s="1692">
        <v>98.1</v>
      </c>
      <c r="L377" s="1693">
        <v>91.9</v>
      </c>
      <c r="M377" s="1694">
        <v>91.5</v>
      </c>
      <c r="N377" s="1170">
        <v>110.7</v>
      </c>
      <c r="O377" s="1054">
        <v>106.8</v>
      </c>
      <c r="P377" s="1695">
        <v>97</v>
      </c>
      <c r="Q377" t="s">
        <v>898</v>
      </c>
      <c r="R377" s="1066"/>
    </row>
    <row r="378" spans="1:18">
      <c r="A378" s="95">
        <v>2021</v>
      </c>
      <c r="B378" s="195" t="s">
        <v>4</v>
      </c>
      <c r="C378" s="1070">
        <v>117.38</v>
      </c>
      <c r="D378" s="1054">
        <v>99.68</v>
      </c>
      <c r="E378" s="1054">
        <v>91.33</v>
      </c>
      <c r="F378" t="s">
        <v>882</v>
      </c>
      <c r="G378" s="1083" t="s">
        <v>40</v>
      </c>
      <c r="I378" s="95">
        <v>2021</v>
      </c>
      <c r="J378" s="195" t="s">
        <v>4</v>
      </c>
      <c r="K378" s="1692">
        <v>99.6</v>
      </c>
      <c r="L378" s="1693">
        <v>91.4</v>
      </c>
      <c r="M378" s="1694">
        <v>91.6</v>
      </c>
      <c r="N378" s="1170">
        <v>112.2</v>
      </c>
      <c r="O378" s="1054">
        <v>106.4</v>
      </c>
      <c r="P378" s="1695">
        <v>97.1</v>
      </c>
      <c r="Q378" t="s">
        <v>898</v>
      </c>
      <c r="R378" s="1066"/>
    </row>
    <row r="379" spans="1:18">
      <c r="A379" s="95"/>
      <c r="B379" s="195" t="s">
        <v>5</v>
      </c>
      <c r="C379" s="1070">
        <v>122.37</v>
      </c>
      <c r="D379" s="1054">
        <v>103</v>
      </c>
      <c r="E379" s="1054">
        <v>91.42</v>
      </c>
      <c r="F379" t="s">
        <v>882</v>
      </c>
      <c r="G379" s="1083"/>
      <c r="I379" s="95"/>
      <c r="J379" s="195" t="s">
        <v>5</v>
      </c>
      <c r="K379" s="1692">
        <v>102.3</v>
      </c>
      <c r="L379" s="1693">
        <v>93.8</v>
      </c>
      <c r="M379" s="1694">
        <v>93.7</v>
      </c>
      <c r="N379" s="1170">
        <v>115</v>
      </c>
      <c r="O379" s="1054">
        <v>108.8</v>
      </c>
      <c r="P379" s="1695">
        <v>99.4</v>
      </c>
      <c r="Q379" t="s">
        <v>882</v>
      </c>
      <c r="R379" s="1066"/>
    </row>
    <row r="380" spans="1:18">
      <c r="A380" s="95"/>
      <c r="B380" s="195" t="s">
        <v>6</v>
      </c>
      <c r="C380" s="1070">
        <v>127.74</v>
      </c>
      <c r="D380" s="1054">
        <v>107.08</v>
      </c>
      <c r="E380" s="1054">
        <v>93.71</v>
      </c>
      <c r="F380" t="s">
        <v>882</v>
      </c>
      <c r="G380" s="1083"/>
      <c r="I380" s="95"/>
      <c r="J380" s="195" t="s">
        <v>6</v>
      </c>
      <c r="K380" s="1692">
        <v>102.9</v>
      </c>
      <c r="L380" s="1693">
        <v>95.6</v>
      </c>
      <c r="M380" s="1694">
        <v>93.5</v>
      </c>
      <c r="N380" s="1170">
        <v>114.9</v>
      </c>
      <c r="O380" s="1054">
        <v>111.1</v>
      </c>
      <c r="P380" s="1695">
        <v>99.5</v>
      </c>
      <c r="Q380" t="s">
        <v>882</v>
      </c>
      <c r="R380" s="1066"/>
    </row>
    <row r="381" spans="1:18">
      <c r="A381" s="95"/>
      <c r="B381" s="195" t="s">
        <v>7</v>
      </c>
      <c r="C381" s="1070">
        <v>126.06</v>
      </c>
      <c r="D381" s="1054">
        <v>102.7</v>
      </c>
      <c r="E381" s="1054">
        <v>94.03</v>
      </c>
      <c r="F381" t="s">
        <v>882</v>
      </c>
      <c r="G381" s="1083"/>
      <c r="I381" s="95"/>
      <c r="J381" s="195" t="s">
        <v>7</v>
      </c>
      <c r="K381" s="1692">
        <v>102.6</v>
      </c>
      <c r="L381" s="1693">
        <v>93.8</v>
      </c>
      <c r="M381" s="1694">
        <v>94.2</v>
      </c>
      <c r="N381" s="1170">
        <v>115.6</v>
      </c>
      <c r="O381" s="1054">
        <v>109.8</v>
      </c>
      <c r="P381" s="1695">
        <v>99.5</v>
      </c>
      <c r="Q381" t="s">
        <v>882</v>
      </c>
      <c r="R381" s="1066"/>
    </row>
    <row r="382" spans="1:18">
      <c r="A382" s="95"/>
      <c r="B382" s="195" t="s">
        <v>8</v>
      </c>
      <c r="C382" s="1070">
        <v>125.2</v>
      </c>
      <c r="D382" s="1054">
        <v>103.14</v>
      </c>
      <c r="E382" s="1054">
        <v>93.67</v>
      </c>
      <c r="F382" t="s">
        <v>882</v>
      </c>
      <c r="G382" s="1083"/>
      <c r="I382" s="95"/>
      <c r="J382" s="195" t="s">
        <v>8</v>
      </c>
      <c r="K382" s="1692">
        <v>103.8</v>
      </c>
      <c r="L382" s="1693">
        <v>95</v>
      </c>
      <c r="M382" s="1694">
        <v>95</v>
      </c>
      <c r="N382" s="1170">
        <v>116.7</v>
      </c>
      <c r="O382" s="1054">
        <v>110.3</v>
      </c>
      <c r="P382" s="1695">
        <v>100.2</v>
      </c>
      <c r="Q382" t="s">
        <v>882</v>
      </c>
      <c r="R382" s="1066"/>
    </row>
    <row r="383" spans="1:18">
      <c r="A383" s="95"/>
      <c r="B383" s="195" t="s">
        <v>9</v>
      </c>
      <c r="C383" s="1070">
        <v>125.34</v>
      </c>
      <c r="D383" s="1054">
        <v>103.53</v>
      </c>
      <c r="E383" s="1054">
        <v>94.35</v>
      </c>
      <c r="F383" t="s">
        <v>882</v>
      </c>
      <c r="G383" s="1083"/>
      <c r="I383" s="95"/>
      <c r="J383" s="195" t="s">
        <v>9</v>
      </c>
      <c r="K383" s="1692">
        <v>103.6</v>
      </c>
      <c r="L383" s="1693">
        <v>94.6</v>
      </c>
      <c r="M383" s="1694">
        <v>95.4</v>
      </c>
      <c r="N383" s="1170">
        <v>116.9</v>
      </c>
      <c r="O383" s="1054">
        <v>109.7</v>
      </c>
      <c r="P383" s="1695">
        <v>100.8</v>
      </c>
      <c r="Q383" t="s">
        <v>882</v>
      </c>
      <c r="R383" s="1066"/>
    </row>
    <row r="384" spans="1:18">
      <c r="A384" s="95"/>
      <c r="B384" s="195" t="s">
        <v>10</v>
      </c>
      <c r="C384" s="1070">
        <v>121.86</v>
      </c>
      <c r="D384" s="1054">
        <v>99.15</v>
      </c>
      <c r="E384" s="1054">
        <v>92.98</v>
      </c>
      <c r="F384" t="s">
        <v>882</v>
      </c>
      <c r="G384" s="1083"/>
      <c r="I384" s="95"/>
      <c r="J384" s="195" t="s">
        <v>10</v>
      </c>
      <c r="K384" s="1692">
        <v>101.7</v>
      </c>
      <c r="L384" s="1693">
        <v>92.6</v>
      </c>
      <c r="M384" s="1694">
        <v>94.4</v>
      </c>
      <c r="N384" s="1170">
        <v>114.4</v>
      </c>
      <c r="O384" s="1054">
        <v>107.1</v>
      </c>
      <c r="P384" s="1695">
        <v>99.6</v>
      </c>
      <c r="Q384" t="s">
        <v>882</v>
      </c>
      <c r="R384" s="1066"/>
    </row>
    <row r="385" spans="1:18">
      <c r="A385" s="95"/>
      <c r="B385" s="195" t="s">
        <v>11</v>
      </c>
      <c r="C385" s="1070">
        <v>116.61</v>
      </c>
      <c r="D385" s="1054">
        <v>101.35</v>
      </c>
      <c r="E385" s="1054">
        <v>94.42</v>
      </c>
      <c r="F385" t="s">
        <v>882</v>
      </c>
      <c r="G385" s="1083"/>
      <c r="I385" s="95"/>
      <c r="J385" s="195" t="s">
        <v>11</v>
      </c>
      <c r="K385" s="1692">
        <v>100.3</v>
      </c>
      <c r="L385" s="1693">
        <v>90.9</v>
      </c>
      <c r="M385" s="1694">
        <v>94.2</v>
      </c>
      <c r="N385" s="1170">
        <v>113</v>
      </c>
      <c r="O385" s="1054">
        <v>105.1</v>
      </c>
      <c r="P385" s="1695">
        <v>99.4</v>
      </c>
      <c r="Q385" t="s">
        <v>883</v>
      </c>
      <c r="R385" s="1066"/>
    </row>
    <row r="386" spans="1:18">
      <c r="A386" s="95"/>
      <c r="B386" s="195" t="s">
        <v>12</v>
      </c>
      <c r="C386" s="1070">
        <v>119.15</v>
      </c>
      <c r="D386" s="1054">
        <v>102.23</v>
      </c>
      <c r="E386" s="1054">
        <v>95.87</v>
      </c>
      <c r="F386" t="s">
        <v>899</v>
      </c>
      <c r="G386" s="1083"/>
      <c r="I386" s="95"/>
      <c r="J386" s="195" t="s">
        <v>12</v>
      </c>
      <c r="K386" s="1692">
        <v>101</v>
      </c>
      <c r="L386" s="1693">
        <v>92.6</v>
      </c>
      <c r="M386" s="1694">
        <v>94.2</v>
      </c>
      <c r="N386" s="1170">
        <v>113.5</v>
      </c>
      <c r="O386" s="1054">
        <v>106.9</v>
      </c>
      <c r="P386" s="1695">
        <v>99.3</v>
      </c>
      <c r="Q386" t="s">
        <v>883</v>
      </c>
      <c r="R386" s="1066"/>
    </row>
    <row r="387" spans="1:18">
      <c r="A387" s="95"/>
      <c r="B387" s="195" t="s">
        <v>13</v>
      </c>
      <c r="C387" s="1070">
        <v>121.23</v>
      </c>
      <c r="D387" s="1054">
        <v>101.25</v>
      </c>
      <c r="E387" s="1054">
        <v>95.56</v>
      </c>
      <c r="F387" t="s">
        <v>899</v>
      </c>
      <c r="G387" s="1083"/>
      <c r="I387" s="95"/>
      <c r="J387" s="195" t="s">
        <v>13</v>
      </c>
      <c r="K387" s="1692">
        <v>102.6</v>
      </c>
      <c r="L387" s="1693">
        <v>96.3</v>
      </c>
      <c r="M387" s="1694">
        <v>94.4</v>
      </c>
      <c r="N387" s="1170">
        <v>115.4</v>
      </c>
      <c r="O387" s="1054">
        <v>111.5</v>
      </c>
      <c r="P387" s="1695">
        <v>99.7</v>
      </c>
      <c r="Q387" t="s">
        <v>883</v>
      </c>
      <c r="R387" s="1066"/>
    </row>
    <row r="388" spans="1:18">
      <c r="A388" s="100"/>
      <c r="B388" s="197" t="s">
        <v>14</v>
      </c>
      <c r="C388" s="1070">
        <v>121.31</v>
      </c>
      <c r="D388" s="1054">
        <v>99.43</v>
      </c>
      <c r="E388" s="1054">
        <v>94.88</v>
      </c>
      <c r="F388" t="s">
        <v>899</v>
      </c>
      <c r="G388" s="1083"/>
      <c r="I388" s="100"/>
      <c r="J388" s="197" t="s">
        <v>14</v>
      </c>
      <c r="K388" s="1696">
        <v>103.4</v>
      </c>
      <c r="L388" s="1697">
        <v>97.1</v>
      </c>
      <c r="M388" s="1698">
        <v>95.2</v>
      </c>
      <c r="N388" s="1171">
        <v>116</v>
      </c>
      <c r="O388" s="1056">
        <v>111.4</v>
      </c>
      <c r="P388" s="1700">
        <v>100.5</v>
      </c>
      <c r="Q388" s="931" t="s">
        <v>883</v>
      </c>
      <c r="R388" s="1086"/>
    </row>
    <row r="389" spans="1:18">
      <c r="A389" s="98" t="s">
        <v>900</v>
      </c>
      <c r="B389" s="196" t="s">
        <v>3</v>
      </c>
      <c r="C389" s="1076">
        <v>121.42</v>
      </c>
      <c r="D389" s="1059">
        <v>102.26</v>
      </c>
      <c r="E389" s="1076">
        <v>96.3</v>
      </c>
      <c r="F389" s="1084" t="s">
        <v>899</v>
      </c>
      <c r="G389" s="1064"/>
      <c r="I389" s="95" t="s">
        <v>900</v>
      </c>
      <c r="J389" s="195" t="s">
        <v>3</v>
      </c>
      <c r="K389" s="1694">
        <v>101.7</v>
      </c>
      <c r="L389" s="1693">
        <v>96.1</v>
      </c>
      <c r="M389" s="1694">
        <v>94.5</v>
      </c>
      <c r="N389" s="1170">
        <v>114.4</v>
      </c>
      <c r="O389" s="1054">
        <v>111</v>
      </c>
      <c r="P389" s="1695">
        <v>99.8</v>
      </c>
      <c r="Q389" t="s">
        <v>883</v>
      </c>
      <c r="R389" s="1066"/>
    </row>
    <row r="390" spans="1:18">
      <c r="A390" s="95">
        <v>2022</v>
      </c>
      <c r="B390" s="195" t="s">
        <v>4</v>
      </c>
      <c r="C390" s="1070">
        <v>117.55</v>
      </c>
      <c r="D390" s="1054">
        <v>102.33</v>
      </c>
      <c r="E390" s="1070">
        <v>97.68</v>
      </c>
      <c r="F390" s="1080" t="s">
        <v>899</v>
      </c>
      <c r="G390" s="1062"/>
      <c r="I390" s="95">
        <v>2022</v>
      </c>
      <c r="J390" s="195" t="s">
        <v>4</v>
      </c>
      <c r="K390" s="1694">
        <v>101.1</v>
      </c>
      <c r="L390" s="1693">
        <v>96.3</v>
      </c>
      <c r="M390" s="1694">
        <v>95</v>
      </c>
      <c r="N390" s="1170">
        <v>113.3</v>
      </c>
      <c r="O390" s="1054">
        <v>111.6</v>
      </c>
      <c r="P390" s="1695">
        <v>100.5</v>
      </c>
      <c r="Q390" t="s">
        <v>883</v>
      </c>
      <c r="R390" s="1066"/>
    </row>
    <row r="391" spans="1:18">
      <c r="A391" s="95"/>
      <c r="B391" s="195" t="s">
        <v>5</v>
      </c>
      <c r="C391" s="1070">
        <v>125.01</v>
      </c>
      <c r="D391" s="1054">
        <v>103.21</v>
      </c>
      <c r="E391" s="1070">
        <v>98.32</v>
      </c>
      <c r="F391" s="1080" t="s">
        <v>899</v>
      </c>
      <c r="G391" s="1062"/>
      <c r="I391" s="95"/>
      <c r="J391" s="195" t="s">
        <v>5</v>
      </c>
      <c r="K391" s="1694">
        <v>101.3</v>
      </c>
      <c r="L391" s="1693">
        <v>96.6</v>
      </c>
      <c r="M391" s="1694">
        <v>95.4</v>
      </c>
      <c r="N391" s="1170">
        <v>113.7</v>
      </c>
      <c r="O391" s="1054">
        <v>111.9</v>
      </c>
      <c r="P391" s="1695">
        <v>100.6</v>
      </c>
      <c r="Q391" t="s">
        <v>882</v>
      </c>
      <c r="R391" s="1066"/>
    </row>
    <row r="392" spans="1:18">
      <c r="A392" s="95"/>
      <c r="B392" s="195" t="s">
        <v>6</v>
      </c>
      <c r="C392" s="1070">
        <v>125.73</v>
      </c>
      <c r="D392" s="1054">
        <v>103.93</v>
      </c>
      <c r="E392" s="1070">
        <v>99.31</v>
      </c>
      <c r="F392" s="1080" t="s">
        <v>899</v>
      </c>
      <c r="G392" s="1062"/>
      <c r="I392" s="95"/>
      <c r="J392" s="195" t="s">
        <v>6</v>
      </c>
      <c r="K392" s="1694">
        <v>102.3</v>
      </c>
      <c r="L392" s="1693">
        <v>96.8</v>
      </c>
      <c r="M392" s="1694">
        <v>96.1</v>
      </c>
      <c r="N392" s="1170">
        <v>114.5</v>
      </c>
      <c r="O392" s="1054">
        <v>112.2</v>
      </c>
      <c r="P392" s="1695">
        <v>101.9</v>
      </c>
      <c r="Q392" t="s">
        <v>882</v>
      </c>
      <c r="R392" s="1066"/>
    </row>
    <row r="393" spans="1:18">
      <c r="A393" s="95"/>
      <c r="B393" s="195" t="s">
        <v>7</v>
      </c>
      <c r="C393" s="1070">
        <v>115.8</v>
      </c>
      <c r="D393" s="1054">
        <v>105.49</v>
      </c>
      <c r="E393" s="1070">
        <v>98.29</v>
      </c>
      <c r="F393" s="1080" t="s">
        <v>899</v>
      </c>
      <c r="G393" s="1062"/>
      <c r="I393" s="95"/>
      <c r="J393" s="195" t="s">
        <v>7</v>
      </c>
      <c r="K393" s="1694">
        <v>100.7</v>
      </c>
      <c r="L393" s="1693">
        <v>96</v>
      </c>
      <c r="M393" s="1694">
        <v>95.9</v>
      </c>
      <c r="N393" s="1170">
        <v>113.3</v>
      </c>
      <c r="O393" s="1054">
        <v>111.7</v>
      </c>
      <c r="P393" s="1695">
        <v>101</v>
      </c>
      <c r="Q393" t="s">
        <v>882</v>
      </c>
      <c r="R393" s="1066"/>
    </row>
    <row r="394" spans="1:18">
      <c r="A394" s="95"/>
      <c r="B394" s="195" t="s">
        <v>8</v>
      </c>
      <c r="C394" s="1070">
        <v>120.57</v>
      </c>
      <c r="D394" s="1054">
        <v>105.73</v>
      </c>
      <c r="E394" s="1070">
        <v>96.52</v>
      </c>
      <c r="F394" s="1080" t="s">
        <v>1200</v>
      </c>
      <c r="G394" s="1062"/>
      <c r="I394" s="95"/>
      <c r="J394" s="195" t="s">
        <v>8</v>
      </c>
      <c r="K394" s="1694">
        <v>100.7</v>
      </c>
      <c r="L394" s="1693">
        <v>98.6</v>
      </c>
      <c r="M394" s="1694">
        <v>97.4</v>
      </c>
      <c r="N394" s="1170">
        <v>113.2</v>
      </c>
      <c r="O394" s="1054">
        <v>113.5</v>
      </c>
      <c r="P394" s="1695">
        <v>102.3</v>
      </c>
      <c r="Q394" t="s">
        <v>882</v>
      </c>
      <c r="R394" s="1066"/>
    </row>
    <row r="395" spans="1:18">
      <c r="A395" s="95"/>
      <c r="B395" s="195" t="s">
        <v>9</v>
      </c>
      <c r="C395" s="1070">
        <v>115.1</v>
      </c>
      <c r="D395" s="1054">
        <v>106.79</v>
      </c>
      <c r="E395" s="1070">
        <v>100.1</v>
      </c>
      <c r="F395" s="1080" t="s">
        <v>1200</v>
      </c>
      <c r="G395" s="1062"/>
      <c r="I395" s="95"/>
      <c r="J395" s="195" t="s">
        <v>9</v>
      </c>
      <c r="K395" s="1694">
        <v>99.5</v>
      </c>
      <c r="L395" s="1693">
        <v>99.2</v>
      </c>
      <c r="M395" s="1694">
        <v>97.3</v>
      </c>
      <c r="N395" s="1170">
        <v>112.3</v>
      </c>
      <c r="O395" s="1054">
        <v>114</v>
      </c>
      <c r="P395" s="1695">
        <v>102.5</v>
      </c>
      <c r="Q395" t="s">
        <v>882</v>
      </c>
      <c r="R395" s="1066"/>
    </row>
    <row r="396" spans="1:18">
      <c r="A396" s="95"/>
      <c r="B396" s="195" t="s">
        <v>10</v>
      </c>
      <c r="C396" s="1070">
        <v>114.52</v>
      </c>
      <c r="D396" s="1054">
        <v>109.24</v>
      </c>
      <c r="E396" s="1070">
        <v>100.5</v>
      </c>
      <c r="F396" s="1080" t="s">
        <v>1200</v>
      </c>
      <c r="G396" s="1062"/>
      <c r="I396" s="95"/>
      <c r="J396" s="195" t="s">
        <v>10</v>
      </c>
      <c r="K396" s="1694">
        <v>101.6</v>
      </c>
      <c r="L396" s="1693">
        <v>100.7</v>
      </c>
      <c r="M396" s="1694">
        <v>98.6</v>
      </c>
      <c r="N396" s="1170">
        <v>113.7</v>
      </c>
      <c r="O396" s="1054">
        <v>115.2</v>
      </c>
      <c r="P396" s="1695">
        <v>103.7</v>
      </c>
      <c r="Q396" t="s">
        <v>882</v>
      </c>
      <c r="R396" s="1066"/>
    </row>
    <row r="397" spans="1:18">
      <c r="A397" s="95"/>
      <c r="B397" s="195" t="s">
        <v>11</v>
      </c>
      <c r="C397" s="1495">
        <v>110.69</v>
      </c>
      <c r="D397" s="1494">
        <v>108.46</v>
      </c>
      <c r="E397" s="1495">
        <v>101.41</v>
      </c>
      <c r="F397" s="1080" t="s">
        <v>1200</v>
      </c>
      <c r="G397" s="1062"/>
      <c r="I397" s="95"/>
      <c r="J397" s="195" t="s">
        <v>11</v>
      </c>
      <c r="K397" s="1694">
        <v>98.8</v>
      </c>
      <c r="L397" s="1693">
        <v>100</v>
      </c>
      <c r="M397" s="1694">
        <v>99.1</v>
      </c>
      <c r="N397" s="1170">
        <v>111.5</v>
      </c>
      <c r="O397" s="1054">
        <v>114.6</v>
      </c>
      <c r="P397" s="1695">
        <v>104.1</v>
      </c>
      <c r="Q397" t="s">
        <v>882</v>
      </c>
      <c r="R397" s="1066"/>
    </row>
    <row r="398" spans="1:18">
      <c r="A398" s="95"/>
      <c r="B398" s="195" t="s">
        <v>12</v>
      </c>
      <c r="C398" s="1070">
        <v>109.88</v>
      </c>
      <c r="D398" s="1054">
        <v>109.06</v>
      </c>
      <c r="E398" s="1070">
        <v>101.72</v>
      </c>
      <c r="F398" s="1080" t="s">
        <v>1200</v>
      </c>
      <c r="G398" s="1062"/>
      <c r="I398" s="95"/>
      <c r="J398" s="195" t="s">
        <v>12</v>
      </c>
      <c r="K398" s="1694">
        <v>99.1</v>
      </c>
      <c r="L398" s="1693">
        <v>99.2</v>
      </c>
      <c r="M398" s="1694">
        <v>99.1</v>
      </c>
      <c r="N398" s="1170">
        <v>111.4</v>
      </c>
      <c r="O398" s="1054">
        <v>114.2</v>
      </c>
      <c r="P398" s="1695">
        <v>104.2</v>
      </c>
      <c r="Q398" t="s">
        <v>882</v>
      </c>
      <c r="R398" s="1066"/>
    </row>
    <row r="399" spans="1:18">
      <c r="A399" s="95"/>
      <c r="B399" s="195" t="s">
        <v>13</v>
      </c>
      <c r="C399" s="1070">
        <v>111.55</v>
      </c>
      <c r="D399" s="1054">
        <v>110.06</v>
      </c>
      <c r="E399" s="1070">
        <v>100.85</v>
      </c>
      <c r="F399" s="1079" t="s">
        <v>343</v>
      </c>
      <c r="G399" s="1062"/>
      <c r="I399" s="95"/>
      <c r="J399" s="195" t="s">
        <v>13</v>
      </c>
      <c r="K399" s="1694">
        <v>98</v>
      </c>
      <c r="L399" s="1693">
        <v>99.2</v>
      </c>
      <c r="M399" s="1694">
        <v>99.6</v>
      </c>
      <c r="N399" s="1170">
        <v>110.7</v>
      </c>
      <c r="O399" s="1054">
        <v>113.9</v>
      </c>
      <c r="P399" s="1695">
        <v>104.7</v>
      </c>
      <c r="Q399" t="s">
        <v>882</v>
      </c>
      <c r="R399" s="1066"/>
    </row>
    <row r="400" spans="1:18">
      <c r="A400" s="95"/>
      <c r="B400" s="195" t="s">
        <v>14</v>
      </c>
      <c r="C400" s="1070">
        <v>108.18</v>
      </c>
      <c r="D400" s="1054">
        <v>109.79</v>
      </c>
      <c r="E400" s="1070">
        <v>102.62</v>
      </c>
      <c r="F400" s="1079" t="s">
        <v>343</v>
      </c>
      <c r="G400" s="1062"/>
      <c r="I400" s="95"/>
      <c r="J400" s="195" t="s">
        <v>14</v>
      </c>
      <c r="K400" s="1694">
        <v>97.4</v>
      </c>
      <c r="L400" s="1693">
        <v>99.2</v>
      </c>
      <c r="M400" s="1694">
        <v>99.6</v>
      </c>
      <c r="N400" s="1170">
        <v>109.6</v>
      </c>
      <c r="O400" s="1054">
        <v>113.3</v>
      </c>
      <c r="P400" s="1695">
        <v>104.5</v>
      </c>
      <c r="Q400" s="38" t="s">
        <v>803</v>
      </c>
      <c r="R400" s="1066"/>
    </row>
    <row r="401" spans="1:18">
      <c r="A401" s="98" t="s">
        <v>1216</v>
      </c>
      <c r="B401" s="196" t="s">
        <v>3</v>
      </c>
      <c r="C401" s="1763">
        <v>104.66</v>
      </c>
      <c r="D401" s="1076">
        <v>105.96</v>
      </c>
      <c r="E401" s="1059">
        <v>103.61</v>
      </c>
      <c r="F401" s="1077" t="s">
        <v>343</v>
      </c>
      <c r="G401" s="1064"/>
      <c r="I401" s="98" t="s">
        <v>1216</v>
      </c>
      <c r="J401" s="196" t="s">
        <v>3</v>
      </c>
      <c r="K401" s="1703">
        <v>96.4</v>
      </c>
      <c r="L401" s="1702">
        <v>96.8</v>
      </c>
      <c r="M401" s="1703">
        <v>100.4</v>
      </c>
      <c r="N401" s="1172">
        <v>108.7</v>
      </c>
      <c r="O401" s="1059">
        <v>113</v>
      </c>
      <c r="P401" s="1699">
        <v>105.9</v>
      </c>
      <c r="Q401" s="471" t="s">
        <v>803</v>
      </c>
      <c r="R401" s="1751"/>
    </row>
    <row r="402" spans="1:18">
      <c r="A402" s="95">
        <v>2023</v>
      </c>
      <c r="B402" s="195" t="s">
        <v>4</v>
      </c>
      <c r="C402" s="1762">
        <v>103.89</v>
      </c>
      <c r="D402" s="1070">
        <v>106.12</v>
      </c>
      <c r="E402" s="1054">
        <v>102.46</v>
      </c>
      <c r="F402" s="1079" t="s">
        <v>343</v>
      </c>
      <c r="G402" s="1062"/>
      <c r="I402" s="95">
        <v>2023</v>
      </c>
      <c r="J402" s="195" t="s">
        <v>4</v>
      </c>
      <c r="K402" s="1694">
        <v>97.4</v>
      </c>
      <c r="L402" s="1693">
        <v>99.1</v>
      </c>
      <c r="M402" s="1694">
        <v>100</v>
      </c>
      <c r="N402" s="1170">
        <v>109.1</v>
      </c>
      <c r="O402" s="1054">
        <v>114.6</v>
      </c>
      <c r="P402" s="1695">
        <v>105.8</v>
      </c>
      <c r="Q402" s="38" t="s">
        <v>803</v>
      </c>
      <c r="R402" s="1066"/>
    </row>
    <row r="403" spans="1:18">
      <c r="A403" s="95"/>
      <c r="B403" s="195" t="s">
        <v>5</v>
      </c>
      <c r="C403" s="1762">
        <v>101.97</v>
      </c>
      <c r="D403" s="1070">
        <v>105.17</v>
      </c>
      <c r="E403" s="1054">
        <v>101.74</v>
      </c>
      <c r="F403" s="1079" t="s">
        <v>895</v>
      </c>
      <c r="G403" s="1062"/>
      <c r="I403" s="95"/>
      <c r="J403" s="195" t="s">
        <v>5</v>
      </c>
      <c r="K403" s="1694">
        <v>96.9</v>
      </c>
      <c r="L403" s="1693">
        <v>99.2</v>
      </c>
      <c r="M403" s="1694">
        <v>100.2</v>
      </c>
      <c r="N403" s="1170">
        <v>108.9</v>
      </c>
      <c r="O403" s="1054">
        <v>114.8</v>
      </c>
      <c r="P403" s="1695">
        <v>105.9</v>
      </c>
      <c r="Q403" s="38" t="s">
        <v>803</v>
      </c>
      <c r="R403" s="1066"/>
    </row>
    <row r="404" spans="1:18">
      <c r="A404" s="95"/>
      <c r="B404" s="195" t="s">
        <v>6</v>
      </c>
      <c r="C404" s="1762">
        <v>102.93</v>
      </c>
      <c r="D404" s="1070">
        <v>105.45</v>
      </c>
      <c r="E404" s="1054">
        <v>99.65</v>
      </c>
      <c r="F404" s="1079" t="s">
        <v>895</v>
      </c>
      <c r="G404" s="1062"/>
      <c r="I404" s="95"/>
      <c r="J404" s="195" t="s">
        <v>6</v>
      </c>
      <c r="K404" s="1694">
        <v>97.6</v>
      </c>
      <c r="L404" s="1693">
        <v>99.4</v>
      </c>
      <c r="M404" s="1694">
        <v>101.2</v>
      </c>
      <c r="N404" s="1170">
        <v>108.7</v>
      </c>
      <c r="O404" s="1054">
        <v>114.9</v>
      </c>
      <c r="P404" s="1695">
        <v>106.3</v>
      </c>
      <c r="Q404" s="38" t="s">
        <v>803</v>
      </c>
      <c r="R404" s="1066"/>
    </row>
    <row r="405" spans="1:18">
      <c r="A405" s="95"/>
      <c r="B405" s="195" t="s">
        <v>7</v>
      </c>
      <c r="C405" s="1762">
        <v>102.1</v>
      </c>
      <c r="D405" s="1070">
        <v>104.52</v>
      </c>
      <c r="E405" s="1054">
        <v>100.5</v>
      </c>
      <c r="F405" s="534" t="s">
        <v>896</v>
      </c>
      <c r="G405" s="1062"/>
      <c r="I405" s="95"/>
      <c r="J405" s="195" t="s">
        <v>7</v>
      </c>
      <c r="K405" s="1070"/>
      <c r="L405" s="1054"/>
      <c r="M405" s="1070"/>
      <c r="N405" s="1170">
        <v>109.9</v>
      </c>
      <c r="O405" s="1054">
        <v>115.4</v>
      </c>
      <c r="P405" s="1695">
        <v>106.4</v>
      </c>
      <c r="Q405" s="38" t="s">
        <v>343</v>
      </c>
      <c r="R405" s="1066"/>
    </row>
    <row r="406" spans="1:18">
      <c r="A406" s="95"/>
      <c r="B406" s="195" t="s">
        <v>8</v>
      </c>
      <c r="C406" s="1762">
        <v>99.97</v>
      </c>
      <c r="D406" s="1070">
        <v>106.63</v>
      </c>
      <c r="E406" s="1054">
        <v>99.85</v>
      </c>
      <c r="F406" s="1079" t="s">
        <v>895</v>
      </c>
      <c r="G406" s="1062"/>
      <c r="I406" s="95"/>
      <c r="J406" s="195" t="s">
        <v>8</v>
      </c>
      <c r="K406" s="1070"/>
      <c r="L406" s="1054"/>
      <c r="M406" s="1070"/>
      <c r="N406" s="1170">
        <v>110.1</v>
      </c>
      <c r="O406" s="1054">
        <v>115.5</v>
      </c>
      <c r="P406" s="1695">
        <v>106.7</v>
      </c>
      <c r="Q406" s="38" t="s">
        <v>343</v>
      </c>
      <c r="R406" s="1066"/>
    </row>
    <row r="407" spans="1:18">
      <c r="A407" s="95"/>
      <c r="B407" s="195" t="s">
        <v>9</v>
      </c>
      <c r="C407" s="1762">
        <v>104.01</v>
      </c>
      <c r="D407" s="1070">
        <v>103.64</v>
      </c>
      <c r="E407" s="1054">
        <v>98.89</v>
      </c>
      <c r="F407" s="1079" t="s">
        <v>895</v>
      </c>
      <c r="G407" s="1062"/>
      <c r="I407" s="95"/>
      <c r="J407" s="195" t="s">
        <v>9</v>
      </c>
      <c r="K407" s="1070"/>
      <c r="L407" s="1054"/>
      <c r="M407" s="1070"/>
      <c r="N407" s="1170">
        <v>109.8</v>
      </c>
      <c r="O407" s="1054">
        <v>115.2</v>
      </c>
      <c r="P407" s="1695">
        <v>106.3</v>
      </c>
      <c r="Q407" s="38" t="s">
        <v>343</v>
      </c>
      <c r="R407" s="1066"/>
    </row>
    <row r="408" spans="1:18">
      <c r="A408" s="95"/>
      <c r="B408" s="195" t="s">
        <v>10</v>
      </c>
      <c r="C408" s="1762">
        <v>100.07</v>
      </c>
      <c r="D408" s="1070">
        <v>103.17</v>
      </c>
      <c r="E408" s="1054">
        <v>98.47</v>
      </c>
      <c r="F408" s="1079" t="s">
        <v>893</v>
      </c>
      <c r="G408" s="1062"/>
      <c r="I408" s="95"/>
      <c r="J408" s="195" t="s">
        <v>10</v>
      </c>
      <c r="K408" s="1070"/>
      <c r="L408" s="1054"/>
      <c r="M408" s="1070"/>
      <c r="N408" s="1170">
        <v>110.5</v>
      </c>
      <c r="O408" s="1054">
        <v>115.4</v>
      </c>
      <c r="P408" s="1695">
        <v>106.6</v>
      </c>
      <c r="Q408" s="38" t="s">
        <v>343</v>
      </c>
      <c r="R408" s="1066"/>
    </row>
    <row r="409" spans="1:18">
      <c r="A409" s="95"/>
      <c r="B409" s="195" t="s">
        <v>11</v>
      </c>
      <c r="C409" s="1762">
        <v>100.14</v>
      </c>
      <c r="D409" s="1070">
        <v>104.27</v>
      </c>
      <c r="E409" s="1054">
        <v>96.49</v>
      </c>
      <c r="F409" s="1079" t="s">
        <v>281</v>
      </c>
      <c r="G409" s="1062"/>
      <c r="I409" s="95"/>
      <c r="J409" s="195" t="s">
        <v>11</v>
      </c>
      <c r="K409" s="1070"/>
      <c r="L409" s="1054"/>
      <c r="M409" s="1070"/>
      <c r="N409" s="1170">
        <v>110.4</v>
      </c>
      <c r="O409" s="1054">
        <v>115.7</v>
      </c>
      <c r="P409" s="1695">
        <v>107</v>
      </c>
      <c r="Q409" s="38" t="s">
        <v>343</v>
      </c>
      <c r="R409" s="1066"/>
    </row>
    <row r="410" spans="1:18">
      <c r="A410" s="95"/>
      <c r="B410" s="195" t="s">
        <v>12</v>
      </c>
      <c r="C410" s="1762">
        <v>100.82</v>
      </c>
      <c r="D410" s="1070">
        <v>102.83</v>
      </c>
      <c r="E410" s="1054">
        <v>97.54</v>
      </c>
      <c r="F410" s="1079" t="s">
        <v>281</v>
      </c>
      <c r="G410" s="1062"/>
      <c r="I410" s="95"/>
      <c r="J410" s="195" t="s">
        <v>12</v>
      </c>
      <c r="K410" s="1070"/>
      <c r="L410" s="1054"/>
      <c r="M410" s="1070"/>
      <c r="N410" s="1170">
        <v>109.5</v>
      </c>
      <c r="O410" s="1054">
        <v>115.7</v>
      </c>
      <c r="P410" s="1695">
        <v>107.5</v>
      </c>
      <c r="Q410" s="38" t="s">
        <v>343</v>
      </c>
      <c r="R410" s="1066"/>
    </row>
    <row r="411" spans="1:18">
      <c r="A411" s="95"/>
      <c r="B411" s="195" t="s">
        <v>13</v>
      </c>
      <c r="C411" s="1762">
        <v>95.31</v>
      </c>
      <c r="D411" s="1070">
        <v>100.66</v>
      </c>
      <c r="E411" s="1054">
        <v>98.46</v>
      </c>
      <c r="F411" s="1080" t="s">
        <v>880</v>
      </c>
      <c r="G411" s="1062"/>
      <c r="I411" s="95"/>
      <c r="J411" s="195" t="s">
        <v>13</v>
      </c>
      <c r="K411" s="1070"/>
      <c r="L411" s="1054"/>
      <c r="M411" s="1070"/>
      <c r="N411" s="1170">
        <v>109.6</v>
      </c>
      <c r="O411" s="1054">
        <v>114.9</v>
      </c>
      <c r="P411" s="1695">
        <v>107.5</v>
      </c>
      <c r="Q411" s="38" t="s">
        <v>343</v>
      </c>
      <c r="R411" s="1066"/>
    </row>
    <row r="412" spans="1:18">
      <c r="A412" s="95"/>
      <c r="B412" s="195" t="s">
        <v>14</v>
      </c>
      <c r="C412" s="1762">
        <v>97.63</v>
      </c>
      <c r="D412" s="1070">
        <v>102.71</v>
      </c>
      <c r="E412" s="1054">
        <v>98.96</v>
      </c>
      <c r="F412" s="1079" t="s">
        <v>880</v>
      </c>
      <c r="G412" s="1062"/>
      <c r="I412" s="95"/>
      <c r="J412" s="195" t="s">
        <v>14</v>
      </c>
      <c r="K412" s="1070"/>
      <c r="L412" s="1054"/>
      <c r="M412" s="1070"/>
      <c r="N412" s="1170">
        <v>110.3</v>
      </c>
      <c r="O412" s="1054">
        <v>115.9</v>
      </c>
      <c r="P412" s="1695">
        <v>108.3</v>
      </c>
      <c r="Q412" s="38" t="s">
        <v>343</v>
      </c>
      <c r="R412" s="1066"/>
    </row>
    <row r="413" spans="1:18">
      <c r="A413" s="763" t="s">
        <v>1419</v>
      </c>
      <c r="B413" s="196" t="s">
        <v>3</v>
      </c>
      <c r="C413" s="1076">
        <v>93.72</v>
      </c>
      <c r="D413" s="1059">
        <v>105.14</v>
      </c>
      <c r="E413" s="1076">
        <v>95.18</v>
      </c>
      <c r="F413" s="1077" t="s">
        <v>880</v>
      </c>
      <c r="G413" s="1161"/>
      <c r="I413" s="763" t="s">
        <v>1419</v>
      </c>
      <c r="J413" s="196" t="s">
        <v>3</v>
      </c>
      <c r="K413" s="1076"/>
      <c r="L413" s="1076"/>
      <c r="M413" s="1076"/>
      <c r="N413" s="1076">
        <v>109.9</v>
      </c>
      <c r="O413" s="1059">
        <v>113</v>
      </c>
      <c r="P413" s="1076">
        <v>106.7</v>
      </c>
      <c r="Q413" s="1077" t="s">
        <v>803</v>
      </c>
      <c r="R413" s="1161"/>
    </row>
    <row r="414" spans="1:18">
      <c r="A414" s="764">
        <v>2024</v>
      </c>
      <c r="B414" s="195" t="s">
        <v>4</v>
      </c>
      <c r="C414" s="1070">
        <v>92.48</v>
      </c>
      <c r="D414" s="1054">
        <v>105.52</v>
      </c>
      <c r="E414" s="1070">
        <v>98.3</v>
      </c>
      <c r="F414" s="1079" t="s">
        <v>880</v>
      </c>
      <c r="G414" s="1114"/>
      <c r="I414" s="764">
        <v>2024</v>
      </c>
      <c r="J414" s="195" t="s">
        <v>4</v>
      </c>
      <c r="K414" s="1070"/>
      <c r="L414" s="1070"/>
      <c r="M414" s="1070"/>
      <c r="N414" s="1070">
        <v>111.3</v>
      </c>
      <c r="O414" s="1054">
        <v>112.8</v>
      </c>
      <c r="P414" s="1070">
        <v>107.8</v>
      </c>
      <c r="Q414" s="1079" t="s">
        <v>888</v>
      </c>
      <c r="R414" s="1114"/>
    </row>
    <row r="415" spans="1:18">
      <c r="A415" s="764"/>
      <c r="B415" s="195" t="s">
        <v>5</v>
      </c>
      <c r="C415" s="1070">
        <v>94.03</v>
      </c>
      <c r="D415" s="1054">
        <v>106.2</v>
      </c>
      <c r="E415" s="1070">
        <v>98.74</v>
      </c>
      <c r="F415" s="2195" t="s">
        <v>1434</v>
      </c>
      <c r="G415" s="1114"/>
      <c r="I415" s="764"/>
      <c r="J415" s="195" t="s">
        <v>5</v>
      </c>
      <c r="K415" s="1070"/>
      <c r="L415" s="1070"/>
      <c r="M415" s="1070"/>
      <c r="N415" s="1070">
        <v>111.1</v>
      </c>
      <c r="O415" s="1054">
        <v>113.7</v>
      </c>
      <c r="P415" s="1070">
        <v>108</v>
      </c>
      <c r="Q415" s="1079" t="s">
        <v>888</v>
      </c>
      <c r="R415" s="1114"/>
    </row>
    <row r="416" spans="1:18">
      <c r="A416" s="764"/>
      <c r="B416" s="195" t="s">
        <v>6</v>
      </c>
      <c r="C416" s="1495">
        <v>95.71</v>
      </c>
      <c r="D416" s="1494">
        <v>102.01</v>
      </c>
      <c r="E416" s="1495">
        <v>96.35</v>
      </c>
      <c r="F416" s="2195" t="s">
        <v>1434</v>
      </c>
      <c r="G416" s="1114"/>
      <c r="I416" s="764"/>
      <c r="J416" s="195" t="s">
        <v>6</v>
      </c>
      <c r="K416" s="1070"/>
      <c r="L416" s="1070"/>
      <c r="M416" s="1070"/>
      <c r="N416" s="1070">
        <v>110.4</v>
      </c>
      <c r="O416" s="1054">
        <v>114.5</v>
      </c>
      <c r="P416" s="1070">
        <v>107.5</v>
      </c>
      <c r="Q416" s="1079" t="s">
        <v>888</v>
      </c>
      <c r="R416" s="1114"/>
    </row>
    <row r="417" spans="1:18">
      <c r="A417" s="764"/>
      <c r="B417" s="195" t="s">
        <v>7</v>
      </c>
      <c r="C417" s="1495">
        <v>101.87</v>
      </c>
      <c r="D417" s="1494">
        <v>104.36</v>
      </c>
      <c r="E417" s="1495">
        <v>95.84</v>
      </c>
      <c r="F417" s="2195" t="s">
        <v>1434</v>
      </c>
      <c r="G417" s="1114"/>
      <c r="I417" s="764"/>
      <c r="J417" s="195" t="s">
        <v>7</v>
      </c>
      <c r="K417" s="1070"/>
      <c r="L417" s="1070"/>
      <c r="M417" s="1070"/>
      <c r="N417" s="1070">
        <v>110.8</v>
      </c>
      <c r="O417" s="1054">
        <v>115.5</v>
      </c>
      <c r="P417" s="1070">
        <v>109</v>
      </c>
      <c r="Q417" s="1079" t="s">
        <v>1447</v>
      </c>
      <c r="R417" s="1114"/>
    </row>
    <row r="418" spans="1:18">
      <c r="A418" s="764"/>
      <c r="B418" s="195" t="s">
        <v>8</v>
      </c>
      <c r="C418" s="1070">
        <v>99.61</v>
      </c>
      <c r="D418" s="1054">
        <v>103.44</v>
      </c>
      <c r="E418" s="1070">
        <v>96.31</v>
      </c>
      <c r="F418" s="1079" t="s">
        <v>281</v>
      </c>
      <c r="G418" s="1114"/>
      <c r="I418" s="764"/>
      <c r="J418" s="195" t="s">
        <v>8</v>
      </c>
      <c r="K418" s="1070"/>
      <c r="L418" s="1070"/>
      <c r="M418" s="1070"/>
      <c r="N418" s="1070">
        <v>109.6</v>
      </c>
      <c r="O418" s="1054">
        <v>114.8</v>
      </c>
      <c r="P418" s="1070">
        <v>108.5</v>
      </c>
      <c r="Q418" s="1079" t="s">
        <v>1447</v>
      </c>
      <c r="R418" s="1114"/>
    </row>
    <row r="419" spans="1:18">
      <c r="A419" s="764"/>
      <c r="B419" s="195" t="s">
        <v>9</v>
      </c>
      <c r="C419" s="1070">
        <v>102.45</v>
      </c>
      <c r="D419" s="1054">
        <v>106.95</v>
      </c>
      <c r="E419" s="1070">
        <v>96.02</v>
      </c>
      <c r="F419" s="1079" t="s">
        <v>1447</v>
      </c>
      <c r="G419" s="1114"/>
      <c r="I419" s="764"/>
      <c r="J419" s="195" t="s">
        <v>9</v>
      </c>
      <c r="K419" s="1070"/>
      <c r="L419" s="1070"/>
      <c r="M419" s="1070"/>
      <c r="N419" s="1070">
        <v>109.1</v>
      </c>
      <c r="O419" s="1054">
        <v>115.5</v>
      </c>
      <c r="P419" s="1070">
        <v>109</v>
      </c>
      <c r="Q419" s="1079" t="s">
        <v>1447</v>
      </c>
      <c r="R419" s="1114"/>
    </row>
    <row r="420" spans="1:18">
      <c r="A420" s="764"/>
      <c r="B420" s="195" t="s">
        <v>10</v>
      </c>
      <c r="C420" s="1070">
        <v>96.17</v>
      </c>
      <c r="D420" s="1054">
        <v>103.33</v>
      </c>
      <c r="E420" s="1070">
        <v>98.35</v>
      </c>
      <c r="F420" s="1079" t="s">
        <v>1447</v>
      </c>
      <c r="G420" s="1114"/>
      <c r="I420" s="764"/>
      <c r="J420" s="195" t="s">
        <v>10</v>
      </c>
      <c r="K420" s="1070"/>
      <c r="L420" s="1070"/>
      <c r="M420" s="1070"/>
      <c r="N420" s="1070">
        <v>107.3</v>
      </c>
      <c r="O420" s="1054">
        <v>114.1</v>
      </c>
      <c r="P420" s="1070">
        <v>109.5</v>
      </c>
      <c r="Q420" s="1079" t="s">
        <v>1447</v>
      </c>
      <c r="R420" s="1114"/>
    </row>
    <row r="421" spans="1:18">
      <c r="A421" s="764"/>
      <c r="B421" s="195" t="s">
        <v>11</v>
      </c>
      <c r="C421" s="1070">
        <v>100.96</v>
      </c>
      <c r="D421" s="1054">
        <v>106.26</v>
      </c>
      <c r="E421" s="1070">
        <v>97.73</v>
      </c>
      <c r="F421" s="2195" t="s">
        <v>1434</v>
      </c>
      <c r="G421" s="1114"/>
      <c r="I421" s="764"/>
      <c r="J421" s="195" t="s">
        <v>11</v>
      </c>
      <c r="K421" s="1070"/>
      <c r="L421" s="1070"/>
      <c r="M421" s="1070"/>
      <c r="N421" s="1070">
        <v>108.3</v>
      </c>
      <c r="O421" s="1054">
        <v>114.2</v>
      </c>
      <c r="P421" s="1070">
        <v>108.9</v>
      </c>
      <c r="Q421" s="1079" t="s">
        <v>1447</v>
      </c>
      <c r="R421" s="1114"/>
    </row>
    <row r="422" spans="1:18">
      <c r="A422" s="764"/>
      <c r="B422" s="195" t="s">
        <v>12</v>
      </c>
      <c r="C422" s="1070">
        <v>95.29</v>
      </c>
      <c r="D422" s="1054">
        <v>105.13</v>
      </c>
      <c r="E422" s="1070">
        <v>99.91</v>
      </c>
      <c r="F422" s="2195" t="s">
        <v>1434</v>
      </c>
      <c r="G422" s="1114"/>
      <c r="I422" s="764"/>
      <c r="J422" s="195" t="s">
        <v>12</v>
      </c>
      <c r="K422" s="1070"/>
      <c r="L422" s="1070"/>
      <c r="M422" s="1070"/>
      <c r="N422" s="1070">
        <v>108.4</v>
      </c>
      <c r="O422" s="1054">
        <v>115.9</v>
      </c>
      <c r="P422" s="1070">
        <v>109.4</v>
      </c>
      <c r="Q422" s="1079" t="s">
        <v>1447</v>
      </c>
      <c r="R422" s="1114"/>
    </row>
    <row r="423" spans="1:18">
      <c r="A423" s="764"/>
      <c r="B423" s="195" t="s">
        <v>13</v>
      </c>
      <c r="C423" s="1070">
        <v>92.14</v>
      </c>
      <c r="D423" s="1054">
        <v>103.31</v>
      </c>
      <c r="E423" s="1070">
        <v>101.23</v>
      </c>
      <c r="F423" s="2195" t="s">
        <v>1434</v>
      </c>
      <c r="G423" s="1114"/>
      <c r="I423" s="764"/>
      <c r="J423" s="195" t="s">
        <v>13</v>
      </c>
      <c r="K423" s="1070"/>
      <c r="L423" s="1070"/>
      <c r="M423" s="1070"/>
      <c r="N423" s="1070">
        <v>107.7</v>
      </c>
      <c r="O423" s="1054">
        <v>115.3</v>
      </c>
      <c r="P423" s="1070">
        <v>109.7</v>
      </c>
      <c r="Q423" s="1079" t="s">
        <v>1447</v>
      </c>
      <c r="R423" s="1114"/>
    </row>
    <row r="424" spans="1:18">
      <c r="A424" s="778"/>
      <c r="B424" s="197" t="s">
        <v>14</v>
      </c>
      <c r="C424" s="1073">
        <v>92.91</v>
      </c>
      <c r="D424" s="1056">
        <v>103.68</v>
      </c>
      <c r="E424" s="1073">
        <v>103.4</v>
      </c>
      <c r="F424" s="1074" t="s">
        <v>1434</v>
      </c>
      <c r="G424" s="1116"/>
      <c r="I424" s="778"/>
      <c r="J424" s="197" t="s">
        <v>14</v>
      </c>
      <c r="K424" s="1073"/>
      <c r="L424" s="1073"/>
      <c r="M424" s="1073"/>
      <c r="N424" s="1073">
        <v>107.5</v>
      </c>
      <c r="O424" s="1056">
        <v>116.3</v>
      </c>
      <c r="P424" s="1073">
        <v>110.4</v>
      </c>
      <c r="Q424" s="1074" t="s">
        <v>1447</v>
      </c>
      <c r="R424" s="1116"/>
    </row>
    <row r="425" spans="1:18">
      <c r="A425" s="763" t="s">
        <v>1454</v>
      </c>
      <c r="B425" s="196" t="s">
        <v>3</v>
      </c>
      <c r="C425" s="1076">
        <v>93.91</v>
      </c>
      <c r="D425" s="1059">
        <v>101.74</v>
      </c>
      <c r="E425" s="1076">
        <v>101.66</v>
      </c>
      <c r="F425" s="1077" t="s">
        <v>1434</v>
      </c>
      <c r="G425" s="1161"/>
      <c r="I425" s="763" t="s">
        <v>1454</v>
      </c>
      <c r="J425" s="196" t="s">
        <v>3</v>
      </c>
      <c r="K425" s="1076"/>
      <c r="L425" s="1059"/>
      <c r="M425" s="1076"/>
      <c r="N425" s="1373">
        <v>107.7</v>
      </c>
      <c r="O425" s="2576">
        <v>116.2</v>
      </c>
      <c r="P425" s="1076">
        <v>111.8</v>
      </c>
      <c r="Q425" s="1077" t="s">
        <v>1447</v>
      </c>
      <c r="R425" s="1161"/>
    </row>
    <row r="426" spans="1:18">
      <c r="A426" s="764">
        <v>2025</v>
      </c>
      <c r="B426" s="195" t="s">
        <v>4</v>
      </c>
      <c r="C426" s="1070">
        <v>94.66</v>
      </c>
      <c r="D426" s="1054">
        <v>101.8</v>
      </c>
      <c r="E426" s="1070">
        <v>99.93</v>
      </c>
      <c r="F426" s="1079" t="s">
        <v>1434</v>
      </c>
      <c r="G426" s="1114"/>
      <c r="I426" s="764">
        <v>2025</v>
      </c>
      <c r="J426" s="195" t="s">
        <v>4</v>
      </c>
      <c r="K426" s="1070"/>
      <c r="L426" s="1054"/>
      <c r="M426" s="1070"/>
      <c r="N426" s="1378">
        <v>107.1</v>
      </c>
      <c r="O426" s="2577">
        <v>116.5</v>
      </c>
      <c r="P426" s="1070">
        <v>111.8</v>
      </c>
      <c r="Q426" s="1079" t="s">
        <v>1447</v>
      </c>
      <c r="R426" s="1114"/>
    </row>
    <row r="427" spans="1:18">
      <c r="A427" s="764"/>
      <c r="B427" s="195" t="s">
        <v>5</v>
      </c>
      <c r="C427" s="1070">
        <v>91.55</v>
      </c>
      <c r="D427" s="1054">
        <v>97.43</v>
      </c>
      <c r="E427" s="1070">
        <v>100.14</v>
      </c>
      <c r="F427" s="1079" t="s">
        <v>1434</v>
      </c>
      <c r="G427" s="1114"/>
      <c r="I427" s="764"/>
      <c r="J427" s="195" t="s">
        <v>5</v>
      </c>
      <c r="K427" s="1070"/>
      <c r="L427" s="1054"/>
      <c r="M427" s="1070"/>
      <c r="N427" s="1378">
        <v>107.1</v>
      </c>
      <c r="O427" s="2577">
        <v>115.8</v>
      </c>
      <c r="P427" s="1070">
        <v>111.9</v>
      </c>
      <c r="Q427" s="1079" t="s">
        <v>1447</v>
      </c>
      <c r="R427" s="1114"/>
    </row>
    <row r="428" spans="1:18">
      <c r="A428" s="764"/>
      <c r="B428" s="195" t="s">
        <v>6</v>
      </c>
      <c r="C428" s="1070">
        <v>86.33</v>
      </c>
      <c r="D428" s="1054">
        <v>99.13</v>
      </c>
      <c r="E428" s="1070">
        <v>103.92</v>
      </c>
      <c r="F428" s="1079" t="s">
        <v>1434</v>
      </c>
      <c r="G428" s="1114"/>
      <c r="I428" s="764"/>
      <c r="J428" s="195" t="s">
        <v>6</v>
      </c>
      <c r="K428" s="1070"/>
      <c r="L428" s="1054"/>
      <c r="M428" s="1070"/>
      <c r="N428" s="1378">
        <v>104.3</v>
      </c>
      <c r="O428" s="2577">
        <v>115.7</v>
      </c>
      <c r="P428" s="1070">
        <v>113.2</v>
      </c>
      <c r="Q428" s="1079" t="s">
        <v>1447</v>
      </c>
      <c r="R428" s="1114"/>
    </row>
    <row r="429" spans="1:18">
      <c r="A429" s="764"/>
      <c r="B429" s="195" t="s">
        <v>7</v>
      </c>
      <c r="C429" s="1070">
        <v>88.31</v>
      </c>
      <c r="D429" s="1054">
        <v>104.14</v>
      </c>
      <c r="E429" s="1070">
        <v>104.28</v>
      </c>
      <c r="F429" s="1079" t="s">
        <v>281</v>
      </c>
      <c r="G429" s="1114"/>
      <c r="I429" s="764"/>
      <c r="J429" s="195" t="s">
        <v>7</v>
      </c>
      <c r="K429" s="1070"/>
      <c r="L429" s="1054"/>
      <c r="M429" s="1070"/>
      <c r="N429" s="1378">
        <v>104.3</v>
      </c>
      <c r="O429" s="2577">
        <v>115.8</v>
      </c>
      <c r="P429" s="1070">
        <v>114.2</v>
      </c>
      <c r="Q429" s="1079" t="s">
        <v>281</v>
      </c>
      <c r="R429" s="1114"/>
    </row>
    <row r="430" spans="1:18">
      <c r="A430" s="764"/>
      <c r="B430" s="195" t="s">
        <v>8</v>
      </c>
      <c r="C430" s="1070">
        <v>89.31</v>
      </c>
      <c r="D430" s="1054">
        <v>104.06</v>
      </c>
      <c r="E430" s="1070">
        <v>103.8</v>
      </c>
      <c r="F430" s="1079" t="s">
        <v>281</v>
      </c>
      <c r="G430" s="1114"/>
      <c r="I430" s="764"/>
      <c r="J430" s="195" t="s">
        <v>8</v>
      </c>
      <c r="K430" s="1070"/>
      <c r="L430" s="1054"/>
      <c r="M430" s="1070"/>
      <c r="N430" s="1378">
        <v>105.2</v>
      </c>
      <c r="O430" s="2577">
        <v>115.7</v>
      </c>
      <c r="P430" s="1070">
        <v>113.7</v>
      </c>
      <c r="Q430" s="1079" t="s">
        <v>1447</v>
      </c>
      <c r="R430" s="1114"/>
    </row>
    <row r="431" spans="1:18">
      <c r="A431" s="764"/>
      <c r="B431" s="195" t="s">
        <v>9</v>
      </c>
      <c r="C431" s="1070">
        <v>89.65</v>
      </c>
      <c r="D431" s="1054">
        <v>104.14</v>
      </c>
      <c r="E431" s="1070">
        <v>103.99</v>
      </c>
      <c r="F431" s="1072" t="s">
        <v>894</v>
      </c>
      <c r="G431" s="1114"/>
      <c r="I431" s="764"/>
      <c r="J431" s="195" t="s">
        <v>9</v>
      </c>
      <c r="K431" s="1070"/>
      <c r="L431" s="1054"/>
      <c r="M431" s="1070"/>
      <c r="N431" s="1378">
        <v>106.1</v>
      </c>
      <c r="O431" s="2577">
        <v>115</v>
      </c>
      <c r="P431" s="1070">
        <v>113.7</v>
      </c>
      <c r="Q431" s="1079" t="s">
        <v>1447</v>
      </c>
      <c r="R431" s="1114"/>
    </row>
    <row r="432" spans="1:18">
      <c r="A432" s="764"/>
      <c r="B432" s="195" t="s">
        <v>10</v>
      </c>
      <c r="C432" s="1070">
        <v>87.02</v>
      </c>
      <c r="D432" s="1054">
        <v>98.81</v>
      </c>
      <c r="E432" s="1070">
        <v>100.82</v>
      </c>
      <c r="F432" s="1079" t="s">
        <v>803</v>
      </c>
      <c r="G432" s="1114"/>
      <c r="I432" s="764"/>
      <c r="J432" s="195" t="s">
        <v>10</v>
      </c>
      <c r="K432" s="1070"/>
      <c r="L432" s="1054"/>
      <c r="M432" s="1070"/>
      <c r="N432" s="1378">
        <v>106.9</v>
      </c>
      <c r="O432" s="2577">
        <v>113.9</v>
      </c>
      <c r="P432" s="1070">
        <v>112.7</v>
      </c>
      <c r="Q432" s="1079" t="s">
        <v>1447</v>
      </c>
      <c r="R432" s="1114"/>
    </row>
    <row r="433" spans="1:18">
      <c r="A433" s="764"/>
      <c r="B433" s="195" t="s">
        <v>11</v>
      </c>
      <c r="C433" s="1070">
        <v>90.21</v>
      </c>
      <c r="D433" s="1054">
        <v>98.9</v>
      </c>
      <c r="E433" s="1070">
        <v>100.91</v>
      </c>
      <c r="F433" s="1079" t="s">
        <v>803</v>
      </c>
      <c r="G433" s="1114"/>
      <c r="I433" s="764"/>
      <c r="J433" s="195" t="s">
        <v>11</v>
      </c>
      <c r="K433" s="1070"/>
      <c r="L433" s="1054"/>
      <c r="M433" s="1070"/>
      <c r="N433" s="1378">
        <v>108</v>
      </c>
      <c r="O433" s="2577">
        <v>115.1</v>
      </c>
      <c r="P433" s="1070">
        <v>112.9</v>
      </c>
      <c r="Q433" s="1079" t="s">
        <v>1447</v>
      </c>
      <c r="R433" s="1114"/>
    </row>
    <row r="434" spans="1:18">
      <c r="A434" s="764"/>
      <c r="B434" s="195" t="s">
        <v>12</v>
      </c>
      <c r="C434" s="1070">
        <v>89.56</v>
      </c>
      <c r="D434" s="1054">
        <v>98.32</v>
      </c>
      <c r="E434" s="1070">
        <v>100.77</v>
      </c>
      <c r="F434" s="1079" t="s">
        <v>803</v>
      </c>
      <c r="G434" s="1114"/>
      <c r="I434" s="764"/>
      <c r="J434" s="195" t="s">
        <v>12</v>
      </c>
      <c r="K434" s="1070"/>
      <c r="L434" s="1054"/>
      <c r="M434" s="1070"/>
      <c r="N434" s="1378">
        <v>109.2</v>
      </c>
      <c r="O434" s="2577">
        <v>115.7</v>
      </c>
      <c r="P434" s="1070">
        <v>112.8</v>
      </c>
      <c r="Q434" s="1079" t="s">
        <v>1447</v>
      </c>
      <c r="R434" s="1114"/>
    </row>
    <row r="435" spans="1:18">
      <c r="A435" s="764"/>
      <c r="B435" s="195" t="s">
        <v>13</v>
      </c>
      <c r="C435" s="1070">
        <v>88.54</v>
      </c>
      <c r="D435" s="1054">
        <v>98.75</v>
      </c>
      <c r="E435" s="1070">
        <v>99.25</v>
      </c>
      <c r="F435" s="2677" t="s">
        <v>1476</v>
      </c>
      <c r="G435" s="1114"/>
      <c r="I435" s="764"/>
      <c r="J435" s="195" t="s">
        <v>13</v>
      </c>
      <c r="K435" s="1070"/>
      <c r="L435" s="1054"/>
      <c r="M435" s="1070"/>
      <c r="N435" s="1378">
        <v>109.6</v>
      </c>
      <c r="O435" s="2577">
        <v>114.9</v>
      </c>
      <c r="P435" s="1070">
        <v>113.1</v>
      </c>
      <c r="Q435" s="1079" t="s">
        <v>1447</v>
      </c>
      <c r="R435" s="1114"/>
    </row>
    <row r="436" spans="1:18">
      <c r="A436" s="778"/>
      <c r="B436" s="197" t="s">
        <v>14</v>
      </c>
      <c r="C436" s="1073">
        <v>88.68</v>
      </c>
      <c r="D436" s="1056">
        <v>97.63</v>
      </c>
      <c r="E436" s="1073">
        <v>98</v>
      </c>
      <c r="F436" s="1074" t="s">
        <v>281</v>
      </c>
      <c r="G436" s="1116"/>
      <c r="I436" s="778"/>
      <c r="J436" s="197" t="s">
        <v>14</v>
      </c>
      <c r="K436" s="1073"/>
      <c r="L436" s="1056"/>
      <c r="M436" s="1073"/>
      <c r="N436" s="1385">
        <v>110.5</v>
      </c>
      <c r="O436" s="2578">
        <v>114.6</v>
      </c>
      <c r="P436" s="1073">
        <v>111.8</v>
      </c>
      <c r="Q436" s="1074" t="s">
        <v>1447</v>
      </c>
      <c r="R436" s="1116"/>
    </row>
    <row r="437" spans="1:18">
      <c r="A437" s="763" t="s">
        <v>1478</v>
      </c>
      <c r="B437" s="196" t="s">
        <v>3</v>
      </c>
      <c r="C437" s="1076">
        <v>88.73</v>
      </c>
      <c r="D437" s="1059">
        <v>104.12</v>
      </c>
      <c r="E437" s="1076">
        <v>102.23</v>
      </c>
      <c r="F437" s="1077" t="s">
        <v>1447</v>
      </c>
      <c r="G437" s="1161"/>
      <c r="I437" s="763" t="s">
        <v>1478</v>
      </c>
      <c r="J437" s="196" t="s">
        <v>3</v>
      </c>
      <c r="N437" s="2809">
        <v>112.5</v>
      </c>
      <c r="O437" s="2810">
        <v>117.9</v>
      </c>
      <c r="P437" s="2811">
        <v>112.1</v>
      </c>
      <c r="Q437" s="1084" t="s">
        <v>880</v>
      </c>
      <c r="R437" s="1161"/>
    </row>
    <row r="438" spans="1:18">
      <c r="A438" s="764">
        <v>2026</v>
      </c>
      <c r="B438" s="195" t="s">
        <v>4</v>
      </c>
      <c r="C438" s="1070">
        <v>90.8</v>
      </c>
      <c r="D438" s="1054">
        <v>103.19</v>
      </c>
      <c r="E438" s="1070">
        <v>104.74</v>
      </c>
      <c r="F438" s="1080" t="s">
        <v>1447</v>
      </c>
      <c r="G438" s="1114"/>
      <c r="I438" s="764">
        <v>2026</v>
      </c>
      <c r="J438" s="195" t="s">
        <v>4</v>
      </c>
      <c r="N438" s="2812">
        <v>114.3</v>
      </c>
      <c r="O438" s="1445">
        <v>116.5</v>
      </c>
      <c r="P438" s="1396">
        <v>111.9</v>
      </c>
      <c r="Q438" s="1080" t="s">
        <v>1447</v>
      </c>
      <c r="R438" s="1114"/>
    </row>
    <row r="439" spans="1:18">
      <c r="A439" s="764"/>
      <c r="B439" s="195" t="s">
        <v>5</v>
      </c>
      <c r="C439" s="1396">
        <v>93.96</v>
      </c>
      <c r="D439" s="1445">
        <v>102.43</v>
      </c>
      <c r="E439" s="1396">
        <v>101.36</v>
      </c>
      <c r="F439" s="1080" t="s">
        <v>1447</v>
      </c>
      <c r="G439" s="1114"/>
      <c r="I439" s="764"/>
      <c r="J439" s="195" t="s">
        <v>5</v>
      </c>
      <c r="N439" s="2812">
        <v>115.4</v>
      </c>
      <c r="O439" s="1445">
        <v>116.8</v>
      </c>
      <c r="P439" s="1396">
        <v>111.6</v>
      </c>
      <c r="Q439" s="1080" t="s">
        <v>1490</v>
      </c>
      <c r="R439" s="1114"/>
    </row>
    <row r="440" spans="1:18">
      <c r="A440" s="764"/>
      <c r="B440" s="195" t="s">
        <v>6</v>
      </c>
      <c r="C440" s="1396">
        <v>100.13</v>
      </c>
      <c r="D440" s="1445">
        <v>105.01</v>
      </c>
      <c r="E440" s="1396">
        <v>108.82</v>
      </c>
      <c r="F440" s="1072" t="s">
        <v>894</v>
      </c>
      <c r="G440" s="1114"/>
      <c r="I440" s="764"/>
      <c r="J440" s="195" t="s">
        <v>6</v>
      </c>
      <c r="N440" s="2812">
        <v>116.1</v>
      </c>
      <c r="O440" s="1445">
        <v>118.1</v>
      </c>
      <c r="P440" s="1396">
        <v>111.6</v>
      </c>
      <c r="Q440" s="1080" t="s">
        <v>343</v>
      </c>
      <c r="R440" s="1114"/>
    </row>
    <row r="441" spans="1:18">
      <c r="A441" s="764"/>
      <c r="B441" s="195" t="s">
        <v>7</v>
      </c>
      <c r="C441" s="1396">
        <v>96.42</v>
      </c>
      <c r="D441" s="1445">
        <v>101.02</v>
      </c>
      <c r="E441" s="1396">
        <v>105.15</v>
      </c>
      <c r="F441" s="1072" t="s">
        <v>894</v>
      </c>
      <c r="G441" s="1114"/>
      <c r="I441" s="764"/>
      <c r="J441" s="195" t="s">
        <v>7</v>
      </c>
      <c r="N441" s="2812">
        <v>116.4</v>
      </c>
      <c r="O441" s="1445">
        <v>117.9</v>
      </c>
      <c r="P441" s="1396">
        <v>111.4</v>
      </c>
      <c r="Q441" s="1080" t="s">
        <v>343</v>
      </c>
      <c r="R441" s="1114"/>
    </row>
    <row r="442" spans="1:18">
      <c r="A442" s="764"/>
      <c r="B442" s="195" t="s">
        <v>8</v>
      </c>
      <c r="C442" s="1396">
        <v>99.28</v>
      </c>
      <c r="D442" s="1445">
        <v>101.21</v>
      </c>
      <c r="E442" s="1396">
        <v>100.4</v>
      </c>
      <c r="F442" s="1072" t="s">
        <v>894</v>
      </c>
      <c r="G442" s="1114"/>
      <c r="I442" s="764"/>
      <c r="J442" s="195" t="s">
        <v>8</v>
      </c>
      <c r="N442" s="2812">
        <v>116.4</v>
      </c>
      <c r="O442" s="1445">
        <v>118.2</v>
      </c>
      <c r="P442" s="1396">
        <v>112.3</v>
      </c>
      <c r="Q442" s="1080" t="s">
        <v>343</v>
      </c>
      <c r="R442" s="1114"/>
    </row>
    <row r="443" spans="1:18">
      <c r="A443" s="764"/>
      <c r="B443" s="195" t="s">
        <v>9</v>
      </c>
      <c r="C443" s="1396"/>
      <c r="D443" s="1445"/>
      <c r="E443" s="1396"/>
      <c r="F443" s="1080"/>
      <c r="G443" s="1114"/>
      <c r="I443" s="764"/>
      <c r="J443" s="195" t="s">
        <v>9</v>
      </c>
      <c r="N443" s="2812"/>
      <c r="O443" s="1445"/>
      <c r="P443" s="1396"/>
      <c r="Q443" s="1080"/>
      <c r="R443" s="1114"/>
    </row>
    <row r="444" spans="1:18">
      <c r="A444" s="764"/>
      <c r="B444" s="195" t="s">
        <v>10</v>
      </c>
      <c r="C444" s="1396"/>
      <c r="D444" s="1445"/>
      <c r="E444" s="1396"/>
      <c r="F444" s="1080"/>
      <c r="G444" s="1114"/>
      <c r="I444" s="764"/>
      <c r="J444" s="195" t="s">
        <v>10</v>
      </c>
      <c r="N444" s="2812"/>
      <c r="O444" s="1445"/>
      <c r="P444" s="1396"/>
      <c r="Q444" s="1080"/>
      <c r="R444" s="1114"/>
    </row>
    <row r="445" spans="1:18">
      <c r="A445" s="764"/>
      <c r="B445" s="195" t="s">
        <v>11</v>
      </c>
      <c r="C445" s="1396"/>
      <c r="D445" s="1445"/>
      <c r="E445" s="1396"/>
      <c r="F445" s="1080"/>
      <c r="G445" s="1114"/>
      <c r="I445" s="764"/>
      <c r="J445" s="195" t="s">
        <v>11</v>
      </c>
      <c r="N445" s="2812"/>
      <c r="O445" s="1445"/>
      <c r="P445" s="1396"/>
      <c r="Q445" s="1080"/>
      <c r="R445" s="1114"/>
    </row>
    <row r="446" spans="1:18">
      <c r="A446" s="764"/>
      <c r="B446" s="195" t="s">
        <v>12</v>
      </c>
      <c r="C446" s="1396"/>
      <c r="D446" s="1445"/>
      <c r="E446" s="1396"/>
      <c r="F446" s="1080"/>
      <c r="G446" s="1114"/>
      <c r="I446" s="764"/>
      <c r="J446" s="195" t="s">
        <v>12</v>
      </c>
      <c r="N446" s="2812"/>
      <c r="O446" s="1445"/>
      <c r="P446" s="1396"/>
      <c r="Q446" s="1080"/>
      <c r="R446" s="1114"/>
    </row>
    <row r="447" spans="1:18">
      <c r="A447" s="764"/>
      <c r="B447" s="195" t="s">
        <v>13</v>
      </c>
      <c r="C447" s="1396"/>
      <c r="D447" s="1445"/>
      <c r="E447" s="1396"/>
      <c r="F447" s="1080"/>
      <c r="G447" s="1114"/>
      <c r="I447" s="764"/>
      <c r="J447" s="195" t="s">
        <v>13</v>
      </c>
      <c r="N447" s="2812"/>
      <c r="O447" s="1445"/>
      <c r="P447" s="1396"/>
      <c r="Q447" s="1080"/>
      <c r="R447" s="1114"/>
    </row>
    <row r="448" spans="1:18">
      <c r="A448" s="778"/>
      <c r="B448" s="197" t="s">
        <v>14</v>
      </c>
      <c r="C448" s="2815"/>
      <c r="D448" s="2814"/>
      <c r="E448" s="2815"/>
      <c r="F448" s="1189"/>
      <c r="G448" s="1116"/>
      <c r="I448" s="778"/>
      <c r="J448" s="197" t="s">
        <v>14</v>
      </c>
      <c r="N448" s="2813"/>
      <c r="O448" s="2814"/>
      <c r="P448" s="2815"/>
      <c r="Q448" s="1189"/>
      <c r="R448" s="1116"/>
    </row>
    <row r="451" spans="9:9">
      <c r="I451" t="s">
        <v>271</v>
      </c>
    </row>
  </sheetData>
  <mergeCells count="14">
    <mergeCell ref="K3:K4"/>
    <mergeCell ref="C2:E2"/>
    <mergeCell ref="C3:C4"/>
    <mergeCell ref="D3:D4"/>
    <mergeCell ref="E3:E4"/>
    <mergeCell ref="F2:F3"/>
    <mergeCell ref="K2:M2"/>
    <mergeCell ref="Q2:Q3"/>
    <mergeCell ref="N3:N4"/>
    <mergeCell ref="O3:O4"/>
    <mergeCell ref="P3:P4"/>
    <mergeCell ref="L3:L4"/>
    <mergeCell ref="M3:M4"/>
    <mergeCell ref="N2:P2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R514"/>
  <sheetViews>
    <sheetView workbookViewId="0">
      <pane xSplit="2" ySplit="6" topLeftCell="C449" activePane="bottomRight" state="frozen"/>
      <selection pane="topRight" activeCell="C1" sqref="C1"/>
      <selection pane="bottomLeft" activeCell="A7" sqref="A7"/>
      <selection pane="bottomRight" activeCell="P11" sqref="P11"/>
    </sheetView>
  </sheetViews>
  <sheetFormatPr defaultColWidth="14.08984375" defaultRowHeight="13"/>
  <cols>
    <col min="1" max="1" width="8.90625" style="24" customWidth="1"/>
    <col min="2" max="2" width="6.453125" style="24" customWidth="1"/>
    <col min="3" max="8" width="10.6328125" style="24" hidden="1" customWidth="1"/>
    <col min="9" max="9" width="12.453125" style="24" hidden="1" customWidth="1"/>
    <col min="10" max="10" width="4.36328125" style="24" hidden="1" customWidth="1"/>
    <col min="11" max="17" width="10.6328125" style="24" customWidth="1"/>
    <col min="18" max="221" width="14.08984375" style="24"/>
    <col min="222" max="222" width="8.36328125" style="24" customWidth="1"/>
    <col min="223" max="223" width="5.36328125" style="24" customWidth="1"/>
    <col min="224" max="224" width="7.36328125" style="24" customWidth="1"/>
    <col min="225" max="226" width="8" style="24" customWidth="1"/>
    <col min="227" max="227" width="9.36328125" style="24" customWidth="1"/>
    <col min="228" max="228" width="8" style="24" customWidth="1"/>
    <col min="229" max="229" width="8.453125" style="24" customWidth="1"/>
    <col min="230" max="230" width="10.90625" style="24" customWidth="1"/>
    <col min="231" max="477" width="14.08984375" style="24"/>
    <col min="478" max="478" width="8.36328125" style="24" customWidth="1"/>
    <col min="479" max="479" width="5.36328125" style="24" customWidth="1"/>
    <col min="480" max="480" width="7.36328125" style="24" customWidth="1"/>
    <col min="481" max="482" width="8" style="24" customWidth="1"/>
    <col min="483" max="483" width="9.36328125" style="24" customWidth="1"/>
    <col min="484" max="484" width="8" style="24" customWidth="1"/>
    <col min="485" max="485" width="8.453125" style="24" customWidth="1"/>
    <col min="486" max="486" width="10.90625" style="24" customWidth="1"/>
    <col min="487" max="733" width="14.08984375" style="24"/>
    <col min="734" max="734" width="8.36328125" style="24" customWidth="1"/>
    <col min="735" max="735" width="5.36328125" style="24" customWidth="1"/>
    <col min="736" max="736" width="7.36328125" style="24" customWidth="1"/>
    <col min="737" max="738" width="8" style="24" customWidth="1"/>
    <col min="739" max="739" width="9.36328125" style="24" customWidth="1"/>
    <col min="740" max="740" width="8" style="24" customWidth="1"/>
    <col min="741" max="741" width="8.453125" style="24" customWidth="1"/>
    <col min="742" max="742" width="10.90625" style="24" customWidth="1"/>
    <col min="743" max="989" width="14.08984375" style="24"/>
    <col min="990" max="990" width="8.36328125" style="24" customWidth="1"/>
    <col min="991" max="991" width="5.36328125" style="24" customWidth="1"/>
    <col min="992" max="992" width="7.36328125" style="24" customWidth="1"/>
    <col min="993" max="994" width="8" style="24" customWidth="1"/>
    <col min="995" max="995" width="9.36328125" style="24" customWidth="1"/>
    <col min="996" max="996" width="8" style="24" customWidth="1"/>
    <col min="997" max="997" width="8.453125" style="24" customWidth="1"/>
    <col min="998" max="998" width="10.90625" style="24" customWidth="1"/>
    <col min="999" max="1245" width="14.08984375" style="24"/>
    <col min="1246" max="1246" width="8.36328125" style="24" customWidth="1"/>
    <col min="1247" max="1247" width="5.36328125" style="24" customWidth="1"/>
    <col min="1248" max="1248" width="7.36328125" style="24" customWidth="1"/>
    <col min="1249" max="1250" width="8" style="24" customWidth="1"/>
    <col min="1251" max="1251" width="9.36328125" style="24" customWidth="1"/>
    <col min="1252" max="1252" width="8" style="24" customWidth="1"/>
    <col min="1253" max="1253" width="8.453125" style="24" customWidth="1"/>
    <col min="1254" max="1254" width="10.90625" style="24" customWidth="1"/>
    <col min="1255" max="1501" width="14.08984375" style="24"/>
    <col min="1502" max="1502" width="8.36328125" style="24" customWidth="1"/>
    <col min="1503" max="1503" width="5.36328125" style="24" customWidth="1"/>
    <col min="1504" max="1504" width="7.36328125" style="24" customWidth="1"/>
    <col min="1505" max="1506" width="8" style="24" customWidth="1"/>
    <col min="1507" max="1507" width="9.36328125" style="24" customWidth="1"/>
    <col min="1508" max="1508" width="8" style="24" customWidth="1"/>
    <col min="1509" max="1509" width="8.453125" style="24" customWidth="1"/>
    <col min="1510" max="1510" width="10.90625" style="24" customWidth="1"/>
    <col min="1511" max="1757" width="14.08984375" style="24"/>
    <col min="1758" max="1758" width="8.36328125" style="24" customWidth="1"/>
    <col min="1759" max="1759" width="5.36328125" style="24" customWidth="1"/>
    <col min="1760" max="1760" width="7.36328125" style="24" customWidth="1"/>
    <col min="1761" max="1762" width="8" style="24" customWidth="1"/>
    <col min="1763" max="1763" width="9.36328125" style="24" customWidth="1"/>
    <col min="1764" max="1764" width="8" style="24" customWidth="1"/>
    <col min="1765" max="1765" width="8.453125" style="24" customWidth="1"/>
    <col min="1766" max="1766" width="10.90625" style="24" customWidth="1"/>
    <col min="1767" max="2013" width="14.08984375" style="24"/>
    <col min="2014" max="2014" width="8.36328125" style="24" customWidth="1"/>
    <col min="2015" max="2015" width="5.36328125" style="24" customWidth="1"/>
    <col min="2016" max="2016" width="7.36328125" style="24" customWidth="1"/>
    <col min="2017" max="2018" width="8" style="24" customWidth="1"/>
    <col min="2019" max="2019" width="9.36328125" style="24" customWidth="1"/>
    <col min="2020" max="2020" width="8" style="24" customWidth="1"/>
    <col min="2021" max="2021" width="8.453125" style="24" customWidth="1"/>
    <col min="2022" max="2022" width="10.90625" style="24" customWidth="1"/>
    <col min="2023" max="2269" width="14.08984375" style="24"/>
    <col min="2270" max="2270" width="8.36328125" style="24" customWidth="1"/>
    <col min="2271" max="2271" width="5.36328125" style="24" customWidth="1"/>
    <col min="2272" max="2272" width="7.36328125" style="24" customWidth="1"/>
    <col min="2273" max="2274" width="8" style="24" customWidth="1"/>
    <col min="2275" max="2275" width="9.36328125" style="24" customWidth="1"/>
    <col min="2276" max="2276" width="8" style="24" customWidth="1"/>
    <col min="2277" max="2277" width="8.453125" style="24" customWidth="1"/>
    <col min="2278" max="2278" width="10.90625" style="24" customWidth="1"/>
    <col min="2279" max="2525" width="14.08984375" style="24"/>
    <col min="2526" max="2526" width="8.36328125" style="24" customWidth="1"/>
    <col min="2527" max="2527" width="5.36328125" style="24" customWidth="1"/>
    <col min="2528" max="2528" width="7.36328125" style="24" customWidth="1"/>
    <col min="2529" max="2530" width="8" style="24" customWidth="1"/>
    <col min="2531" max="2531" width="9.36328125" style="24" customWidth="1"/>
    <col min="2532" max="2532" width="8" style="24" customWidth="1"/>
    <col min="2533" max="2533" width="8.453125" style="24" customWidth="1"/>
    <col min="2534" max="2534" width="10.90625" style="24" customWidth="1"/>
    <col min="2535" max="2781" width="14.08984375" style="24"/>
    <col min="2782" max="2782" width="8.36328125" style="24" customWidth="1"/>
    <col min="2783" max="2783" width="5.36328125" style="24" customWidth="1"/>
    <col min="2784" max="2784" width="7.36328125" style="24" customWidth="1"/>
    <col min="2785" max="2786" width="8" style="24" customWidth="1"/>
    <col min="2787" max="2787" width="9.36328125" style="24" customWidth="1"/>
    <col min="2788" max="2788" width="8" style="24" customWidth="1"/>
    <col min="2789" max="2789" width="8.453125" style="24" customWidth="1"/>
    <col min="2790" max="2790" width="10.90625" style="24" customWidth="1"/>
    <col min="2791" max="3037" width="14.08984375" style="24"/>
    <col min="3038" max="3038" width="8.36328125" style="24" customWidth="1"/>
    <col min="3039" max="3039" width="5.36328125" style="24" customWidth="1"/>
    <col min="3040" max="3040" width="7.36328125" style="24" customWidth="1"/>
    <col min="3041" max="3042" width="8" style="24" customWidth="1"/>
    <col min="3043" max="3043" width="9.36328125" style="24" customWidth="1"/>
    <col min="3044" max="3044" width="8" style="24" customWidth="1"/>
    <col min="3045" max="3045" width="8.453125" style="24" customWidth="1"/>
    <col min="3046" max="3046" width="10.90625" style="24" customWidth="1"/>
    <col min="3047" max="3293" width="14.08984375" style="24"/>
    <col min="3294" max="3294" width="8.36328125" style="24" customWidth="1"/>
    <col min="3295" max="3295" width="5.36328125" style="24" customWidth="1"/>
    <col min="3296" max="3296" width="7.36328125" style="24" customWidth="1"/>
    <col min="3297" max="3298" width="8" style="24" customWidth="1"/>
    <col min="3299" max="3299" width="9.36328125" style="24" customWidth="1"/>
    <col min="3300" max="3300" width="8" style="24" customWidth="1"/>
    <col min="3301" max="3301" width="8.453125" style="24" customWidth="1"/>
    <col min="3302" max="3302" width="10.90625" style="24" customWidth="1"/>
    <col min="3303" max="3549" width="14.08984375" style="24"/>
    <col min="3550" max="3550" width="8.36328125" style="24" customWidth="1"/>
    <col min="3551" max="3551" width="5.36328125" style="24" customWidth="1"/>
    <col min="3552" max="3552" width="7.36328125" style="24" customWidth="1"/>
    <col min="3553" max="3554" width="8" style="24" customWidth="1"/>
    <col min="3555" max="3555" width="9.36328125" style="24" customWidth="1"/>
    <col min="3556" max="3556" width="8" style="24" customWidth="1"/>
    <col min="3557" max="3557" width="8.453125" style="24" customWidth="1"/>
    <col min="3558" max="3558" width="10.90625" style="24" customWidth="1"/>
    <col min="3559" max="3805" width="14.08984375" style="24"/>
    <col min="3806" max="3806" width="8.36328125" style="24" customWidth="1"/>
    <col min="3807" max="3807" width="5.36328125" style="24" customWidth="1"/>
    <col min="3808" max="3808" width="7.36328125" style="24" customWidth="1"/>
    <col min="3809" max="3810" width="8" style="24" customWidth="1"/>
    <col min="3811" max="3811" width="9.36328125" style="24" customWidth="1"/>
    <col min="3812" max="3812" width="8" style="24" customWidth="1"/>
    <col min="3813" max="3813" width="8.453125" style="24" customWidth="1"/>
    <col min="3814" max="3814" width="10.90625" style="24" customWidth="1"/>
    <col min="3815" max="4061" width="14.08984375" style="24"/>
    <col min="4062" max="4062" width="8.36328125" style="24" customWidth="1"/>
    <col min="4063" max="4063" width="5.36328125" style="24" customWidth="1"/>
    <col min="4064" max="4064" width="7.36328125" style="24" customWidth="1"/>
    <col min="4065" max="4066" width="8" style="24" customWidth="1"/>
    <col min="4067" max="4067" width="9.36328125" style="24" customWidth="1"/>
    <col min="4068" max="4068" width="8" style="24" customWidth="1"/>
    <col min="4069" max="4069" width="8.453125" style="24" customWidth="1"/>
    <col min="4070" max="4070" width="10.90625" style="24" customWidth="1"/>
    <col min="4071" max="4317" width="14.08984375" style="24"/>
    <col min="4318" max="4318" width="8.36328125" style="24" customWidth="1"/>
    <col min="4319" max="4319" width="5.36328125" style="24" customWidth="1"/>
    <col min="4320" max="4320" width="7.36328125" style="24" customWidth="1"/>
    <col min="4321" max="4322" width="8" style="24" customWidth="1"/>
    <col min="4323" max="4323" width="9.36328125" style="24" customWidth="1"/>
    <col min="4324" max="4324" width="8" style="24" customWidth="1"/>
    <col min="4325" max="4325" width="8.453125" style="24" customWidth="1"/>
    <col min="4326" max="4326" width="10.90625" style="24" customWidth="1"/>
    <col min="4327" max="4573" width="14.08984375" style="24"/>
    <col min="4574" max="4574" width="8.36328125" style="24" customWidth="1"/>
    <col min="4575" max="4575" width="5.36328125" style="24" customWidth="1"/>
    <col min="4576" max="4576" width="7.36328125" style="24" customWidth="1"/>
    <col min="4577" max="4578" width="8" style="24" customWidth="1"/>
    <col min="4579" max="4579" width="9.36328125" style="24" customWidth="1"/>
    <col min="4580" max="4580" width="8" style="24" customWidth="1"/>
    <col min="4581" max="4581" width="8.453125" style="24" customWidth="1"/>
    <col min="4582" max="4582" width="10.90625" style="24" customWidth="1"/>
    <col min="4583" max="4829" width="14.08984375" style="24"/>
    <col min="4830" max="4830" width="8.36328125" style="24" customWidth="1"/>
    <col min="4831" max="4831" width="5.36328125" style="24" customWidth="1"/>
    <col min="4832" max="4832" width="7.36328125" style="24" customWidth="1"/>
    <col min="4833" max="4834" width="8" style="24" customWidth="1"/>
    <col min="4835" max="4835" width="9.36328125" style="24" customWidth="1"/>
    <col min="4836" max="4836" width="8" style="24" customWidth="1"/>
    <col min="4837" max="4837" width="8.453125" style="24" customWidth="1"/>
    <col min="4838" max="4838" width="10.90625" style="24" customWidth="1"/>
    <col min="4839" max="5085" width="14.08984375" style="24"/>
    <col min="5086" max="5086" width="8.36328125" style="24" customWidth="1"/>
    <col min="5087" max="5087" width="5.36328125" style="24" customWidth="1"/>
    <col min="5088" max="5088" width="7.36328125" style="24" customWidth="1"/>
    <col min="5089" max="5090" width="8" style="24" customWidth="1"/>
    <col min="5091" max="5091" width="9.36328125" style="24" customWidth="1"/>
    <col min="5092" max="5092" width="8" style="24" customWidth="1"/>
    <col min="5093" max="5093" width="8.453125" style="24" customWidth="1"/>
    <col min="5094" max="5094" width="10.90625" style="24" customWidth="1"/>
    <col min="5095" max="5341" width="14.08984375" style="24"/>
    <col min="5342" max="5342" width="8.36328125" style="24" customWidth="1"/>
    <col min="5343" max="5343" width="5.36328125" style="24" customWidth="1"/>
    <col min="5344" max="5344" width="7.36328125" style="24" customWidth="1"/>
    <col min="5345" max="5346" width="8" style="24" customWidth="1"/>
    <col min="5347" max="5347" width="9.36328125" style="24" customWidth="1"/>
    <col min="5348" max="5348" width="8" style="24" customWidth="1"/>
    <col min="5349" max="5349" width="8.453125" style="24" customWidth="1"/>
    <col min="5350" max="5350" width="10.90625" style="24" customWidth="1"/>
    <col min="5351" max="5597" width="14.08984375" style="24"/>
    <col min="5598" max="5598" width="8.36328125" style="24" customWidth="1"/>
    <col min="5599" max="5599" width="5.36328125" style="24" customWidth="1"/>
    <col min="5600" max="5600" width="7.36328125" style="24" customWidth="1"/>
    <col min="5601" max="5602" width="8" style="24" customWidth="1"/>
    <col min="5603" max="5603" width="9.36328125" style="24" customWidth="1"/>
    <col min="5604" max="5604" width="8" style="24" customWidth="1"/>
    <col min="5605" max="5605" width="8.453125" style="24" customWidth="1"/>
    <col min="5606" max="5606" width="10.90625" style="24" customWidth="1"/>
    <col min="5607" max="5853" width="14.08984375" style="24"/>
    <col min="5854" max="5854" width="8.36328125" style="24" customWidth="1"/>
    <col min="5855" max="5855" width="5.36328125" style="24" customWidth="1"/>
    <col min="5856" max="5856" width="7.36328125" style="24" customWidth="1"/>
    <col min="5857" max="5858" width="8" style="24" customWidth="1"/>
    <col min="5859" max="5859" width="9.36328125" style="24" customWidth="1"/>
    <col min="5860" max="5860" width="8" style="24" customWidth="1"/>
    <col min="5861" max="5861" width="8.453125" style="24" customWidth="1"/>
    <col min="5862" max="5862" width="10.90625" style="24" customWidth="1"/>
    <col min="5863" max="6109" width="14.08984375" style="24"/>
    <col min="6110" max="6110" width="8.36328125" style="24" customWidth="1"/>
    <col min="6111" max="6111" width="5.36328125" style="24" customWidth="1"/>
    <col min="6112" max="6112" width="7.36328125" style="24" customWidth="1"/>
    <col min="6113" max="6114" width="8" style="24" customWidth="1"/>
    <col min="6115" max="6115" width="9.36328125" style="24" customWidth="1"/>
    <col min="6116" max="6116" width="8" style="24" customWidth="1"/>
    <col min="6117" max="6117" width="8.453125" style="24" customWidth="1"/>
    <col min="6118" max="6118" width="10.90625" style="24" customWidth="1"/>
    <col min="6119" max="6365" width="14.08984375" style="24"/>
    <col min="6366" max="6366" width="8.36328125" style="24" customWidth="1"/>
    <col min="6367" max="6367" width="5.36328125" style="24" customWidth="1"/>
    <col min="6368" max="6368" width="7.36328125" style="24" customWidth="1"/>
    <col min="6369" max="6370" width="8" style="24" customWidth="1"/>
    <col min="6371" max="6371" width="9.36328125" style="24" customWidth="1"/>
    <col min="6372" max="6372" width="8" style="24" customWidth="1"/>
    <col min="6373" max="6373" width="8.453125" style="24" customWidth="1"/>
    <col min="6374" max="6374" width="10.90625" style="24" customWidth="1"/>
    <col min="6375" max="6621" width="14.08984375" style="24"/>
    <col min="6622" max="6622" width="8.36328125" style="24" customWidth="1"/>
    <col min="6623" max="6623" width="5.36328125" style="24" customWidth="1"/>
    <col min="6624" max="6624" width="7.36328125" style="24" customWidth="1"/>
    <col min="6625" max="6626" width="8" style="24" customWidth="1"/>
    <col min="6627" max="6627" width="9.36328125" style="24" customWidth="1"/>
    <col min="6628" max="6628" width="8" style="24" customWidth="1"/>
    <col min="6629" max="6629" width="8.453125" style="24" customWidth="1"/>
    <col min="6630" max="6630" width="10.90625" style="24" customWidth="1"/>
    <col min="6631" max="6877" width="14.08984375" style="24"/>
    <col min="6878" max="6878" width="8.36328125" style="24" customWidth="1"/>
    <col min="6879" max="6879" width="5.36328125" style="24" customWidth="1"/>
    <col min="6880" max="6880" width="7.36328125" style="24" customWidth="1"/>
    <col min="6881" max="6882" width="8" style="24" customWidth="1"/>
    <col min="6883" max="6883" width="9.36328125" style="24" customWidth="1"/>
    <col min="6884" max="6884" width="8" style="24" customWidth="1"/>
    <col min="6885" max="6885" width="8.453125" style="24" customWidth="1"/>
    <col min="6886" max="6886" width="10.90625" style="24" customWidth="1"/>
    <col min="6887" max="7133" width="14.08984375" style="24"/>
    <col min="7134" max="7134" width="8.36328125" style="24" customWidth="1"/>
    <col min="7135" max="7135" width="5.36328125" style="24" customWidth="1"/>
    <col min="7136" max="7136" width="7.36328125" style="24" customWidth="1"/>
    <col min="7137" max="7138" width="8" style="24" customWidth="1"/>
    <col min="7139" max="7139" width="9.36328125" style="24" customWidth="1"/>
    <col min="7140" max="7140" width="8" style="24" customWidth="1"/>
    <col min="7141" max="7141" width="8.453125" style="24" customWidth="1"/>
    <col min="7142" max="7142" width="10.90625" style="24" customWidth="1"/>
    <col min="7143" max="7389" width="14.08984375" style="24"/>
    <col min="7390" max="7390" width="8.36328125" style="24" customWidth="1"/>
    <col min="7391" max="7391" width="5.36328125" style="24" customWidth="1"/>
    <col min="7392" max="7392" width="7.36328125" style="24" customWidth="1"/>
    <col min="7393" max="7394" width="8" style="24" customWidth="1"/>
    <col min="7395" max="7395" width="9.36328125" style="24" customWidth="1"/>
    <col min="7396" max="7396" width="8" style="24" customWidth="1"/>
    <col min="7397" max="7397" width="8.453125" style="24" customWidth="1"/>
    <col min="7398" max="7398" width="10.90625" style="24" customWidth="1"/>
    <col min="7399" max="7645" width="14.08984375" style="24"/>
    <col min="7646" max="7646" width="8.36328125" style="24" customWidth="1"/>
    <col min="7647" max="7647" width="5.36328125" style="24" customWidth="1"/>
    <col min="7648" max="7648" width="7.36328125" style="24" customWidth="1"/>
    <col min="7649" max="7650" width="8" style="24" customWidth="1"/>
    <col min="7651" max="7651" width="9.36328125" style="24" customWidth="1"/>
    <col min="7652" max="7652" width="8" style="24" customWidth="1"/>
    <col min="7653" max="7653" width="8.453125" style="24" customWidth="1"/>
    <col min="7654" max="7654" width="10.90625" style="24" customWidth="1"/>
    <col min="7655" max="7901" width="14.08984375" style="24"/>
    <col min="7902" max="7902" width="8.36328125" style="24" customWidth="1"/>
    <col min="7903" max="7903" width="5.36328125" style="24" customWidth="1"/>
    <col min="7904" max="7904" width="7.36328125" style="24" customWidth="1"/>
    <col min="7905" max="7906" width="8" style="24" customWidth="1"/>
    <col min="7907" max="7907" width="9.36328125" style="24" customWidth="1"/>
    <col min="7908" max="7908" width="8" style="24" customWidth="1"/>
    <col min="7909" max="7909" width="8.453125" style="24" customWidth="1"/>
    <col min="7910" max="7910" width="10.90625" style="24" customWidth="1"/>
    <col min="7911" max="8157" width="14.08984375" style="24"/>
    <col min="8158" max="8158" width="8.36328125" style="24" customWidth="1"/>
    <col min="8159" max="8159" width="5.36328125" style="24" customWidth="1"/>
    <col min="8160" max="8160" width="7.36328125" style="24" customWidth="1"/>
    <col min="8161" max="8162" width="8" style="24" customWidth="1"/>
    <col min="8163" max="8163" width="9.36328125" style="24" customWidth="1"/>
    <col min="8164" max="8164" width="8" style="24" customWidth="1"/>
    <col min="8165" max="8165" width="8.453125" style="24" customWidth="1"/>
    <col min="8166" max="8166" width="10.90625" style="24" customWidth="1"/>
    <col min="8167" max="8413" width="14.08984375" style="24"/>
    <col min="8414" max="8414" width="8.36328125" style="24" customWidth="1"/>
    <col min="8415" max="8415" width="5.36328125" style="24" customWidth="1"/>
    <col min="8416" max="8416" width="7.36328125" style="24" customWidth="1"/>
    <col min="8417" max="8418" width="8" style="24" customWidth="1"/>
    <col min="8419" max="8419" width="9.36328125" style="24" customWidth="1"/>
    <col min="8420" max="8420" width="8" style="24" customWidth="1"/>
    <col min="8421" max="8421" width="8.453125" style="24" customWidth="1"/>
    <col min="8422" max="8422" width="10.90625" style="24" customWidth="1"/>
    <col min="8423" max="8669" width="14.08984375" style="24"/>
    <col min="8670" max="8670" width="8.36328125" style="24" customWidth="1"/>
    <col min="8671" max="8671" width="5.36328125" style="24" customWidth="1"/>
    <col min="8672" max="8672" width="7.36328125" style="24" customWidth="1"/>
    <col min="8673" max="8674" width="8" style="24" customWidth="1"/>
    <col min="8675" max="8675" width="9.36328125" style="24" customWidth="1"/>
    <col min="8676" max="8676" width="8" style="24" customWidth="1"/>
    <col min="8677" max="8677" width="8.453125" style="24" customWidth="1"/>
    <col min="8678" max="8678" width="10.90625" style="24" customWidth="1"/>
    <col min="8679" max="8925" width="14.08984375" style="24"/>
    <col min="8926" max="8926" width="8.36328125" style="24" customWidth="1"/>
    <col min="8927" max="8927" width="5.36328125" style="24" customWidth="1"/>
    <col min="8928" max="8928" width="7.36328125" style="24" customWidth="1"/>
    <col min="8929" max="8930" width="8" style="24" customWidth="1"/>
    <col min="8931" max="8931" width="9.36328125" style="24" customWidth="1"/>
    <col min="8932" max="8932" width="8" style="24" customWidth="1"/>
    <col min="8933" max="8933" width="8.453125" style="24" customWidth="1"/>
    <col min="8934" max="8934" width="10.90625" style="24" customWidth="1"/>
    <col min="8935" max="9181" width="14.08984375" style="24"/>
    <col min="9182" max="9182" width="8.36328125" style="24" customWidth="1"/>
    <col min="9183" max="9183" width="5.36328125" style="24" customWidth="1"/>
    <col min="9184" max="9184" width="7.36328125" style="24" customWidth="1"/>
    <col min="9185" max="9186" width="8" style="24" customWidth="1"/>
    <col min="9187" max="9187" width="9.36328125" style="24" customWidth="1"/>
    <col min="9188" max="9188" width="8" style="24" customWidth="1"/>
    <col min="9189" max="9189" width="8.453125" style="24" customWidth="1"/>
    <col min="9190" max="9190" width="10.90625" style="24" customWidth="1"/>
    <col min="9191" max="9437" width="14.08984375" style="24"/>
    <col min="9438" max="9438" width="8.36328125" style="24" customWidth="1"/>
    <col min="9439" max="9439" width="5.36328125" style="24" customWidth="1"/>
    <col min="9440" max="9440" width="7.36328125" style="24" customWidth="1"/>
    <col min="9441" max="9442" width="8" style="24" customWidth="1"/>
    <col min="9443" max="9443" width="9.36328125" style="24" customWidth="1"/>
    <col min="9444" max="9444" width="8" style="24" customWidth="1"/>
    <col min="9445" max="9445" width="8.453125" style="24" customWidth="1"/>
    <col min="9446" max="9446" width="10.90625" style="24" customWidth="1"/>
    <col min="9447" max="9693" width="14.08984375" style="24"/>
    <col min="9694" max="9694" width="8.36328125" style="24" customWidth="1"/>
    <col min="9695" max="9695" width="5.36328125" style="24" customWidth="1"/>
    <col min="9696" max="9696" width="7.36328125" style="24" customWidth="1"/>
    <col min="9697" max="9698" width="8" style="24" customWidth="1"/>
    <col min="9699" max="9699" width="9.36328125" style="24" customWidth="1"/>
    <col min="9700" max="9700" width="8" style="24" customWidth="1"/>
    <col min="9701" max="9701" width="8.453125" style="24" customWidth="1"/>
    <col min="9702" max="9702" width="10.90625" style="24" customWidth="1"/>
    <col min="9703" max="9949" width="14.08984375" style="24"/>
    <col min="9950" max="9950" width="8.36328125" style="24" customWidth="1"/>
    <col min="9951" max="9951" width="5.36328125" style="24" customWidth="1"/>
    <col min="9952" max="9952" width="7.36328125" style="24" customWidth="1"/>
    <col min="9953" max="9954" width="8" style="24" customWidth="1"/>
    <col min="9955" max="9955" width="9.36328125" style="24" customWidth="1"/>
    <col min="9956" max="9956" width="8" style="24" customWidth="1"/>
    <col min="9957" max="9957" width="8.453125" style="24" customWidth="1"/>
    <col min="9958" max="9958" width="10.90625" style="24" customWidth="1"/>
    <col min="9959" max="10205" width="14.08984375" style="24"/>
    <col min="10206" max="10206" width="8.36328125" style="24" customWidth="1"/>
    <col min="10207" max="10207" width="5.36328125" style="24" customWidth="1"/>
    <col min="10208" max="10208" width="7.36328125" style="24" customWidth="1"/>
    <col min="10209" max="10210" width="8" style="24" customWidth="1"/>
    <col min="10211" max="10211" width="9.36328125" style="24" customWidth="1"/>
    <col min="10212" max="10212" width="8" style="24" customWidth="1"/>
    <col min="10213" max="10213" width="8.453125" style="24" customWidth="1"/>
    <col min="10214" max="10214" width="10.90625" style="24" customWidth="1"/>
    <col min="10215" max="10461" width="14.08984375" style="24"/>
    <col min="10462" max="10462" width="8.36328125" style="24" customWidth="1"/>
    <col min="10463" max="10463" width="5.36328125" style="24" customWidth="1"/>
    <col min="10464" max="10464" width="7.36328125" style="24" customWidth="1"/>
    <col min="10465" max="10466" width="8" style="24" customWidth="1"/>
    <col min="10467" max="10467" width="9.36328125" style="24" customWidth="1"/>
    <col min="10468" max="10468" width="8" style="24" customWidth="1"/>
    <col min="10469" max="10469" width="8.453125" style="24" customWidth="1"/>
    <col min="10470" max="10470" width="10.90625" style="24" customWidth="1"/>
    <col min="10471" max="10717" width="14.08984375" style="24"/>
    <col min="10718" max="10718" width="8.36328125" style="24" customWidth="1"/>
    <col min="10719" max="10719" width="5.36328125" style="24" customWidth="1"/>
    <col min="10720" max="10720" width="7.36328125" style="24" customWidth="1"/>
    <col min="10721" max="10722" width="8" style="24" customWidth="1"/>
    <col min="10723" max="10723" width="9.36328125" style="24" customWidth="1"/>
    <col min="10724" max="10724" width="8" style="24" customWidth="1"/>
    <col min="10725" max="10725" width="8.453125" style="24" customWidth="1"/>
    <col min="10726" max="10726" width="10.90625" style="24" customWidth="1"/>
    <col min="10727" max="10973" width="14.08984375" style="24"/>
    <col min="10974" max="10974" width="8.36328125" style="24" customWidth="1"/>
    <col min="10975" max="10975" width="5.36328125" style="24" customWidth="1"/>
    <col min="10976" max="10976" width="7.36328125" style="24" customWidth="1"/>
    <col min="10977" max="10978" width="8" style="24" customWidth="1"/>
    <col min="10979" max="10979" width="9.36328125" style="24" customWidth="1"/>
    <col min="10980" max="10980" width="8" style="24" customWidth="1"/>
    <col min="10981" max="10981" width="8.453125" style="24" customWidth="1"/>
    <col min="10982" max="10982" width="10.90625" style="24" customWidth="1"/>
    <col min="10983" max="11229" width="14.08984375" style="24"/>
    <col min="11230" max="11230" width="8.36328125" style="24" customWidth="1"/>
    <col min="11231" max="11231" width="5.36328125" style="24" customWidth="1"/>
    <col min="11232" max="11232" width="7.36328125" style="24" customWidth="1"/>
    <col min="11233" max="11234" width="8" style="24" customWidth="1"/>
    <col min="11235" max="11235" width="9.36328125" style="24" customWidth="1"/>
    <col min="11236" max="11236" width="8" style="24" customWidth="1"/>
    <col min="11237" max="11237" width="8.453125" style="24" customWidth="1"/>
    <col min="11238" max="11238" width="10.90625" style="24" customWidth="1"/>
    <col min="11239" max="11485" width="14.08984375" style="24"/>
    <col min="11486" max="11486" width="8.36328125" style="24" customWidth="1"/>
    <col min="11487" max="11487" width="5.36328125" style="24" customWidth="1"/>
    <col min="11488" max="11488" width="7.36328125" style="24" customWidth="1"/>
    <col min="11489" max="11490" width="8" style="24" customWidth="1"/>
    <col min="11491" max="11491" width="9.36328125" style="24" customWidth="1"/>
    <col min="11492" max="11492" width="8" style="24" customWidth="1"/>
    <col min="11493" max="11493" width="8.453125" style="24" customWidth="1"/>
    <col min="11494" max="11494" width="10.90625" style="24" customWidth="1"/>
    <col min="11495" max="11741" width="14.08984375" style="24"/>
    <col min="11742" max="11742" width="8.36328125" style="24" customWidth="1"/>
    <col min="11743" max="11743" width="5.36328125" style="24" customWidth="1"/>
    <col min="11744" max="11744" width="7.36328125" style="24" customWidth="1"/>
    <col min="11745" max="11746" width="8" style="24" customWidth="1"/>
    <col min="11747" max="11747" width="9.36328125" style="24" customWidth="1"/>
    <col min="11748" max="11748" width="8" style="24" customWidth="1"/>
    <col min="11749" max="11749" width="8.453125" style="24" customWidth="1"/>
    <col min="11750" max="11750" width="10.90625" style="24" customWidth="1"/>
    <col min="11751" max="11997" width="14.08984375" style="24"/>
    <col min="11998" max="11998" width="8.36328125" style="24" customWidth="1"/>
    <col min="11999" max="11999" width="5.36328125" style="24" customWidth="1"/>
    <col min="12000" max="12000" width="7.36328125" style="24" customWidth="1"/>
    <col min="12001" max="12002" width="8" style="24" customWidth="1"/>
    <col min="12003" max="12003" width="9.36328125" style="24" customWidth="1"/>
    <col min="12004" max="12004" width="8" style="24" customWidth="1"/>
    <col min="12005" max="12005" width="8.453125" style="24" customWidth="1"/>
    <col min="12006" max="12006" width="10.90625" style="24" customWidth="1"/>
    <col min="12007" max="12253" width="14.08984375" style="24"/>
    <col min="12254" max="12254" width="8.36328125" style="24" customWidth="1"/>
    <col min="12255" max="12255" width="5.36328125" style="24" customWidth="1"/>
    <col min="12256" max="12256" width="7.36328125" style="24" customWidth="1"/>
    <col min="12257" max="12258" width="8" style="24" customWidth="1"/>
    <col min="12259" max="12259" width="9.36328125" style="24" customWidth="1"/>
    <col min="12260" max="12260" width="8" style="24" customWidth="1"/>
    <col min="12261" max="12261" width="8.453125" style="24" customWidth="1"/>
    <col min="12262" max="12262" width="10.90625" style="24" customWidth="1"/>
    <col min="12263" max="12509" width="14.08984375" style="24"/>
    <col min="12510" max="12510" width="8.36328125" style="24" customWidth="1"/>
    <col min="12511" max="12511" width="5.36328125" style="24" customWidth="1"/>
    <col min="12512" max="12512" width="7.36328125" style="24" customWidth="1"/>
    <col min="12513" max="12514" width="8" style="24" customWidth="1"/>
    <col min="12515" max="12515" width="9.36328125" style="24" customWidth="1"/>
    <col min="12516" max="12516" width="8" style="24" customWidth="1"/>
    <col min="12517" max="12517" width="8.453125" style="24" customWidth="1"/>
    <col min="12518" max="12518" width="10.90625" style="24" customWidth="1"/>
    <col min="12519" max="12765" width="14.08984375" style="24"/>
    <col min="12766" max="12766" width="8.36328125" style="24" customWidth="1"/>
    <col min="12767" max="12767" width="5.36328125" style="24" customWidth="1"/>
    <col min="12768" max="12768" width="7.36328125" style="24" customWidth="1"/>
    <col min="12769" max="12770" width="8" style="24" customWidth="1"/>
    <col min="12771" max="12771" width="9.36328125" style="24" customWidth="1"/>
    <col min="12772" max="12772" width="8" style="24" customWidth="1"/>
    <col min="12773" max="12773" width="8.453125" style="24" customWidth="1"/>
    <col min="12774" max="12774" width="10.90625" style="24" customWidth="1"/>
    <col min="12775" max="13021" width="14.08984375" style="24"/>
    <col min="13022" max="13022" width="8.36328125" style="24" customWidth="1"/>
    <col min="13023" max="13023" width="5.36328125" style="24" customWidth="1"/>
    <col min="13024" max="13024" width="7.36328125" style="24" customWidth="1"/>
    <col min="13025" max="13026" width="8" style="24" customWidth="1"/>
    <col min="13027" max="13027" width="9.36328125" style="24" customWidth="1"/>
    <col min="13028" max="13028" width="8" style="24" customWidth="1"/>
    <col min="13029" max="13029" width="8.453125" style="24" customWidth="1"/>
    <col min="13030" max="13030" width="10.90625" style="24" customWidth="1"/>
    <col min="13031" max="13277" width="14.08984375" style="24"/>
    <col min="13278" max="13278" width="8.36328125" style="24" customWidth="1"/>
    <col min="13279" max="13279" width="5.36328125" style="24" customWidth="1"/>
    <col min="13280" max="13280" width="7.36328125" style="24" customWidth="1"/>
    <col min="13281" max="13282" width="8" style="24" customWidth="1"/>
    <col min="13283" max="13283" width="9.36328125" style="24" customWidth="1"/>
    <col min="13284" max="13284" width="8" style="24" customWidth="1"/>
    <col min="13285" max="13285" width="8.453125" style="24" customWidth="1"/>
    <col min="13286" max="13286" width="10.90625" style="24" customWidth="1"/>
    <col min="13287" max="13533" width="14.08984375" style="24"/>
    <col min="13534" max="13534" width="8.36328125" style="24" customWidth="1"/>
    <col min="13535" max="13535" width="5.36328125" style="24" customWidth="1"/>
    <col min="13536" max="13536" width="7.36328125" style="24" customWidth="1"/>
    <col min="13537" max="13538" width="8" style="24" customWidth="1"/>
    <col min="13539" max="13539" width="9.36328125" style="24" customWidth="1"/>
    <col min="13540" max="13540" width="8" style="24" customWidth="1"/>
    <col min="13541" max="13541" width="8.453125" style="24" customWidth="1"/>
    <col min="13542" max="13542" width="10.90625" style="24" customWidth="1"/>
    <col min="13543" max="13789" width="14.08984375" style="24"/>
    <col min="13790" max="13790" width="8.36328125" style="24" customWidth="1"/>
    <col min="13791" max="13791" width="5.36328125" style="24" customWidth="1"/>
    <col min="13792" max="13792" width="7.36328125" style="24" customWidth="1"/>
    <col min="13793" max="13794" width="8" style="24" customWidth="1"/>
    <col min="13795" max="13795" width="9.36328125" style="24" customWidth="1"/>
    <col min="13796" max="13796" width="8" style="24" customWidth="1"/>
    <col min="13797" max="13797" width="8.453125" style="24" customWidth="1"/>
    <col min="13798" max="13798" width="10.90625" style="24" customWidth="1"/>
    <col min="13799" max="14045" width="14.08984375" style="24"/>
    <col min="14046" max="14046" width="8.36328125" style="24" customWidth="1"/>
    <col min="14047" max="14047" width="5.36328125" style="24" customWidth="1"/>
    <col min="14048" max="14048" width="7.36328125" style="24" customWidth="1"/>
    <col min="14049" max="14050" width="8" style="24" customWidth="1"/>
    <col min="14051" max="14051" width="9.36328125" style="24" customWidth="1"/>
    <col min="14052" max="14052" width="8" style="24" customWidth="1"/>
    <col min="14053" max="14053" width="8.453125" style="24" customWidth="1"/>
    <col min="14054" max="14054" width="10.90625" style="24" customWidth="1"/>
    <col min="14055" max="14301" width="14.08984375" style="24"/>
    <col min="14302" max="14302" width="8.36328125" style="24" customWidth="1"/>
    <col min="14303" max="14303" width="5.36328125" style="24" customWidth="1"/>
    <col min="14304" max="14304" width="7.36328125" style="24" customWidth="1"/>
    <col min="14305" max="14306" width="8" style="24" customWidth="1"/>
    <col min="14307" max="14307" width="9.36328125" style="24" customWidth="1"/>
    <col min="14308" max="14308" width="8" style="24" customWidth="1"/>
    <col min="14309" max="14309" width="8.453125" style="24" customWidth="1"/>
    <col min="14310" max="14310" width="10.90625" style="24" customWidth="1"/>
    <col min="14311" max="14557" width="14.08984375" style="24"/>
    <col min="14558" max="14558" width="8.36328125" style="24" customWidth="1"/>
    <col min="14559" max="14559" width="5.36328125" style="24" customWidth="1"/>
    <col min="14560" max="14560" width="7.36328125" style="24" customWidth="1"/>
    <col min="14561" max="14562" width="8" style="24" customWidth="1"/>
    <col min="14563" max="14563" width="9.36328125" style="24" customWidth="1"/>
    <col min="14564" max="14564" width="8" style="24" customWidth="1"/>
    <col min="14565" max="14565" width="8.453125" style="24" customWidth="1"/>
    <col min="14566" max="14566" width="10.90625" style="24" customWidth="1"/>
    <col min="14567" max="14813" width="14.08984375" style="24"/>
    <col min="14814" max="14814" width="8.36328125" style="24" customWidth="1"/>
    <col min="14815" max="14815" width="5.36328125" style="24" customWidth="1"/>
    <col min="14816" max="14816" width="7.36328125" style="24" customWidth="1"/>
    <col min="14817" max="14818" width="8" style="24" customWidth="1"/>
    <col min="14819" max="14819" width="9.36328125" style="24" customWidth="1"/>
    <col min="14820" max="14820" width="8" style="24" customWidth="1"/>
    <col min="14821" max="14821" width="8.453125" style="24" customWidth="1"/>
    <col min="14822" max="14822" width="10.90625" style="24" customWidth="1"/>
    <col min="14823" max="15069" width="14.08984375" style="24"/>
    <col min="15070" max="15070" width="8.36328125" style="24" customWidth="1"/>
    <col min="15071" max="15071" width="5.36328125" style="24" customWidth="1"/>
    <col min="15072" max="15072" width="7.36328125" style="24" customWidth="1"/>
    <col min="15073" max="15074" width="8" style="24" customWidth="1"/>
    <col min="15075" max="15075" width="9.36328125" style="24" customWidth="1"/>
    <col min="15076" max="15076" width="8" style="24" customWidth="1"/>
    <col min="15077" max="15077" width="8.453125" style="24" customWidth="1"/>
    <col min="15078" max="15078" width="10.90625" style="24" customWidth="1"/>
    <col min="15079" max="15325" width="14.08984375" style="24"/>
    <col min="15326" max="15326" width="8.36328125" style="24" customWidth="1"/>
    <col min="15327" max="15327" width="5.36328125" style="24" customWidth="1"/>
    <col min="15328" max="15328" width="7.36328125" style="24" customWidth="1"/>
    <col min="15329" max="15330" width="8" style="24" customWidth="1"/>
    <col min="15331" max="15331" width="9.36328125" style="24" customWidth="1"/>
    <col min="15332" max="15332" width="8" style="24" customWidth="1"/>
    <col min="15333" max="15333" width="8.453125" style="24" customWidth="1"/>
    <col min="15334" max="15334" width="10.90625" style="24" customWidth="1"/>
    <col min="15335" max="15581" width="14.08984375" style="24"/>
    <col min="15582" max="15582" width="8.36328125" style="24" customWidth="1"/>
    <col min="15583" max="15583" width="5.36328125" style="24" customWidth="1"/>
    <col min="15584" max="15584" width="7.36328125" style="24" customWidth="1"/>
    <col min="15585" max="15586" width="8" style="24" customWidth="1"/>
    <col min="15587" max="15587" width="9.36328125" style="24" customWidth="1"/>
    <col min="15588" max="15588" width="8" style="24" customWidth="1"/>
    <col min="15589" max="15589" width="8.453125" style="24" customWidth="1"/>
    <col min="15590" max="15590" width="10.90625" style="24" customWidth="1"/>
    <col min="15591" max="15837" width="14.08984375" style="24"/>
    <col min="15838" max="15838" width="8.36328125" style="24" customWidth="1"/>
    <col min="15839" max="15839" width="5.36328125" style="24" customWidth="1"/>
    <col min="15840" max="15840" width="7.36328125" style="24" customWidth="1"/>
    <col min="15841" max="15842" width="8" style="24" customWidth="1"/>
    <col min="15843" max="15843" width="9.36328125" style="24" customWidth="1"/>
    <col min="15844" max="15844" width="8" style="24" customWidth="1"/>
    <col min="15845" max="15845" width="8.453125" style="24" customWidth="1"/>
    <col min="15846" max="15846" width="10.90625" style="24" customWidth="1"/>
    <col min="15847" max="16093" width="14.08984375" style="24"/>
    <col min="16094" max="16094" width="8.36328125" style="24" customWidth="1"/>
    <col min="16095" max="16095" width="5.36328125" style="24" customWidth="1"/>
    <col min="16096" max="16096" width="7.36328125" style="24" customWidth="1"/>
    <col min="16097" max="16098" width="8" style="24" customWidth="1"/>
    <col min="16099" max="16099" width="9.36328125" style="24" customWidth="1"/>
    <col min="16100" max="16100" width="8" style="24" customWidth="1"/>
    <col min="16101" max="16101" width="8.453125" style="24" customWidth="1"/>
    <col min="16102" max="16102" width="10.90625" style="24" customWidth="1"/>
    <col min="16103" max="16384" width="14.08984375" style="24"/>
  </cols>
  <sheetData>
    <row r="1" spans="1:18">
      <c r="A1" s="43" t="s">
        <v>1497</v>
      </c>
      <c r="B1" s="44"/>
      <c r="C1" s="44"/>
      <c r="D1" s="44"/>
      <c r="E1" s="44"/>
      <c r="F1" s="44"/>
      <c r="G1" s="44" t="s">
        <v>663</v>
      </c>
      <c r="H1" s="44"/>
      <c r="I1" s="44"/>
      <c r="L1" s="44"/>
      <c r="M1" s="44"/>
      <c r="N1" s="44"/>
      <c r="O1" s="44"/>
      <c r="P1" s="44"/>
      <c r="Q1" s="44"/>
    </row>
    <row r="2" spans="1:18" ht="13.5" thickBot="1">
      <c r="A2" s="45" t="s">
        <v>24</v>
      </c>
      <c r="B2" s="44"/>
      <c r="C2" s="45" t="s">
        <v>458</v>
      </c>
      <c r="D2" s="44"/>
      <c r="E2" s="44"/>
      <c r="F2" s="44"/>
      <c r="G2" s="44"/>
      <c r="H2" s="44"/>
      <c r="I2" s="44"/>
      <c r="K2" s="45" t="s">
        <v>25</v>
      </c>
      <c r="L2" s="44"/>
      <c r="M2" s="44"/>
      <c r="N2" s="44"/>
      <c r="O2" s="44"/>
      <c r="P2" s="44"/>
      <c r="Q2" s="44"/>
    </row>
    <row r="3" spans="1:18" ht="15" customHeight="1">
      <c r="A3" s="81" t="s">
        <v>26</v>
      </c>
      <c r="B3" s="82"/>
      <c r="C3" s="83" t="s">
        <v>27</v>
      </c>
      <c r="D3" s="84" t="s">
        <v>28</v>
      </c>
      <c r="E3" s="83" t="s">
        <v>29</v>
      </c>
      <c r="F3" s="83" t="s">
        <v>30</v>
      </c>
      <c r="G3" s="83" t="s">
        <v>31</v>
      </c>
      <c r="H3" s="83" t="s">
        <v>32</v>
      </c>
      <c r="I3" s="82" t="s">
        <v>33</v>
      </c>
      <c r="K3" s="81" t="s">
        <v>27</v>
      </c>
      <c r="L3" s="84" t="s">
        <v>28</v>
      </c>
      <c r="M3" s="83" t="s">
        <v>29</v>
      </c>
      <c r="N3" s="83" t="s">
        <v>30</v>
      </c>
      <c r="O3" s="83" t="s">
        <v>31</v>
      </c>
      <c r="P3" s="83" t="s">
        <v>32</v>
      </c>
      <c r="Q3" s="994" t="s">
        <v>33</v>
      </c>
    </row>
    <row r="4" spans="1:18" ht="15" customHeight="1">
      <c r="A4" s="85" t="s">
        <v>356</v>
      </c>
      <c r="B4" s="86"/>
      <c r="C4" s="47" t="s">
        <v>34</v>
      </c>
      <c r="D4" s="47" t="s">
        <v>35</v>
      </c>
      <c r="E4" s="47" t="s">
        <v>36</v>
      </c>
      <c r="F4" s="46" t="s">
        <v>37</v>
      </c>
      <c r="G4" s="47" t="s">
        <v>38</v>
      </c>
      <c r="H4" s="48" t="s">
        <v>39</v>
      </c>
      <c r="I4" s="86" t="s">
        <v>468</v>
      </c>
      <c r="K4" s="87" t="s">
        <v>34</v>
      </c>
      <c r="L4" s="47" t="s">
        <v>35</v>
      </c>
      <c r="M4" s="47" t="s">
        <v>36</v>
      </c>
      <c r="N4" s="46" t="s">
        <v>37</v>
      </c>
      <c r="O4" s="47" t="s">
        <v>38</v>
      </c>
      <c r="P4" s="48" t="s">
        <v>39</v>
      </c>
      <c r="Q4" s="86" t="s">
        <v>468</v>
      </c>
    </row>
    <row r="5" spans="1:18" ht="15" customHeight="1">
      <c r="A5" s="87"/>
      <c r="B5" s="86"/>
      <c r="C5" s="2148" t="s">
        <v>1421</v>
      </c>
      <c r="D5" s="2148" t="s">
        <v>1421</v>
      </c>
      <c r="E5" s="49"/>
      <c r="F5" s="49"/>
      <c r="G5" s="49" t="s">
        <v>40</v>
      </c>
      <c r="H5" s="49"/>
      <c r="I5" s="118"/>
      <c r="K5" s="129" t="s">
        <v>41</v>
      </c>
      <c r="L5" s="130" t="s">
        <v>41</v>
      </c>
      <c r="M5" s="130" t="s">
        <v>41</v>
      </c>
      <c r="N5" s="130" t="s">
        <v>41</v>
      </c>
      <c r="O5" s="130" t="s">
        <v>41</v>
      </c>
      <c r="P5" s="130" t="s">
        <v>41</v>
      </c>
      <c r="Q5" s="118" t="s">
        <v>42</v>
      </c>
    </row>
    <row r="6" spans="1:18" ht="15" customHeight="1" thickBot="1">
      <c r="A6" s="90"/>
      <c r="B6" s="91"/>
      <c r="C6" s="92" t="s">
        <v>0</v>
      </c>
      <c r="D6" s="92" t="s">
        <v>1</v>
      </c>
      <c r="E6" s="93" t="s">
        <v>43</v>
      </c>
      <c r="F6" s="93" t="s">
        <v>44</v>
      </c>
      <c r="G6" s="93" t="s">
        <v>45</v>
      </c>
      <c r="H6" s="93" t="s">
        <v>46</v>
      </c>
      <c r="I6" s="94" t="s">
        <v>47</v>
      </c>
      <c r="J6" s="75"/>
      <c r="K6" s="128" t="s">
        <v>0</v>
      </c>
      <c r="L6" s="92" t="s">
        <v>1</v>
      </c>
      <c r="M6" s="93" t="s">
        <v>43</v>
      </c>
      <c r="N6" s="93" t="s">
        <v>44</v>
      </c>
      <c r="O6" s="93" t="s">
        <v>45</v>
      </c>
      <c r="P6" s="93" t="s">
        <v>46</v>
      </c>
      <c r="Q6" s="94" t="s">
        <v>47</v>
      </c>
      <c r="R6" s="24" t="s">
        <v>834</v>
      </c>
    </row>
    <row r="7" spans="1:18" ht="15" customHeight="1">
      <c r="A7" s="112" t="s">
        <v>721</v>
      </c>
      <c r="B7" s="120" t="s">
        <v>3</v>
      </c>
      <c r="C7" s="582">
        <v>111.6</v>
      </c>
      <c r="D7" s="582">
        <v>44.3</v>
      </c>
      <c r="E7" s="576">
        <v>4784</v>
      </c>
      <c r="F7" s="576">
        <v>17957</v>
      </c>
      <c r="G7" s="576">
        <v>9268</v>
      </c>
      <c r="H7" s="576">
        <v>17</v>
      </c>
      <c r="I7" s="584">
        <v>149.096</v>
      </c>
      <c r="J7" s="75"/>
      <c r="K7" s="578">
        <v>111.6</v>
      </c>
      <c r="L7" s="582">
        <v>44.3</v>
      </c>
      <c r="M7" s="576">
        <v>6098</v>
      </c>
      <c r="N7" s="576">
        <v>15401</v>
      </c>
      <c r="O7" s="576">
        <v>14208</v>
      </c>
      <c r="P7" s="579">
        <v>20</v>
      </c>
      <c r="Q7" s="584">
        <v>100.8</v>
      </c>
    </row>
    <row r="8" spans="1:18" ht="15" customHeight="1">
      <c r="A8" s="112">
        <v>1989</v>
      </c>
      <c r="B8" s="120" t="s">
        <v>4</v>
      </c>
      <c r="C8" s="582">
        <v>110.2</v>
      </c>
      <c r="D8" s="582">
        <v>45.3</v>
      </c>
      <c r="E8" s="576">
        <v>5644</v>
      </c>
      <c r="F8" s="576">
        <v>15230</v>
      </c>
      <c r="G8" s="576">
        <v>14134</v>
      </c>
      <c r="H8" s="576">
        <v>15</v>
      </c>
      <c r="I8" s="584">
        <v>149.952</v>
      </c>
      <c r="J8" s="75"/>
      <c r="K8" s="578">
        <v>110.2</v>
      </c>
      <c r="L8" s="582">
        <v>45.3</v>
      </c>
      <c r="M8" s="576">
        <v>5885</v>
      </c>
      <c r="N8" s="576">
        <v>15188</v>
      </c>
      <c r="O8" s="576">
        <v>14331</v>
      </c>
      <c r="P8" s="579">
        <v>17</v>
      </c>
      <c r="Q8" s="584">
        <v>102.2</v>
      </c>
    </row>
    <row r="9" spans="1:18" ht="15" customHeight="1">
      <c r="A9" s="112"/>
      <c r="B9" s="120" t="s">
        <v>5</v>
      </c>
      <c r="C9" s="582">
        <v>109.3</v>
      </c>
      <c r="D9" s="582">
        <v>43.8</v>
      </c>
      <c r="E9" s="576">
        <v>5839</v>
      </c>
      <c r="F9" s="576">
        <v>15551</v>
      </c>
      <c r="G9" s="576">
        <v>25283</v>
      </c>
      <c r="H9" s="576">
        <v>20</v>
      </c>
      <c r="I9" s="584">
        <v>150.70699999999999</v>
      </c>
      <c r="J9" s="75"/>
      <c r="K9" s="578">
        <v>109.3</v>
      </c>
      <c r="L9" s="582">
        <v>43.8</v>
      </c>
      <c r="M9" s="576">
        <v>5986</v>
      </c>
      <c r="N9" s="576">
        <v>15209</v>
      </c>
      <c r="O9" s="576">
        <v>15914</v>
      </c>
      <c r="P9" s="579">
        <v>19</v>
      </c>
      <c r="Q9" s="584">
        <v>101.3</v>
      </c>
    </row>
    <row r="10" spans="1:18" ht="15" customHeight="1">
      <c r="A10" s="112"/>
      <c r="B10" s="120" t="s">
        <v>6</v>
      </c>
      <c r="C10" s="582">
        <v>111.8</v>
      </c>
      <c r="D10" s="582">
        <v>44.8</v>
      </c>
      <c r="E10" s="576">
        <v>5814</v>
      </c>
      <c r="F10" s="576">
        <v>16656</v>
      </c>
      <c r="G10" s="576">
        <v>16212</v>
      </c>
      <c r="H10" s="576">
        <v>22</v>
      </c>
      <c r="I10" s="584">
        <v>152.38999999999999</v>
      </c>
      <c r="J10" s="75"/>
      <c r="K10" s="578">
        <v>111.8</v>
      </c>
      <c r="L10" s="582">
        <v>44.8</v>
      </c>
      <c r="M10" s="576">
        <v>5576</v>
      </c>
      <c r="N10" s="576">
        <v>16598</v>
      </c>
      <c r="O10" s="576">
        <v>17538</v>
      </c>
      <c r="P10" s="579">
        <v>23</v>
      </c>
      <c r="Q10" s="584">
        <v>103.8</v>
      </c>
    </row>
    <row r="11" spans="1:18" ht="15" customHeight="1">
      <c r="A11" s="112"/>
      <c r="B11" s="120" t="s">
        <v>7</v>
      </c>
      <c r="C11" s="582">
        <v>110</v>
      </c>
      <c r="D11" s="582">
        <v>45.7</v>
      </c>
      <c r="E11" s="576">
        <v>5797</v>
      </c>
      <c r="F11" s="576">
        <v>14813</v>
      </c>
      <c r="G11" s="576">
        <v>15859</v>
      </c>
      <c r="H11" s="576">
        <v>21</v>
      </c>
      <c r="I11" s="584">
        <v>153.803</v>
      </c>
      <c r="J11" s="75"/>
      <c r="K11" s="578">
        <v>110</v>
      </c>
      <c r="L11" s="582">
        <v>45.7</v>
      </c>
      <c r="M11" s="576">
        <v>6325</v>
      </c>
      <c r="N11" s="576">
        <v>15883</v>
      </c>
      <c r="O11" s="576">
        <v>17872</v>
      </c>
      <c r="P11" s="579">
        <v>17</v>
      </c>
      <c r="Q11" s="584">
        <v>103.1</v>
      </c>
    </row>
    <row r="12" spans="1:18" ht="15" customHeight="1">
      <c r="A12" s="112"/>
      <c r="B12" s="120" t="s">
        <v>8</v>
      </c>
      <c r="C12" s="582">
        <v>109.5</v>
      </c>
      <c r="D12" s="582">
        <v>45.3</v>
      </c>
      <c r="E12" s="576">
        <v>6124</v>
      </c>
      <c r="F12" s="576">
        <v>16138</v>
      </c>
      <c r="G12" s="576">
        <v>19433</v>
      </c>
      <c r="H12" s="576">
        <v>18</v>
      </c>
      <c r="I12" s="584">
        <v>155.679</v>
      </c>
      <c r="J12" s="75"/>
      <c r="K12" s="578">
        <v>109.5</v>
      </c>
      <c r="L12" s="582">
        <v>45.3</v>
      </c>
      <c r="M12" s="576">
        <v>5667</v>
      </c>
      <c r="N12" s="576">
        <v>16235</v>
      </c>
      <c r="O12" s="576">
        <v>17898</v>
      </c>
      <c r="P12" s="579">
        <v>18</v>
      </c>
      <c r="Q12" s="584">
        <v>104.2</v>
      </c>
    </row>
    <row r="13" spans="1:18" ht="15" customHeight="1">
      <c r="A13" s="112"/>
      <c r="B13" s="120" t="s">
        <v>9</v>
      </c>
      <c r="C13" s="582">
        <v>109.4</v>
      </c>
      <c r="D13" s="582">
        <v>46.9</v>
      </c>
      <c r="E13" s="576">
        <v>6814</v>
      </c>
      <c r="F13" s="576">
        <v>16500</v>
      </c>
      <c r="G13" s="576">
        <v>20945</v>
      </c>
      <c r="H13" s="576">
        <v>16</v>
      </c>
      <c r="I13" s="584">
        <v>155.41900000000001</v>
      </c>
      <c r="J13" s="75"/>
      <c r="K13" s="578">
        <v>109.4</v>
      </c>
      <c r="L13" s="582">
        <v>46.9</v>
      </c>
      <c r="M13" s="576">
        <v>6232</v>
      </c>
      <c r="N13" s="576">
        <v>16473</v>
      </c>
      <c r="O13" s="576">
        <v>17699</v>
      </c>
      <c r="P13" s="579">
        <v>18</v>
      </c>
      <c r="Q13" s="584">
        <v>105.6</v>
      </c>
    </row>
    <row r="14" spans="1:18" ht="15" customHeight="1">
      <c r="A14" s="112"/>
      <c r="B14" s="120" t="s">
        <v>10</v>
      </c>
      <c r="C14" s="582">
        <v>110.4</v>
      </c>
      <c r="D14" s="582">
        <v>45.7</v>
      </c>
      <c r="E14" s="576">
        <v>6532</v>
      </c>
      <c r="F14" s="576">
        <v>17134</v>
      </c>
      <c r="G14" s="576">
        <v>12485</v>
      </c>
      <c r="H14" s="576">
        <v>21</v>
      </c>
      <c r="I14" s="584">
        <v>156.00800000000001</v>
      </c>
      <c r="J14" s="75"/>
      <c r="K14" s="578">
        <v>110.4</v>
      </c>
      <c r="L14" s="582">
        <v>45.7</v>
      </c>
      <c r="M14" s="576">
        <v>5991</v>
      </c>
      <c r="N14" s="576">
        <v>15912</v>
      </c>
      <c r="O14" s="576">
        <v>18742</v>
      </c>
      <c r="P14" s="579">
        <v>19</v>
      </c>
      <c r="Q14" s="584">
        <v>104</v>
      </c>
    </row>
    <row r="15" spans="1:18" ht="15" customHeight="1">
      <c r="A15" s="112"/>
      <c r="B15" s="120" t="s">
        <v>11</v>
      </c>
      <c r="C15" s="582">
        <v>116.4</v>
      </c>
      <c r="D15" s="582">
        <v>45.3</v>
      </c>
      <c r="E15" s="576">
        <v>5331</v>
      </c>
      <c r="F15" s="576">
        <v>17475</v>
      </c>
      <c r="G15" s="576">
        <v>18709</v>
      </c>
      <c r="H15" s="576">
        <v>22</v>
      </c>
      <c r="I15" s="584">
        <v>153.83799999999999</v>
      </c>
      <c r="J15" s="75"/>
      <c r="K15" s="578">
        <v>116.4</v>
      </c>
      <c r="L15" s="582">
        <v>45.3</v>
      </c>
      <c r="M15" s="576">
        <v>4967</v>
      </c>
      <c r="N15" s="576">
        <v>15431</v>
      </c>
      <c r="O15" s="576">
        <v>18118</v>
      </c>
      <c r="P15" s="579">
        <v>22</v>
      </c>
      <c r="Q15" s="584">
        <v>103.6</v>
      </c>
    </row>
    <row r="16" spans="1:18" ht="15" customHeight="1">
      <c r="A16" s="112"/>
      <c r="B16" s="120" t="s">
        <v>12</v>
      </c>
      <c r="C16" s="582">
        <v>109.8</v>
      </c>
      <c r="D16" s="582">
        <v>46.5</v>
      </c>
      <c r="E16" s="576">
        <v>5793</v>
      </c>
      <c r="F16" s="576">
        <v>16771</v>
      </c>
      <c r="G16" s="576">
        <v>19052</v>
      </c>
      <c r="H16" s="576">
        <v>18</v>
      </c>
      <c r="I16" s="584">
        <v>153.53899999999999</v>
      </c>
      <c r="J16" s="75"/>
      <c r="K16" s="578">
        <v>109.8</v>
      </c>
      <c r="L16" s="582">
        <v>46.5</v>
      </c>
      <c r="M16" s="576">
        <v>5759</v>
      </c>
      <c r="N16" s="576">
        <v>16042</v>
      </c>
      <c r="O16" s="576">
        <v>18512</v>
      </c>
      <c r="P16" s="579">
        <v>17</v>
      </c>
      <c r="Q16" s="584">
        <v>104.7</v>
      </c>
    </row>
    <row r="17" spans="1:18" ht="15" customHeight="1">
      <c r="A17" s="112"/>
      <c r="B17" s="120" t="s">
        <v>13</v>
      </c>
      <c r="C17" s="582">
        <v>111.2</v>
      </c>
      <c r="D17" s="582">
        <v>46.6</v>
      </c>
      <c r="E17" s="576">
        <v>5810</v>
      </c>
      <c r="F17" s="576">
        <v>14455</v>
      </c>
      <c r="G17" s="576">
        <v>19772</v>
      </c>
      <c r="H17" s="576">
        <v>15</v>
      </c>
      <c r="I17" s="584">
        <v>152.01499999999999</v>
      </c>
      <c r="J17" s="75"/>
      <c r="K17" s="578">
        <v>111.2</v>
      </c>
      <c r="L17" s="582">
        <v>46.6</v>
      </c>
      <c r="M17" s="576">
        <v>5758</v>
      </c>
      <c r="N17" s="576">
        <v>16645</v>
      </c>
      <c r="O17" s="576">
        <v>19615</v>
      </c>
      <c r="P17" s="579">
        <v>14</v>
      </c>
      <c r="Q17" s="584">
        <v>102.9</v>
      </c>
    </row>
    <row r="18" spans="1:18" ht="15" customHeight="1">
      <c r="A18" s="113"/>
      <c r="B18" s="121" t="s">
        <v>14</v>
      </c>
      <c r="C18" s="583">
        <v>111.8</v>
      </c>
      <c r="D18" s="583">
        <v>46.2</v>
      </c>
      <c r="E18" s="577">
        <v>5099</v>
      </c>
      <c r="F18" s="577">
        <v>11821</v>
      </c>
      <c r="G18" s="577">
        <v>18102</v>
      </c>
      <c r="H18" s="577">
        <v>11</v>
      </c>
      <c r="I18" s="585">
        <v>151.99299999999999</v>
      </c>
      <c r="J18" s="75"/>
      <c r="K18" s="580">
        <v>111.8</v>
      </c>
      <c r="L18" s="583">
        <v>46.2</v>
      </c>
      <c r="M18" s="577">
        <v>5321</v>
      </c>
      <c r="N18" s="577">
        <v>16137</v>
      </c>
      <c r="O18" s="577">
        <v>19315</v>
      </c>
      <c r="P18" s="581">
        <v>12</v>
      </c>
      <c r="Q18" s="585">
        <v>103.2</v>
      </c>
    </row>
    <row r="19" spans="1:18">
      <c r="A19" s="112" t="s">
        <v>19</v>
      </c>
      <c r="B19" s="120" t="s">
        <v>3</v>
      </c>
      <c r="C19" s="594">
        <v>110.8</v>
      </c>
      <c r="D19" s="594">
        <v>47.1</v>
      </c>
      <c r="E19" s="567">
        <v>4718</v>
      </c>
      <c r="F19" s="567">
        <v>19554</v>
      </c>
      <c r="G19" s="567">
        <v>12946</v>
      </c>
      <c r="H19" s="567">
        <v>11</v>
      </c>
      <c r="I19" s="584">
        <v>151.20099999999999</v>
      </c>
      <c r="K19" s="124">
        <v>110.8</v>
      </c>
      <c r="L19" s="27">
        <v>47.1</v>
      </c>
      <c r="M19" s="28">
        <v>5952</v>
      </c>
      <c r="N19" s="28">
        <v>16460</v>
      </c>
      <c r="O19" s="28">
        <v>19171</v>
      </c>
      <c r="P19" s="28">
        <v>13</v>
      </c>
      <c r="Q19" s="125">
        <v>101.4</v>
      </c>
      <c r="R19" s="24" t="s">
        <v>820</v>
      </c>
    </row>
    <row r="20" spans="1:18">
      <c r="A20" s="112">
        <v>1990</v>
      </c>
      <c r="B20" s="120" t="s">
        <v>4</v>
      </c>
      <c r="C20" s="594">
        <v>110.2</v>
      </c>
      <c r="D20" s="594">
        <v>44.7</v>
      </c>
      <c r="E20" s="567">
        <v>4699</v>
      </c>
      <c r="F20" s="567">
        <v>17059</v>
      </c>
      <c r="G20" s="567">
        <v>18733</v>
      </c>
      <c r="H20" s="567">
        <v>13</v>
      </c>
      <c r="I20" s="584">
        <v>152.517</v>
      </c>
      <c r="K20" s="124">
        <v>110.2</v>
      </c>
      <c r="L20" s="27">
        <v>44.7</v>
      </c>
      <c r="M20" s="28">
        <v>5063</v>
      </c>
      <c r="N20" s="28">
        <v>16890</v>
      </c>
      <c r="O20" s="28">
        <v>19072</v>
      </c>
      <c r="P20" s="28">
        <v>15</v>
      </c>
      <c r="Q20" s="125">
        <v>101.7</v>
      </c>
    </row>
    <row r="21" spans="1:18">
      <c r="A21" s="112"/>
      <c r="B21" s="120" t="s">
        <v>5</v>
      </c>
      <c r="C21" s="594">
        <v>112.4</v>
      </c>
      <c r="D21" s="594">
        <v>46.2</v>
      </c>
      <c r="E21" s="567">
        <v>5337</v>
      </c>
      <c r="F21" s="567">
        <v>16493</v>
      </c>
      <c r="G21" s="567">
        <v>27947</v>
      </c>
      <c r="H21" s="567">
        <v>9</v>
      </c>
      <c r="I21" s="584">
        <v>156.16900000000001</v>
      </c>
      <c r="K21" s="124">
        <v>112.4</v>
      </c>
      <c r="L21" s="27">
        <v>46.2</v>
      </c>
      <c r="M21" s="28">
        <v>5449</v>
      </c>
      <c r="N21" s="28">
        <v>16302</v>
      </c>
      <c r="O21" s="28">
        <v>17896</v>
      </c>
      <c r="P21" s="28">
        <v>9</v>
      </c>
      <c r="Q21" s="125">
        <v>103.6</v>
      </c>
    </row>
    <row r="22" spans="1:18">
      <c r="A22" s="112"/>
      <c r="B22" s="120" t="s">
        <v>6</v>
      </c>
      <c r="C22" s="594">
        <v>113.5</v>
      </c>
      <c r="D22" s="594">
        <v>45.3</v>
      </c>
      <c r="E22" s="567">
        <v>5226</v>
      </c>
      <c r="F22" s="567">
        <v>16860</v>
      </c>
      <c r="G22" s="567">
        <v>18085</v>
      </c>
      <c r="H22" s="567">
        <v>15</v>
      </c>
      <c r="I22" s="584">
        <v>156.988</v>
      </c>
      <c r="K22" s="124">
        <v>113.5</v>
      </c>
      <c r="L22" s="27">
        <v>45.3</v>
      </c>
      <c r="M22" s="28">
        <v>4888</v>
      </c>
      <c r="N22" s="28">
        <v>16532</v>
      </c>
      <c r="O22" s="28">
        <v>19140</v>
      </c>
      <c r="P22" s="28">
        <v>15</v>
      </c>
      <c r="Q22" s="125">
        <v>103</v>
      </c>
    </row>
    <row r="23" spans="1:18">
      <c r="A23" s="112"/>
      <c r="B23" s="120" t="s">
        <v>7</v>
      </c>
      <c r="C23" s="594">
        <v>115.1</v>
      </c>
      <c r="D23" s="594">
        <v>42.9</v>
      </c>
      <c r="E23" s="567">
        <v>4923</v>
      </c>
      <c r="F23" s="567">
        <v>16041</v>
      </c>
      <c r="G23" s="567">
        <v>17408</v>
      </c>
      <c r="H23" s="567">
        <v>19</v>
      </c>
      <c r="I23" s="584">
        <v>156.69499999999999</v>
      </c>
      <c r="K23" s="124">
        <v>115.1</v>
      </c>
      <c r="L23" s="27">
        <v>42.9</v>
      </c>
      <c r="M23" s="28">
        <v>5347</v>
      </c>
      <c r="N23" s="28">
        <v>17180</v>
      </c>
      <c r="O23" s="28">
        <v>19769</v>
      </c>
      <c r="P23" s="28">
        <v>16</v>
      </c>
      <c r="Q23" s="125">
        <v>101.9</v>
      </c>
    </row>
    <row r="24" spans="1:18">
      <c r="A24" s="112"/>
      <c r="B24" s="120" t="s">
        <v>8</v>
      </c>
      <c r="C24" s="594">
        <v>112.6</v>
      </c>
      <c r="D24" s="594">
        <v>44.7</v>
      </c>
      <c r="E24" s="567">
        <v>5961</v>
      </c>
      <c r="F24" s="567">
        <v>17388</v>
      </c>
      <c r="G24" s="567">
        <v>20182</v>
      </c>
      <c r="H24" s="567">
        <v>13</v>
      </c>
      <c r="I24" s="584">
        <v>155.95699999999999</v>
      </c>
      <c r="K24" s="124">
        <v>112.6</v>
      </c>
      <c r="L24" s="27">
        <v>44.7</v>
      </c>
      <c r="M24" s="28">
        <v>5530</v>
      </c>
      <c r="N24" s="28">
        <v>17491</v>
      </c>
      <c r="O24" s="28">
        <v>18782</v>
      </c>
      <c r="P24" s="28">
        <v>13</v>
      </c>
      <c r="Q24" s="125">
        <v>100.2</v>
      </c>
    </row>
    <row r="25" spans="1:18">
      <c r="A25" s="112"/>
      <c r="B25" s="120" t="s">
        <v>9</v>
      </c>
      <c r="C25" s="594">
        <v>114.5</v>
      </c>
      <c r="D25" s="594">
        <v>43.3</v>
      </c>
      <c r="E25" s="567">
        <v>5710</v>
      </c>
      <c r="F25" s="567">
        <v>17278</v>
      </c>
      <c r="G25" s="567">
        <v>23188</v>
      </c>
      <c r="H25" s="567">
        <v>12</v>
      </c>
      <c r="I25" s="584">
        <v>155.08199999999999</v>
      </c>
      <c r="K25" s="124">
        <v>114.5</v>
      </c>
      <c r="L25" s="27">
        <v>43.3</v>
      </c>
      <c r="M25" s="28">
        <v>5138</v>
      </c>
      <c r="N25" s="28">
        <v>16873</v>
      </c>
      <c r="O25" s="28">
        <v>19282</v>
      </c>
      <c r="P25" s="28">
        <v>13</v>
      </c>
      <c r="Q25" s="125">
        <v>99.8</v>
      </c>
    </row>
    <row r="26" spans="1:18">
      <c r="A26" s="112"/>
      <c r="B26" s="120" t="s">
        <v>10</v>
      </c>
      <c r="C26" s="594">
        <v>113.9</v>
      </c>
      <c r="D26" s="594">
        <v>43.5</v>
      </c>
      <c r="E26" s="567">
        <v>6284</v>
      </c>
      <c r="F26" s="567">
        <v>18930</v>
      </c>
      <c r="G26" s="567">
        <v>13811</v>
      </c>
      <c r="H26" s="567">
        <v>12</v>
      </c>
      <c r="I26" s="584">
        <v>157.21100000000001</v>
      </c>
      <c r="K26" s="124">
        <v>113.9</v>
      </c>
      <c r="L26" s="27">
        <v>43.5</v>
      </c>
      <c r="M26" s="28">
        <v>5739</v>
      </c>
      <c r="N26" s="28">
        <v>17906</v>
      </c>
      <c r="O26" s="28">
        <v>20224</v>
      </c>
      <c r="P26" s="28">
        <v>11</v>
      </c>
      <c r="Q26" s="125">
        <v>100.8</v>
      </c>
    </row>
    <row r="27" spans="1:18">
      <c r="A27" s="112"/>
      <c r="B27" s="120" t="s">
        <v>11</v>
      </c>
      <c r="C27" s="594">
        <v>111.5</v>
      </c>
      <c r="D27" s="594">
        <v>45.7</v>
      </c>
      <c r="E27" s="567">
        <v>5946</v>
      </c>
      <c r="F27" s="567">
        <v>18931</v>
      </c>
      <c r="G27" s="567">
        <v>18784</v>
      </c>
      <c r="H27" s="567">
        <v>16</v>
      </c>
      <c r="I27" s="584">
        <v>157.78100000000001</v>
      </c>
      <c r="K27" s="124">
        <v>111.5</v>
      </c>
      <c r="L27" s="27">
        <v>45.7</v>
      </c>
      <c r="M27" s="28">
        <v>5480</v>
      </c>
      <c r="N27" s="28">
        <v>17477</v>
      </c>
      <c r="O27" s="28">
        <v>18926</v>
      </c>
      <c r="P27" s="28">
        <v>17</v>
      </c>
      <c r="Q27" s="125">
        <v>102.6</v>
      </c>
    </row>
    <row r="28" spans="1:18">
      <c r="A28" s="112"/>
      <c r="B28" s="120" t="s">
        <v>12</v>
      </c>
      <c r="C28" s="594">
        <v>115</v>
      </c>
      <c r="D28" s="594">
        <v>43.3</v>
      </c>
      <c r="E28" s="567">
        <v>4946</v>
      </c>
      <c r="F28" s="567">
        <v>18329</v>
      </c>
      <c r="G28" s="567">
        <v>19919</v>
      </c>
      <c r="H28" s="567">
        <v>30</v>
      </c>
      <c r="I28" s="584">
        <v>153.83600000000001</v>
      </c>
      <c r="K28" s="124">
        <v>115</v>
      </c>
      <c r="L28" s="27">
        <v>43.3</v>
      </c>
      <c r="M28" s="28">
        <v>5075</v>
      </c>
      <c r="N28" s="28">
        <v>17046</v>
      </c>
      <c r="O28" s="28">
        <v>19100</v>
      </c>
      <c r="P28" s="28">
        <v>27</v>
      </c>
      <c r="Q28" s="125">
        <v>100.2</v>
      </c>
    </row>
    <row r="29" spans="1:18">
      <c r="A29" s="112"/>
      <c r="B29" s="120" t="s">
        <v>13</v>
      </c>
      <c r="C29" s="594">
        <v>114.5</v>
      </c>
      <c r="D29" s="594">
        <v>43.4</v>
      </c>
      <c r="E29" s="567">
        <v>4774</v>
      </c>
      <c r="F29" s="567">
        <v>14570</v>
      </c>
      <c r="G29" s="567">
        <v>18754</v>
      </c>
      <c r="H29" s="567">
        <v>16</v>
      </c>
      <c r="I29" s="584">
        <v>153.839</v>
      </c>
      <c r="K29" s="124">
        <v>114.5</v>
      </c>
      <c r="L29" s="27">
        <v>43.4</v>
      </c>
      <c r="M29" s="28">
        <v>4807</v>
      </c>
      <c r="N29" s="28">
        <v>16729</v>
      </c>
      <c r="O29" s="28">
        <v>18138</v>
      </c>
      <c r="P29" s="28">
        <v>15</v>
      </c>
      <c r="Q29" s="125">
        <v>101.2</v>
      </c>
    </row>
    <row r="30" spans="1:18">
      <c r="A30" s="113"/>
      <c r="B30" s="121" t="s">
        <v>14</v>
      </c>
      <c r="C30" s="595">
        <v>113.5</v>
      </c>
      <c r="D30" s="595">
        <v>44</v>
      </c>
      <c r="E30" s="568">
        <v>6006</v>
      </c>
      <c r="F30" s="568">
        <v>13898</v>
      </c>
      <c r="G30" s="568">
        <v>17850</v>
      </c>
      <c r="H30" s="568">
        <v>12</v>
      </c>
      <c r="I30" s="585">
        <v>153.67099999999999</v>
      </c>
      <c r="K30" s="126">
        <v>113.5</v>
      </c>
      <c r="L30" s="29">
        <v>44</v>
      </c>
      <c r="M30" s="30">
        <v>6174</v>
      </c>
      <c r="N30" s="30">
        <v>18705</v>
      </c>
      <c r="O30" s="30">
        <v>19330</v>
      </c>
      <c r="P30" s="30">
        <v>13</v>
      </c>
      <c r="Q30" s="127">
        <v>101.1</v>
      </c>
    </row>
    <row r="31" spans="1:18">
      <c r="A31" s="111" t="s">
        <v>20</v>
      </c>
      <c r="B31" s="120" t="s">
        <v>3</v>
      </c>
      <c r="C31" s="594">
        <v>115.3</v>
      </c>
      <c r="D31" s="594">
        <v>42.8</v>
      </c>
      <c r="E31" s="567">
        <v>3535</v>
      </c>
      <c r="F31" s="567">
        <v>19462</v>
      </c>
      <c r="G31" s="567">
        <v>12693</v>
      </c>
      <c r="H31" s="567">
        <v>17</v>
      </c>
      <c r="I31" s="584">
        <v>152.316</v>
      </c>
      <c r="K31" s="124">
        <v>115.3</v>
      </c>
      <c r="L31" s="27">
        <v>42.8</v>
      </c>
      <c r="M31" s="28">
        <v>4396</v>
      </c>
      <c r="N31" s="28">
        <v>16521</v>
      </c>
      <c r="O31" s="28">
        <v>18761</v>
      </c>
      <c r="P31" s="28">
        <v>20</v>
      </c>
      <c r="Q31" s="125">
        <v>100.7</v>
      </c>
    </row>
    <row r="32" spans="1:18">
      <c r="A32" s="112">
        <v>1991</v>
      </c>
      <c r="B32" s="120" t="s">
        <v>4</v>
      </c>
      <c r="C32" s="594">
        <v>117.9</v>
      </c>
      <c r="D32" s="594">
        <v>44.6</v>
      </c>
      <c r="E32" s="567">
        <v>4505</v>
      </c>
      <c r="F32" s="567">
        <v>17926</v>
      </c>
      <c r="G32" s="567">
        <v>17969</v>
      </c>
      <c r="H32" s="567">
        <v>16</v>
      </c>
      <c r="I32" s="584">
        <v>152.87700000000001</v>
      </c>
      <c r="K32" s="124">
        <v>117.9</v>
      </c>
      <c r="L32" s="27">
        <v>44.6</v>
      </c>
      <c r="M32" s="28">
        <v>5020</v>
      </c>
      <c r="N32" s="28">
        <v>17630</v>
      </c>
      <c r="O32" s="28">
        <v>18319</v>
      </c>
      <c r="P32" s="28">
        <v>18</v>
      </c>
      <c r="Q32" s="125">
        <v>100.2</v>
      </c>
    </row>
    <row r="33" spans="1:17">
      <c r="A33" s="112"/>
      <c r="B33" s="120" t="s">
        <v>5</v>
      </c>
      <c r="C33" s="594">
        <v>114.9</v>
      </c>
      <c r="D33" s="594">
        <v>46.2</v>
      </c>
      <c r="E33" s="567">
        <v>4752</v>
      </c>
      <c r="F33" s="567">
        <v>16642</v>
      </c>
      <c r="G33" s="567">
        <v>26854</v>
      </c>
      <c r="H33" s="567">
        <v>34</v>
      </c>
      <c r="I33" s="584">
        <v>152.23500000000001</v>
      </c>
      <c r="K33" s="124">
        <v>114.9</v>
      </c>
      <c r="L33" s="27">
        <v>46.2</v>
      </c>
      <c r="M33" s="28">
        <v>4913</v>
      </c>
      <c r="N33" s="28">
        <v>16909</v>
      </c>
      <c r="O33" s="28">
        <v>17664</v>
      </c>
      <c r="P33" s="28">
        <v>34</v>
      </c>
      <c r="Q33" s="125">
        <v>97.5</v>
      </c>
    </row>
    <row r="34" spans="1:17">
      <c r="A34" s="112"/>
      <c r="B34" s="120" t="s">
        <v>6</v>
      </c>
      <c r="C34" s="594">
        <v>116.3</v>
      </c>
      <c r="D34" s="594">
        <v>46.3</v>
      </c>
      <c r="E34" s="567">
        <v>5024</v>
      </c>
      <c r="F34" s="567">
        <v>17646</v>
      </c>
      <c r="G34" s="567">
        <v>17677</v>
      </c>
      <c r="H34" s="567">
        <v>18</v>
      </c>
      <c r="I34" s="584">
        <v>150.339</v>
      </c>
      <c r="K34" s="124">
        <v>116.3</v>
      </c>
      <c r="L34" s="27">
        <v>46.3</v>
      </c>
      <c r="M34" s="28">
        <v>4578</v>
      </c>
      <c r="N34" s="28">
        <v>16563</v>
      </c>
      <c r="O34" s="28">
        <v>18299</v>
      </c>
      <c r="P34" s="28">
        <v>17</v>
      </c>
      <c r="Q34" s="125">
        <v>95.8</v>
      </c>
    </row>
    <row r="35" spans="1:17">
      <c r="A35" s="112"/>
      <c r="B35" s="120" t="s">
        <v>7</v>
      </c>
      <c r="C35" s="594">
        <v>117.9</v>
      </c>
      <c r="D35" s="594">
        <v>46.3</v>
      </c>
      <c r="E35" s="567">
        <v>3830</v>
      </c>
      <c r="F35" s="567">
        <v>15798</v>
      </c>
      <c r="G35" s="567">
        <v>16296</v>
      </c>
      <c r="H35" s="567">
        <v>29</v>
      </c>
      <c r="I35" s="584">
        <v>148.83799999999999</v>
      </c>
      <c r="K35" s="124">
        <v>117.9</v>
      </c>
      <c r="L35" s="27">
        <v>46.3</v>
      </c>
      <c r="M35" s="28">
        <v>4148</v>
      </c>
      <c r="N35" s="28">
        <v>17018</v>
      </c>
      <c r="O35" s="28">
        <v>18441</v>
      </c>
      <c r="P35" s="28">
        <v>24</v>
      </c>
      <c r="Q35" s="125">
        <v>95</v>
      </c>
    </row>
    <row r="36" spans="1:17">
      <c r="A36" s="112"/>
      <c r="B36" s="120" t="s">
        <v>8</v>
      </c>
      <c r="C36" s="594">
        <v>118.2</v>
      </c>
      <c r="D36" s="594">
        <v>47.9</v>
      </c>
      <c r="E36" s="567">
        <v>5087</v>
      </c>
      <c r="F36" s="567">
        <v>17210</v>
      </c>
      <c r="G36" s="567">
        <v>18390</v>
      </c>
      <c r="H36" s="567">
        <v>25</v>
      </c>
      <c r="I36" s="584">
        <v>148.30099999999999</v>
      </c>
      <c r="K36" s="124">
        <v>118.2</v>
      </c>
      <c r="L36" s="27">
        <v>47.9</v>
      </c>
      <c r="M36" s="28">
        <v>4732</v>
      </c>
      <c r="N36" s="28">
        <v>17862</v>
      </c>
      <c r="O36" s="28">
        <v>17780</v>
      </c>
      <c r="P36" s="28">
        <v>26</v>
      </c>
      <c r="Q36" s="125">
        <v>95.1</v>
      </c>
    </row>
    <row r="37" spans="1:17">
      <c r="A37" s="112"/>
      <c r="B37" s="120" t="s">
        <v>9</v>
      </c>
      <c r="C37" s="594">
        <v>118.2</v>
      </c>
      <c r="D37" s="594">
        <v>48.7</v>
      </c>
      <c r="E37" s="567">
        <v>4346</v>
      </c>
      <c r="F37" s="567">
        <v>16813</v>
      </c>
      <c r="G37" s="567">
        <v>22169</v>
      </c>
      <c r="H37" s="567">
        <v>23</v>
      </c>
      <c r="I37" s="584">
        <v>147.29900000000001</v>
      </c>
      <c r="K37" s="124">
        <v>118.2</v>
      </c>
      <c r="L37" s="27">
        <v>48.7</v>
      </c>
      <c r="M37" s="28">
        <v>3846</v>
      </c>
      <c r="N37" s="28">
        <v>15900</v>
      </c>
      <c r="O37" s="28">
        <v>17921</v>
      </c>
      <c r="P37" s="28">
        <v>25</v>
      </c>
      <c r="Q37" s="125">
        <v>95</v>
      </c>
    </row>
    <row r="38" spans="1:17">
      <c r="A38" s="112"/>
      <c r="B38" s="120" t="s">
        <v>10</v>
      </c>
      <c r="C38" s="594">
        <v>115.6</v>
      </c>
      <c r="D38" s="594">
        <v>50.3</v>
      </c>
      <c r="E38" s="567">
        <v>4293</v>
      </c>
      <c r="F38" s="567">
        <v>16300</v>
      </c>
      <c r="G38" s="567">
        <v>13215</v>
      </c>
      <c r="H38" s="567">
        <v>31</v>
      </c>
      <c r="I38" s="584">
        <v>146.34100000000001</v>
      </c>
      <c r="K38" s="124">
        <v>115.6</v>
      </c>
      <c r="L38" s="27">
        <v>50.3</v>
      </c>
      <c r="M38" s="28">
        <v>3915</v>
      </c>
      <c r="N38" s="28">
        <v>15753</v>
      </c>
      <c r="O38" s="28">
        <v>19367</v>
      </c>
      <c r="P38" s="28">
        <v>31</v>
      </c>
      <c r="Q38" s="125">
        <v>93.1</v>
      </c>
    </row>
    <row r="39" spans="1:17">
      <c r="A39" s="112"/>
      <c r="B39" s="120" t="s">
        <v>11</v>
      </c>
      <c r="C39" s="594">
        <v>112.8</v>
      </c>
      <c r="D39" s="594">
        <v>50.7</v>
      </c>
      <c r="E39" s="567">
        <v>4766</v>
      </c>
      <c r="F39" s="567">
        <v>17516</v>
      </c>
      <c r="G39" s="567">
        <v>18162</v>
      </c>
      <c r="H39" s="567">
        <v>31</v>
      </c>
      <c r="I39" s="584">
        <v>144.06299999999999</v>
      </c>
      <c r="K39" s="124">
        <v>112.8</v>
      </c>
      <c r="L39" s="27">
        <v>50.7</v>
      </c>
      <c r="M39" s="28">
        <v>4382</v>
      </c>
      <c r="N39" s="28">
        <v>16125</v>
      </c>
      <c r="O39" s="28">
        <v>17751</v>
      </c>
      <c r="P39" s="28">
        <v>31</v>
      </c>
      <c r="Q39" s="125">
        <v>91.3</v>
      </c>
    </row>
    <row r="40" spans="1:17">
      <c r="A40" s="112"/>
      <c r="B40" s="120" t="s">
        <v>12</v>
      </c>
      <c r="C40" s="594">
        <v>111.8</v>
      </c>
      <c r="D40" s="594">
        <v>53.1</v>
      </c>
      <c r="E40" s="567">
        <v>3631</v>
      </c>
      <c r="F40" s="567">
        <v>16917</v>
      </c>
      <c r="G40" s="567">
        <v>18933</v>
      </c>
      <c r="H40" s="567">
        <v>40</v>
      </c>
      <c r="I40" s="584">
        <v>141.976</v>
      </c>
      <c r="K40" s="124">
        <v>111.8</v>
      </c>
      <c r="L40" s="27">
        <v>53.1</v>
      </c>
      <c r="M40" s="28">
        <v>3858</v>
      </c>
      <c r="N40" s="28">
        <v>15712</v>
      </c>
      <c r="O40" s="28">
        <v>18519</v>
      </c>
      <c r="P40" s="28">
        <v>38</v>
      </c>
      <c r="Q40" s="125">
        <v>92.3</v>
      </c>
    </row>
    <row r="41" spans="1:17">
      <c r="A41" s="112"/>
      <c r="B41" s="120" t="s">
        <v>13</v>
      </c>
      <c r="C41" s="594">
        <v>112.3</v>
      </c>
      <c r="D41" s="594">
        <v>52.8</v>
      </c>
      <c r="E41" s="567">
        <v>4073</v>
      </c>
      <c r="F41" s="567">
        <v>13703</v>
      </c>
      <c r="G41" s="567">
        <v>18757</v>
      </c>
      <c r="H41" s="567">
        <v>45</v>
      </c>
      <c r="I41" s="584">
        <v>141.899</v>
      </c>
      <c r="K41" s="124">
        <v>112.3</v>
      </c>
      <c r="L41" s="27">
        <v>52.8</v>
      </c>
      <c r="M41" s="28">
        <v>4123</v>
      </c>
      <c r="N41" s="28">
        <v>15970</v>
      </c>
      <c r="O41" s="28">
        <v>18368</v>
      </c>
      <c r="P41" s="28">
        <v>42</v>
      </c>
      <c r="Q41" s="125">
        <v>92.2</v>
      </c>
    </row>
    <row r="42" spans="1:17">
      <c r="A42" s="113"/>
      <c r="B42" s="120" t="s">
        <v>14</v>
      </c>
      <c r="C42" s="594">
        <v>112.1</v>
      </c>
      <c r="D42" s="594">
        <v>54.3</v>
      </c>
      <c r="E42" s="567">
        <v>3969</v>
      </c>
      <c r="F42" s="567">
        <v>12398</v>
      </c>
      <c r="G42" s="567">
        <v>16157</v>
      </c>
      <c r="H42" s="567">
        <v>48</v>
      </c>
      <c r="I42" s="584">
        <v>141.24799999999999</v>
      </c>
      <c r="K42" s="124">
        <v>112.1</v>
      </c>
      <c r="L42" s="27">
        <v>54.3</v>
      </c>
      <c r="M42" s="28">
        <v>3965</v>
      </c>
      <c r="N42" s="28">
        <v>16046</v>
      </c>
      <c r="O42" s="28">
        <v>17462</v>
      </c>
      <c r="P42" s="28">
        <v>49</v>
      </c>
      <c r="Q42" s="125">
        <v>91.9</v>
      </c>
    </row>
    <row r="43" spans="1:17">
      <c r="A43" s="112" t="s">
        <v>21</v>
      </c>
      <c r="B43" s="119" t="s">
        <v>3</v>
      </c>
      <c r="C43" s="596">
        <v>112.1</v>
      </c>
      <c r="D43" s="596">
        <v>53.5</v>
      </c>
      <c r="E43" s="569">
        <v>3090</v>
      </c>
      <c r="F43" s="569">
        <v>17533</v>
      </c>
      <c r="G43" s="569">
        <v>12463</v>
      </c>
      <c r="H43" s="569">
        <v>33</v>
      </c>
      <c r="I43" s="604">
        <v>139.85</v>
      </c>
      <c r="K43" s="122">
        <v>112.1</v>
      </c>
      <c r="L43" s="25">
        <v>53.5</v>
      </c>
      <c r="M43" s="26">
        <v>3811</v>
      </c>
      <c r="N43" s="26">
        <v>15044</v>
      </c>
      <c r="O43" s="26">
        <v>18044</v>
      </c>
      <c r="P43" s="26">
        <v>36</v>
      </c>
      <c r="Q43" s="123">
        <v>91.8</v>
      </c>
    </row>
    <row r="44" spans="1:17">
      <c r="A44" s="112">
        <v>1992</v>
      </c>
      <c r="B44" s="120" t="s">
        <v>4</v>
      </c>
      <c r="C44" s="594">
        <v>110.2</v>
      </c>
      <c r="D44" s="594">
        <v>54.4</v>
      </c>
      <c r="E44" s="567">
        <v>3871</v>
      </c>
      <c r="F44" s="567">
        <v>14692</v>
      </c>
      <c r="G44" s="567">
        <v>17550</v>
      </c>
      <c r="H44" s="567">
        <v>37</v>
      </c>
      <c r="I44" s="584">
        <v>139.29900000000001</v>
      </c>
      <c r="K44" s="124">
        <v>110.2</v>
      </c>
      <c r="L44" s="27">
        <v>54.4</v>
      </c>
      <c r="M44" s="28">
        <v>4448</v>
      </c>
      <c r="N44" s="28">
        <v>14458</v>
      </c>
      <c r="O44" s="28">
        <v>17611</v>
      </c>
      <c r="P44" s="28">
        <v>42</v>
      </c>
      <c r="Q44" s="125">
        <v>91.1</v>
      </c>
    </row>
    <row r="45" spans="1:17">
      <c r="A45" s="112"/>
      <c r="B45" s="120" t="s">
        <v>5</v>
      </c>
      <c r="C45" s="594">
        <v>111.5</v>
      </c>
      <c r="D45" s="594">
        <v>53.1</v>
      </c>
      <c r="E45" s="567">
        <v>3476</v>
      </c>
      <c r="F45" s="567">
        <v>14278</v>
      </c>
      <c r="G45" s="567">
        <v>25313</v>
      </c>
      <c r="H45" s="567">
        <v>43</v>
      </c>
      <c r="I45" s="584">
        <v>139.95099999999999</v>
      </c>
      <c r="K45" s="124">
        <v>111.5</v>
      </c>
      <c r="L45" s="27">
        <v>53.1</v>
      </c>
      <c r="M45" s="28">
        <v>3619</v>
      </c>
      <c r="N45" s="28">
        <v>14198</v>
      </c>
      <c r="O45" s="28">
        <v>16347</v>
      </c>
      <c r="P45" s="28">
        <v>43</v>
      </c>
      <c r="Q45" s="125">
        <v>91.9</v>
      </c>
    </row>
    <row r="46" spans="1:17">
      <c r="A46" s="112"/>
      <c r="B46" s="120" t="s">
        <v>6</v>
      </c>
      <c r="C46" s="594">
        <v>108.7</v>
      </c>
      <c r="D46" s="594">
        <v>53.6</v>
      </c>
      <c r="E46" s="567">
        <v>5302</v>
      </c>
      <c r="F46" s="567">
        <v>15001</v>
      </c>
      <c r="G46" s="567">
        <v>16494</v>
      </c>
      <c r="H46" s="567">
        <v>28</v>
      </c>
      <c r="I46" s="584">
        <v>139.55099999999999</v>
      </c>
      <c r="K46" s="124">
        <v>108.7</v>
      </c>
      <c r="L46" s="27">
        <v>53.6</v>
      </c>
      <c r="M46" s="28">
        <v>4680</v>
      </c>
      <c r="N46" s="28">
        <v>14271</v>
      </c>
      <c r="O46" s="28">
        <v>17547</v>
      </c>
      <c r="P46" s="28">
        <v>27</v>
      </c>
      <c r="Q46" s="125">
        <v>92.8</v>
      </c>
    </row>
    <row r="47" spans="1:17">
      <c r="A47" s="112"/>
      <c r="B47" s="120" t="s">
        <v>7</v>
      </c>
      <c r="C47" s="594">
        <v>106.8</v>
      </c>
      <c r="D47" s="594">
        <v>54.7</v>
      </c>
      <c r="E47" s="567">
        <v>4353</v>
      </c>
      <c r="F47" s="567">
        <v>12089</v>
      </c>
      <c r="G47" s="567">
        <v>14304</v>
      </c>
      <c r="H47" s="567">
        <v>42</v>
      </c>
      <c r="I47" s="584">
        <v>138.17099999999999</v>
      </c>
      <c r="K47" s="124">
        <v>106.8</v>
      </c>
      <c r="L47" s="27">
        <v>54.7</v>
      </c>
      <c r="M47" s="28">
        <v>4777</v>
      </c>
      <c r="N47" s="28">
        <v>13578</v>
      </c>
      <c r="O47" s="28">
        <v>17129</v>
      </c>
      <c r="P47" s="28">
        <v>38</v>
      </c>
      <c r="Q47" s="125">
        <v>92.8</v>
      </c>
    </row>
    <row r="48" spans="1:17">
      <c r="A48" s="112"/>
      <c r="B48" s="120" t="s">
        <v>8</v>
      </c>
      <c r="C48" s="594">
        <v>109.5</v>
      </c>
      <c r="D48" s="594">
        <v>52.7</v>
      </c>
      <c r="E48" s="567">
        <v>4192</v>
      </c>
      <c r="F48" s="567">
        <v>13880</v>
      </c>
      <c r="G48" s="567">
        <v>18880</v>
      </c>
      <c r="H48" s="567">
        <v>47</v>
      </c>
      <c r="I48" s="584">
        <v>137.62100000000001</v>
      </c>
      <c r="K48" s="124">
        <v>109.5</v>
      </c>
      <c r="L48" s="27">
        <v>52.7</v>
      </c>
      <c r="M48" s="28">
        <v>3904</v>
      </c>
      <c r="N48" s="28">
        <v>13720</v>
      </c>
      <c r="O48" s="28">
        <v>17241</v>
      </c>
      <c r="P48" s="28">
        <v>47</v>
      </c>
      <c r="Q48" s="125">
        <v>92.8</v>
      </c>
    </row>
    <row r="49" spans="1:17">
      <c r="A49" s="112"/>
      <c r="B49" s="120" t="s">
        <v>9</v>
      </c>
      <c r="C49" s="594">
        <v>107.5</v>
      </c>
      <c r="D49" s="594">
        <v>54.2</v>
      </c>
      <c r="E49" s="567">
        <v>5690</v>
      </c>
      <c r="F49" s="567">
        <v>14123</v>
      </c>
      <c r="G49" s="567">
        <v>20882</v>
      </c>
      <c r="H49" s="567">
        <v>57</v>
      </c>
      <c r="I49" s="584">
        <v>137.40199999999999</v>
      </c>
      <c r="K49" s="124">
        <v>107.5</v>
      </c>
      <c r="L49" s="27">
        <v>54.2</v>
      </c>
      <c r="M49" s="28">
        <v>5028</v>
      </c>
      <c r="N49" s="28">
        <v>13381</v>
      </c>
      <c r="O49" s="28">
        <v>16682</v>
      </c>
      <c r="P49" s="28">
        <v>60</v>
      </c>
      <c r="Q49" s="125">
        <v>93.3</v>
      </c>
    </row>
    <row r="50" spans="1:17">
      <c r="A50" s="112"/>
      <c r="B50" s="120" t="s">
        <v>10</v>
      </c>
      <c r="C50" s="594">
        <v>107.4</v>
      </c>
      <c r="D50" s="594">
        <v>54.2</v>
      </c>
      <c r="E50" s="567">
        <v>4941</v>
      </c>
      <c r="F50" s="567">
        <v>12508</v>
      </c>
      <c r="G50" s="567">
        <v>10799</v>
      </c>
      <c r="H50" s="567">
        <v>40</v>
      </c>
      <c r="I50" s="584">
        <v>135.76900000000001</v>
      </c>
      <c r="K50" s="124">
        <v>107.4</v>
      </c>
      <c r="L50" s="27">
        <v>54.2</v>
      </c>
      <c r="M50" s="28">
        <v>4583</v>
      </c>
      <c r="N50" s="28">
        <v>12637</v>
      </c>
      <c r="O50" s="28">
        <v>16308</v>
      </c>
      <c r="P50" s="28">
        <v>41</v>
      </c>
      <c r="Q50" s="125">
        <v>92.8</v>
      </c>
    </row>
    <row r="51" spans="1:17">
      <c r="A51" s="112"/>
      <c r="B51" s="120" t="s">
        <v>11</v>
      </c>
      <c r="C51" s="594">
        <v>110</v>
      </c>
      <c r="D51" s="594">
        <v>53</v>
      </c>
      <c r="E51" s="567">
        <v>4542</v>
      </c>
      <c r="F51" s="567">
        <v>14673</v>
      </c>
      <c r="G51" s="567">
        <v>17254</v>
      </c>
      <c r="H51" s="567">
        <v>42</v>
      </c>
      <c r="I51" s="584">
        <v>134.64500000000001</v>
      </c>
      <c r="K51" s="124">
        <v>110</v>
      </c>
      <c r="L51" s="27">
        <v>53</v>
      </c>
      <c r="M51" s="28">
        <v>4175</v>
      </c>
      <c r="N51" s="28">
        <v>13057</v>
      </c>
      <c r="O51" s="28">
        <v>16442</v>
      </c>
      <c r="P51" s="28">
        <v>42</v>
      </c>
      <c r="Q51" s="125">
        <v>93.5</v>
      </c>
    </row>
    <row r="52" spans="1:17">
      <c r="A52" s="112"/>
      <c r="B52" s="120" t="s">
        <v>12</v>
      </c>
      <c r="C52" s="594">
        <v>108.9</v>
      </c>
      <c r="D52" s="594">
        <v>52.8</v>
      </c>
      <c r="E52" s="567">
        <v>3826</v>
      </c>
      <c r="F52" s="567">
        <v>13471</v>
      </c>
      <c r="G52" s="567">
        <v>16387</v>
      </c>
      <c r="H52" s="567">
        <v>40</v>
      </c>
      <c r="I52" s="584">
        <v>133.17500000000001</v>
      </c>
      <c r="K52" s="124">
        <v>108.9</v>
      </c>
      <c r="L52" s="27">
        <v>52.8</v>
      </c>
      <c r="M52" s="28">
        <v>4122</v>
      </c>
      <c r="N52" s="28">
        <v>12641</v>
      </c>
      <c r="O52" s="28">
        <v>16128</v>
      </c>
      <c r="P52" s="28">
        <v>38</v>
      </c>
      <c r="Q52" s="125">
        <v>93.8</v>
      </c>
    </row>
    <row r="53" spans="1:17">
      <c r="A53" s="112"/>
      <c r="B53" s="120" t="s">
        <v>13</v>
      </c>
      <c r="C53" s="594">
        <v>105.7</v>
      </c>
      <c r="D53" s="594">
        <v>54.7</v>
      </c>
      <c r="E53" s="567">
        <v>4474</v>
      </c>
      <c r="F53" s="567">
        <v>9984</v>
      </c>
      <c r="G53" s="567">
        <v>16240</v>
      </c>
      <c r="H53" s="567">
        <v>52</v>
      </c>
      <c r="I53" s="584">
        <v>133.767</v>
      </c>
      <c r="K53" s="124">
        <v>105.7</v>
      </c>
      <c r="L53" s="27">
        <v>54.7</v>
      </c>
      <c r="M53" s="28">
        <v>4454</v>
      </c>
      <c r="N53" s="28">
        <v>11923</v>
      </c>
      <c r="O53" s="28">
        <v>16196</v>
      </c>
      <c r="P53" s="28">
        <v>48</v>
      </c>
      <c r="Q53" s="125">
        <v>94.3</v>
      </c>
    </row>
    <row r="54" spans="1:17">
      <c r="A54" s="112"/>
      <c r="B54" s="121" t="s">
        <v>14</v>
      </c>
      <c r="C54" s="595">
        <v>105.9</v>
      </c>
      <c r="D54" s="595">
        <v>53.6</v>
      </c>
      <c r="E54" s="568">
        <v>4463</v>
      </c>
      <c r="F54" s="568">
        <v>9982</v>
      </c>
      <c r="G54" s="568">
        <v>15290</v>
      </c>
      <c r="H54" s="568">
        <v>50</v>
      </c>
      <c r="I54" s="585">
        <v>133.60499999999999</v>
      </c>
      <c r="K54" s="126">
        <v>105.9</v>
      </c>
      <c r="L54" s="29">
        <v>53.6</v>
      </c>
      <c r="M54" s="30">
        <v>4322</v>
      </c>
      <c r="N54" s="30">
        <v>12381</v>
      </c>
      <c r="O54" s="30">
        <v>16538</v>
      </c>
      <c r="P54" s="30">
        <v>49</v>
      </c>
      <c r="Q54" s="127">
        <v>94.6</v>
      </c>
    </row>
    <row r="55" spans="1:17">
      <c r="A55" s="111" t="s">
        <v>22</v>
      </c>
      <c r="B55" s="120" t="s">
        <v>3</v>
      </c>
      <c r="C55" s="594">
        <v>107.4</v>
      </c>
      <c r="D55" s="594">
        <v>55.2</v>
      </c>
      <c r="E55" s="567">
        <v>3897</v>
      </c>
      <c r="F55" s="567">
        <v>13594</v>
      </c>
      <c r="G55" s="567">
        <v>10848</v>
      </c>
      <c r="H55" s="567">
        <v>43</v>
      </c>
      <c r="I55" s="584">
        <v>133.048</v>
      </c>
      <c r="K55" s="124">
        <v>107.4</v>
      </c>
      <c r="L55" s="27">
        <v>55.2</v>
      </c>
      <c r="M55" s="28">
        <v>4791</v>
      </c>
      <c r="N55" s="28">
        <v>12218</v>
      </c>
      <c r="O55" s="28">
        <v>16251</v>
      </c>
      <c r="P55" s="28">
        <v>49</v>
      </c>
      <c r="Q55" s="125">
        <v>95.1</v>
      </c>
    </row>
    <row r="56" spans="1:17">
      <c r="A56" s="112">
        <v>1993</v>
      </c>
      <c r="B56" s="120" t="s">
        <v>4</v>
      </c>
      <c r="C56" s="594">
        <v>106.5</v>
      </c>
      <c r="D56" s="594">
        <v>55.3</v>
      </c>
      <c r="E56" s="567">
        <v>3427</v>
      </c>
      <c r="F56" s="567">
        <v>12104</v>
      </c>
      <c r="G56" s="567">
        <v>16313</v>
      </c>
      <c r="H56" s="567">
        <v>41</v>
      </c>
      <c r="I56" s="584">
        <v>131.773</v>
      </c>
      <c r="K56" s="124">
        <v>106.5</v>
      </c>
      <c r="L56" s="27">
        <v>55.3</v>
      </c>
      <c r="M56" s="28">
        <v>4010</v>
      </c>
      <c r="N56" s="28">
        <v>11795</v>
      </c>
      <c r="O56" s="28">
        <v>16457</v>
      </c>
      <c r="P56" s="28">
        <v>44</v>
      </c>
      <c r="Q56" s="125">
        <v>94.6</v>
      </c>
    </row>
    <row r="57" spans="1:17">
      <c r="A57" s="112"/>
      <c r="B57" s="120" t="s">
        <v>5</v>
      </c>
      <c r="C57" s="594">
        <v>102.7</v>
      </c>
      <c r="D57" s="594">
        <v>55.1</v>
      </c>
      <c r="E57" s="567">
        <v>4757</v>
      </c>
      <c r="F57" s="567">
        <v>12688</v>
      </c>
      <c r="G57" s="567">
        <v>26335</v>
      </c>
      <c r="H57" s="567">
        <v>48</v>
      </c>
      <c r="I57" s="584">
        <v>129.85</v>
      </c>
      <c r="K57" s="124">
        <v>102.7</v>
      </c>
      <c r="L57" s="27">
        <v>55.1</v>
      </c>
      <c r="M57" s="28">
        <v>5001</v>
      </c>
      <c r="N57" s="28">
        <v>12133</v>
      </c>
      <c r="O57" s="28">
        <v>16361</v>
      </c>
      <c r="P57" s="28">
        <v>46</v>
      </c>
      <c r="Q57" s="125">
        <v>92.8</v>
      </c>
    </row>
    <row r="58" spans="1:17">
      <c r="A58" s="112"/>
      <c r="B58" s="120" t="s">
        <v>6</v>
      </c>
      <c r="C58" s="594">
        <v>107</v>
      </c>
      <c r="D58" s="594">
        <v>53.6</v>
      </c>
      <c r="E58" s="567">
        <v>5747</v>
      </c>
      <c r="F58" s="567">
        <v>12510</v>
      </c>
      <c r="G58" s="567">
        <v>15144</v>
      </c>
      <c r="H58" s="567">
        <v>53</v>
      </c>
      <c r="I58" s="584">
        <v>127.45399999999999</v>
      </c>
      <c r="K58" s="124">
        <v>107</v>
      </c>
      <c r="L58" s="27">
        <v>53.6</v>
      </c>
      <c r="M58" s="28">
        <v>5031</v>
      </c>
      <c r="N58" s="28">
        <v>11858</v>
      </c>
      <c r="O58" s="28">
        <v>16048</v>
      </c>
      <c r="P58" s="28">
        <v>51</v>
      </c>
      <c r="Q58" s="125">
        <v>91.3</v>
      </c>
    </row>
    <row r="59" spans="1:17">
      <c r="A59" s="112"/>
      <c r="B59" s="120" t="s">
        <v>7</v>
      </c>
      <c r="C59" s="594">
        <v>102.1</v>
      </c>
      <c r="D59" s="594">
        <v>53.7</v>
      </c>
      <c r="E59" s="567">
        <v>4156</v>
      </c>
      <c r="F59" s="567">
        <v>10001</v>
      </c>
      <c r="G59" s="567">
        <v>12575</v>
      </c>
      <c r="H59" s="567">
        <v>53</v>
      </c>
      <c r="I59" s="584">
        <v>125.953</v>
      </c>
      <c r="K59" s="124">
        <v>102.1</v>
      </c>
      <c r="L59" s="27">
        <v>53.7</v>
      </c>
      <c r="M59" s="28">
        <v>4634</v>
      </c>
      <c r="N59" s="28">
        <v>11373</v>
      </c>
      <c r="O59" s="28">
        <v>15505</v>
      </c>
      <c r="P59" s="28">
        <v>51</v>
      </c>
      <c r="Q59" s="125">
        <v>91.2</v>
      </c>
    </row>
    <row r="60" spans="1:17">
      <c r="A60" s="112"/>
      <c r="B60" s="120" t="s">
        <v>8</v>
      </c>
      <c r="C60" s="594">
        <v>103.5</v>
      </c>
      <c r="D60" s="594">
        <v>57.1</v>
      </c>
      <c r="E60" s="567">
        <v>5115</v>
      </c>
      <c r="F60" s="567">
        <v>11243</v>
      </c>
      <c r="G60" s="567">
        <v>16982</v>
      </c>
      <c r="H60" s="567">
        <v>46</v>
      </c>
      <c r="I60" s="584">
        <v>125.121</v>
      </c>
      <c r="K60" s="124">
        <v>103.5</v>
      </c>
      <c r="L60" s="27">
        <v>57.1</v>
      </c>
      <c r="M60" s="28">
        <v>4801</v>
      </c>
      <c r="N60" s="28">
        <v>11156</v>
      </c>
      <c r="O60" s="28">
        <v>15649</v>
      </c>
      <c r="P60" s="28">
        <v>47</v>
      </c>
      <c r="Q60" s="125">
        <v>90.9</v>
      </c>
    </row>
    <row r="61" spans="1:17">
      <c r="A61" s="112"/>
      <c r="B61" s="120" t="s">
        <v>9</v>
      </c>
      <c r="C61" s="594">
        <v>107</v>
      </c>
      <c r="D61" s="594">
        <v>53.2</v>
      </c>
      <c r="E61" s="567">
        <v>5772</v>
      </c>
      <c r="F61" s="567">
        <v>11891</v>
      </c>
      <c r="G61" s="567">
        <v>19134</v>
      </c>
      <c r="H61" s="567">
        <v>53</v>
      </c>
      <c r="I61" s="584">
        <v>123.621</v>
      </c>
      <c r="K61" s="124">
        <v>107</v>
      </c>
      <c r="L61" s="27">
        <v>53.2</v>
      </c>
      <c r="M61" s="28">
        <v>5060</v>
      </c>
      <c r="N61" s="28">
        <v>11310</v>
      </c>
      <c r="O61" s="28">
        <v>15367</v>
      </c>
      <c r="P61" s="28">
        <v>58</v>
      </c>
      <c r="Q61" s="125">
        <v>90</v>
      </c>
    </row>
    <row r="62" spans="1:17">
      <c r="A62" s="112"/>
      <c r="B62" s="120" t="s">
        <v>10</v>
      </c>
      <c r="C62" s="594">
        <v>102.3</v>
      </c>
      <c r="D62" s="594">
        <v>55.5</v>
      </c>
      <c r="E62" s="567">
        <v>4847</v>
      </c>
      <c r="F62" s="567">
        <v>10993</v>
      </c>
      <c r="G62" s="567">
        <v>10112</v>
      </c>
      <c r="H62" s="567">
        <v>54</v>
      </c>
      <c r="I62" s="584">
        <v>121.102</v>
      </c>
      <c r="K62" s="124">
        <v>102.3</v>
      </c>
      <c r="L62" s="27">
        <v>55.5</v>
      </c>
      <c r="M62" s="28">
        <v>4556</v>
      </c>
      <c r="N62" s="28">
        <v>10950</v>
      </c>
      <c r="O62" s="28">
        <v>15075</v>
      </c>
      <c r="P62" s="28">
        <v>55</v>
      </c>
      <c r="Q62" s="125">
        <v>89.2</v>
      </c>
    </row>
    <row r="63" spans="1:17">
      <c r="A63" s="112"/>
      <c r="B63" s="120" t="s">
        <v>11</v>
      </c>
      <c r="C63" s="594">
        <v>103.4</v>
      </c>
      <c r="D63" s="594">
        <v>54.1</v>
      </c>
      <c r="E63" s="567">
        <v>5337</v>
      </c>
      <c r="F63" s="567">
        <v>11802</v>
      </c>
      <c r="G63" s="567">
        <v>16695</v>
      </c>
      <c r="H63" s="567">
        <v>53</v>
      </c>
      <c r="I63" s="584">
        <v>118.438</v>
      </c>
      <c r="K63" s="124">
        <v>103.4</v>
      </c>
      <c r="L63" s="27">
        <v>54.1</v>
      </c>
      <c r="M63" s="28">
        <v>4913</v>
      </c>
      <c r="N63" s="28">
        <v>10687</v>
      </c>
      <c r="O63" s="28">
        <v>15736</v>
      </c>
      <c r="P63" s="28">
        <v>51</v>
      </c>
      <c r="Q63" s="125">
        <v>88</v>
      </c>
    </row>
    <row r="64" spans="1:17">
      <c r="A64" s="112"/>
      <c r="B64" s="120" t="s">
        <v>12</v>
      </c>
      <c r="C64" s="594">
        <v>100.4</v>
      </c>
      <c r="D64" s="594">
        <v>54.9</v>
      </c>
      <c r="E64" s="567">
        <v>5038</v>
      </c>
      <c r="F64" s="567">
        <v>11409</v>
      </c>
      <c r="G64" s="567">
        <v>14499</v>
      </c>
      <c r="H64" s="567">
        <v>64</v>
      </c>
      <c r="I64" s="584">
        <v>117.16500000000001</v>
      </c>
      <c r="K64" s="124">
        <v>100.4</v>
      </c>
      <c r="L64" s="27">
        <v>54.9</v>
      </c>
      <c r="M64" s="28">
        <v>5395</v>
      </c>
      <c r="N64" s="28">
        <v>11004</v>
      </c>
      <c r="O64" s="28">
        <v>14826</v>
      </c>
      <c r="P64" s="28">
        <v>63</v>
      </c>
      <c r="Q64" s="125">
        <v>88</v>
      </c>
    </row>
    <row r="65" spans="1:17">
      <c r="A65" s="112"/>
      <c r="B65" s="120" t="s">
        <v>13</v>
      </c>
      <c r="C65" s="594">
        <v>101.8</v>
      </c>
      <c r="D65" s="594">
        <v>54.9</v>
      </c>
      <c r="E65" s="567">
        <v>5085</v>
      </c>
      <c r="F65" s="567">
        <v>9184</v>
      </c>
      <c r="G65" s="567">
        <v>15633</v>
      </c>
      <c r="H65" s="567">
        <v>63</v>
      </c>
      <c r="I65" s="584">
        <v>116.85899999999999</v>
      </c>
      <c r="K65" s="124">
        <v>101.8</v>
      </c>
      <c r="L65" s="27">
        <v>54.9</v>
      </c>
      <c r="M65" s="28">
        <v>5009</v>
      </c>
      <c r="N65" s="28">
        <v>10431</v>
      </c>
      <c r="O65" s="28">
        <v>15099</v>
      </c>
      <c r="P65" s="28">
        <v>59</v>
      </c>
      <c r="Q65" s="125">
        <v>87.4</v>
      </c>
    </row>
    <row r="66" spans="1:17">
      <c r="A66" s="113"/>
      <c r="B66" s="120" t="s">
        <v>14</v>
      </c>
      <c r="C66" s="594">
        <v>101.1</v>
      </c>
      <c r="D66" s="594">
        <v>54.7</v>
      </c>
      <c r="E66" s="567">
        <v>5987</v>
      </c>
      <c r="F66" s="567">
        <v>8484</v>
      </c>
      <c r="G66" s="567">
        <v>13596</v>
      </c>
      <c r="H66" s="567">
        <v>60</v>
      </c>
      <c r="I66" s="584">
        <v>117.774</v>
      </c>
      <c r="K66" s="124">
        <v>101.1</v>
      </c>
      <c r="L66" s="27">
        <v>54.7</v>
      </c>
      <c r="M66" s="28">
        <v>5656</v>
      </c>
      <c r="N66" s="28">
        <v>10487</v>
      </c>
      <c r="O66" s="28">
        <v>14679</v>
      </c>
      <c r="P66" s="28">
        <v>55</v>
      </c>
      <c r="Q66" s="125">
        <v>88.2</v>
      </c>
    </row>
    <row r="67" spans="1:17">
      <c r="A67" s="112" t="s">
        <v>23</v>
      </c>
      <c r="B67" s="119" t="s">
        <v>3</v>
      </c>
      <c r="C67" s="596">
        <v>101.6</v>
      </c>
      <c r="D67" s="596">
        <v>58.7</v>
      </c>
      <c r="E67" s="569">
        <v>4699</v>
      </c>
      <c r="F67" s="569">
        <v>12023</v>
      </c>
      <c r="G67" s="569">
        <v>10161</v>
      </c>
      <c r="H67" s="569">
        <v>58</v>
      </c>
      <c r="I67" s="604">
        <v>117.899</v>
      </c>
      <c r="K67" s="122">
        <v>101.6</v>
      </c>
      <c r="L67" s="25">
        <v>58.7</v>
      </c>
      <c r="M67" s="26">
        <v>5750</v>
      </c>
      <c r="N67" s="26">
        <v>10988</v>
      </c>
      <c r="O67" s="26">
        <v>15298</v>
      </c>
      <c r="P67" s="26">
        <v>67</v>
      </c>
      <c r="Q67" s="123">
        <v>88.6</v>
      </c>
    </row>
    <row r="68" spans="1:17">
      <c r="A68" s="112">
        <v>1994</v>
      </c>
      <c r="B68" s="120" t="s">
        <v>4</v>
      </c>
      <c r="C68" s="594">
        <v>97.8</v>
      </c>
      <c r="D68" s="594">
        <v>57.6</v>
      </c>
      <c r="E68" s="567">
        <v>4853</v>
      </c>
      <c r="F68" s="567">
        <v>10265</v>
      </c>
      <c r="G68" s="567">
        <v>14883</v>
      </c>
      <c r="H68" s="567">
        <v>56</v>
      </c>
      <c r="I68" s="584">
        <v>117.759</v>
      </c>
      <c r="K68" s="124">
        <v>97.8</v>
      </c>
      <c r="L68" s="27">
        <v>57.6</v>
      </c>
      <c r="M68" s="28">
        <v>5794</v>
      </c>
      <c r="N68" s="28">
        <v>9956</v>
      </c>
      <c r="O68" s="28">
        <v>14812</v>
      </c>
      <c r="P68" s="28">
        <v>58</v>
      </c>
      <c r="Q68" s="125">
        <v>89.4</v>
      </c>
    </row>
    <row r="69" spans="1:17">
      <c r="A69" s="112"/>
      <c r="B69" s="120" t="s">
        <v>5</v>
      </c>
      <c r="C69" s="594">
        <v>129.4</v>
      </c>
      <c r="D69" s="594">
        <v>50.3</v>
      </c>
      <c r="E69" s="567">
        <v>4645</v>
      </c>
      <c r="F69" s="567">
        <v>11344</v>
      </c>
      <c r="G69" s="567">
        <v>25588</v>
      </c>
      <c r="H69" s="567">
        <v>61</v>
      </c>
      <c r="I69" s="584">
        <v>117.17</v>
      </c>
      <c r="K69" s="124">
        <v>129.4</v>
      </c>
      <c r="L69" s="27">
        <v>50.3</v>
      </c>
      <c r="M69" s="28">
        <v>4817</v>
      </c>
      <c r="N69" s="28">
        <v>10740</v>
      </c>
      <c r="O69" s="28">
        <v>15798</v>
      </c>
      <c r="P69" s="28">
        <v>60</v>
      </c>
      <c r="Q69" s="125">
        <v>90.2</v>
      </c>
    </row>
    <row r="70" spans="1:17">
      <c r="A70" s="112"/>
      <c r="B70" s="120" t="s">
        <v>6</v>
      </c>
      <c r="C70" s="594">
        <v>101.2</v>
      </c>
      <c r="D70" s="594">
        <v>53.8</v>
      </c>
      <c r="E70" s="567">
        <v>5050</v>
      </c>
      <c r="F70" s="567">
        <v>11454</v>
      </c>
      <c r="G70" s="567">
        <v>14130</v>
      </c>
      <c r="H70" s="567">
        <v>62</v>
      </c>
      <c r="I70" s="584">
        <v>116.32899999999999</v>
      </c>
      <c r="K70" s="124">
        <v>101.2</v>
      </c>
      <c r="L70" s="27">
        <v>53.8</v>
      </c>
      <c r="M70" s="28">
        <v>4482</v>
      </c>
      <c r="N70" s="28">
        <v>11024</v>
      </c>
      <c r="O70" s="28">
        <v>15424</v>
      </c>
      <c r="P70" s="28">
        <v>60</v>
      </c>
      <c r="Q70" s="125">
        <v>91.3</v>
      </c>
    </row>
    <row r="71" spans="1:17">
      <c r="A71" s="112"/>
      <c r="B71" s="120" t="s">
        <v>7</v>
      </c>
      <c r="C71" s="594">
        <v>100.6</v>
      </c>
      <c r="D71" s="594">
        <v>54.6</v>
      </c>
      <c r="E71" s="567">
        <v>6221</v>
      </c>
      <c r="F71" s="567">
        <v>9642</v>
      </c>
      <c r="G71" s="567">
        <v>12649</v>
      </c>
      <c r="H71" s="567">
        <v>53</v>
      </c>
      <c r="I71" s="584">
        <v>116.35899999999999</v>
      </c>
      <c r="K71" s="124">
        <v>100.6</v>
      </c>
      <c r="L71" s="27">
        <v>54.6</v>
      </c>
      <c r="M71" s="28">
        <v>7005</v>
      </c>
      <c r="N71" s="28">
        <v>10781</v>
      </c>
      <c r="O71" s="28">
        <v>15696</v>
      </c>
      <c r="P71" s="28">
        <v>53</v>
      </c>
      <c r="Q71" s="125">
        <v>92.4</v>
      </c>
    </row>
    <row r="72" spans="1:17">
      <c r="A72" s="112"/>
      <c r="B72" s="120" t="s">
        <v>8</v>
      </c>
      <c r="C72" s="594">
        <v>103.4</v>
      </c>
      <c r="D72" s="594">
        <v>56.6</v>
      </c>
      <c r="E72" s="567">
        <v>6497</v>
      </c>
      <c r="F72" s="567">
        <v>10668</v>
      </c>
      <c r="G72" s="567">
        <v>17629</v>
      </c>
      <c r="H72" s="567">
        <v>55</v>
      </c>
      <c r="I72" s="584">
        <v>116.154</v>
      </c>
      <c r="K72" s="124">
        <v>103.4</v>
      </c>
      <c r="L72" s="27">
        <v>56.6</v>
      </c>
      <c r="M72" s="28">
        <v>6121</v>
      </c>
      <c r="N72" s="28">
        <v>10717</v>
      </c>
      <c r="O72" s="28">
        <v>16276</v>
      </c>
      <c r="P72" s="28">
        <v>57</v>
      </c>
      <c r="Q72" s="125">
        <v>92.8</v>
      </c>
    </row>
    <row r="73" spans="1:17">
      <c r="A73" s="112"/>
      <c r="B73" s="120" t="s">
        <v>9</v>
      </c>
      <c r="C73" s="594">
        <v>100.2</v>
      </c>
      <c r="D73" s="594">
        <v>51.8</v>
      </c>
      <c r="E73" s="567">
        <v>6266</v>
      </c>
      <c r="F73" s="567">
        <v>11158</v>
      </c>
      <c r="G73" s="567">
        <v>20177</v>
      </c>
      <c r="H73" s="570">
        <v>48</v>
      </c>
      <c r="I73" s="584">
        <v>116.30200000000001</v>
      </c>
      <c r="K73" s="124">
        <v>100.2</v>
      </c>
      <c r="L73" s="27">
        <v>51.8</v>
      </c>
      <c r="M73" s="28">
        <v>5483</v>
      </c>
      <c r="N73" s="28">
        <v>10900</v>
      </c>
      <c r="O73" s="28">
        <v>16743</v>
      </c>
      <c r="P73" s="28">
        <v>52</v>
      </c>
      <c r="Q73" s="125">
        <v>94.1</v>
      </c>
    </row>
    <row r="74" spans="1:17">
      <c r="A74" s="112"/>
      <c r="B74" s="120" t="s">
        <v>10</v>
      </c>
      <c r="C74" s="594">
        <v>107</v>
      </c>
      <c r="D74" s="594">
        <v>49.6</v>
      </c>
      <c r="E74" s="567">
        <v>6500</v>
      </c>
      <c r="F74" s="567">
        <v>11809</v>
      </c>
      <c r="G74" s="567">
        <v>11639</v>
      </c>
      <c r="H74" s="570">
        <v>49</v>
      </c>
      <c r="I74" s="584">
        <v>115.95</v>
      </c>
      <c r="K74" s="124">
        <v>107</v>
      </c>
      <c r="L74" s="27">
        <v>49.6</v>
      </c>
      <c r="M74" s="28">
        <v>6274</v>
      </c>
      <c r="N74" s="28">
        <v>11493</v>
      </c>
      <c r="O74" s="28">
        <v>17023</v>
      </c>
      <c r="P74" s="28">
        <v>46</v>
      </c>
      <c r="Q74" s="125">
        <v>95.7</v>
      </c>
    </row>
    <row r="75" spans="1:17">
      <c r="A75" s="112"/>
      <c r="B75" s="120" t="s">
        <v>11</v>
      </c>
      <c r="C75" s="582">
        <v>106.8</v>
      </c>
      <c r="D75" s="582">
        <v>51.4</v>
      </c>
      <c r="E75" s="567">
        <v>6475</v>
      </c>
      <c r="F75" s="567">
        <v>11819</v>
      </c>
      <c r="G75" s="567">
        <v>18024</v>
      </c>
      <c r="H75" s="570">
        <v>56</v>
      </c>
      <c r="I75" s="584">
        <v>116.73</v>
      </c>
      <c r="K75" s="124">
        <v>106.8</v>
      </c>
      <c r="L75" s="27">
        <v>51.4</v>
      </c>
      <c r="M75" s="28">
        <v>5995</v>
      </c>
      <c r="N75" s="28">
        <v>10728</v>
      </c>
      <c r="O75" s="28">
        <v>16456</v>
      </c>
      <c r="P75" s="28">
        <v>53</v>
      </c>
      <c r="Q75" s="125">
        <v>98.6</v>
      </c>
    </row>
    <row r="76" spans="1:17">
      <c r="A76" s="112"/>
      <c r="B76" s="120" t="s">
        <v>12</v>
      </c>
      <c r="C76" s="582">
        <v>103.3</v>
      </c>
      <c r="D76" s="582">
        <v>50.3</v>
      </c>
      <c r="E76" s="567">
        <v>5212</v>
      </c>
      <c r="F76" s="567">
        <v>10879</v>
      </c>
      <c r="G76" s="567">
        <v>15702</v>
      </c>
      <c r="H76" s="570">
        <v>44</v>
      </c>
      <c r="I76" s="584">
        <v>116.464</v>
      </c>
      <c r="K76" s="124">
        <v>103.3</v>
      </c>
      <c r="L76" s="27">
        <v>50.3</v>
      </c>
      <c r="M76" s="28">
        <v>5452</v>
      </c>
      <c r="N76" s="28">
        <v>10523</v>
      </c>
      <c r="O76" s="28">
        <v>16249</v>
      </c>
      <c r="P76" s="28">
        <v>44</v>
      </c>
      <c r="Q76" s="125">
        <v>99.4</v>
      </c>
    </row>
    <row r="77" spans="1:17">
      <c r="A77" s="112"/>
      <c r="B77" s="120" t="s">
        <v>13</v>
      </c>
      <c r="C77" s="582">
        <v>110.6</v>
      </c>
      <c r="D77" s="582">
        <v>47.7</v>
      </c>
      <c r="E77" s="567">
        <v>6893</v>
      </c>
      <c r="F77" s="567">
        <v>9520</v>
      </c>
      <c r="G77" s="567">
        <v>16571</v>
      </c>
      <c r="H77" s="570">
        <v>50</v>
      </c>
      <c r="I77" s="584">
        <v>117.852</v>
      </c>
      <c r="K77" s="124">
        <v>110.6</v>
      </c>
      <c r="L77" s="27">
        <v>47.7</v>
      </c>
      <c r="M77" s="28">
        <v>6696</v>
      </c>
      <c r="N77" s="28">
        <v>10647</v>
      </c>
      <c r="O77" s="28">
        <v>16163</v>
      </c>
      <c r="P77" s="28">
        <v>49</v>
      </c>
      <c r="Q77" s="125">
        <v>100.8</v>
      </c>
    </row>
    <row r="78" spans="1:17">
      <c r="A78" s="112"/>
      <c r="B78" s="121" t="s">
        <v>14</v>
      </c>
      <c r="C78" s="595">
        <v>103.1</v>
      </c>
      <c r="D78" s="597">
        <v>51.2</v>
      </c>
      <c r="E78" s="568">
        <v>6203</v>
      </c>
      <c r="F78" s="568">
        <v>8537</v>
      </c>
      <c r="G78" s="568">
        <v>14265</v>
      </c>
      <c r="H78" s="571">
        <v>71</v>
      </c>
      <c r="I78" s="585">
        <v>118.937</v>
      </c>
      <c r="K78" s="126">
        <v>103.1</v>
      </c>
      <c r="L78" s="29">
        <v>51.2</v>
      </c>
      <c r="M78" s="30">
        <v>5790</v>
      </c>
      <c r="N78" s="30">
        <v>10603</v>
      </c>
      <c r="O78" s="30">
        <v>15645</v>
      </c>
      <c r="P78" s="30">
        <v>68</v>
      </c>
      <c r="Q78" s="127">
        <v>101</v>
      </c>
    </row>
    <row r="79" spans="1:17">
      <c r="A79" s="111" t="s">
        <v>2</v>
      </c>
      <c r="B79" s="120" t="s">
        <v>3</v>
      </c>
      <c r="C79" s="594">
        <v>98.2</v>
      </c>
      <c r="D79" s="598">
        <v>58</v>
      </c>
      <c r="E79" s="567">
        <v>3632</v>
      </c>
      <c r="F79" s="567">
        <v>10360</v>
      </c>
      <c r="G79" s="567">
        <v>3706</v>
      </c>
      <c r="H79" s="570">
        <v>40</v>
      </c>
      <c r="I79" s="584">
        <v>120.19</v>
      </c>
      <c r="K79" s="124">
        <v>98.2</v>
      </c>
      <c r="L79" s="27">
        <v>58</v>
      </c>
      <c r="M79" s="28">
        <v>4363</v>
      </c>
      <c r="N79" s="28">
        <v>9363</v>
      </c>
      <c r="O79" s="28">
        <v>5488</v>
      </c>
      <c r="P79" s="28">
        <v>46</v>
      </c>
      <c r="Q79" s="125">
        <v>101.9</v>
      </c>
    </row>
    <row r="80" spans="1:17">
      <c r="A80" s="112">
        <v>1995</v>
      </c>
      <c r="B80" s="120" t="s">
        <v>4</v>
      </c>
      <c r="C80" s="594">
        <v>100.6</v>
      </c>
      <c r="D80" s="598">
        <v>52.2</v>
      </c>
      <c r="E80" s="567">
        <v>3766</v>
      </c>
      <c r="F80" s="567">
        <v>18460</v>
      </c>
      <c r="G80" s="567">
        <v>16199</v>
      </c>
      <c r="H80" s="570">
        <v>53</v>
      </c>
      <c r="I80" s="584">
        <v>118.672</v>
      </c>
      <c r="K80" s="124">
        <v>100.6</v>
      </c>
      <c r="L80" s="27">
        <v>52.2</v>
      </c>
      <c r="M80" s="28">
        <v>4496</v>
      </c>
      <c r="N80" s="28">
        <v>17831</v>
      </c>
      <c r="O80" s="28">
        <v>15877</v>
      </c>
      <c r="P80" s="28">
        <v>53</v>
      </c>
      <c r="Q80" s="125">
        <v>100.8</v>
      </c>
    </row>
    <row r="81" spans="1:17">
      <c r="A81" s="112"/>
      <c r="B81" s="120" t="s">
        <v>5</v>
      </c>
      <c r="C81" s="594">
        <v>108.6</v>
      </c>
      <c r="D81" s="598">
        <v>50.2</v>
      </c>
      <c r="E81" s="567">
        <v>5411</v>
      </c>
      <c r="F81" s="567">
        <v>15765</v>
      </c>
      <c r="G81" s="567">
        <v>24951</v>
      </c>
      <c r="H81" s="570">
        <v>57</v>
      </c>
      <c r="I81" s="584">
        <v>117.499</v>
      </c>
      <c r="K81" s="124">
        <v>108.6</v>
      </c>
      <c r="L81" s="27">
        <v>50.2</v>
      </c>
      <c r="M81" s="28">
        <v>5551</v>
      </c>
      <c r="N81" s="28">
        <v>14895</v>
      </c>
      <c r="O81" s="28">
        <v>14969</v>
      </c>
      <c r="P81" s="28">
        <v>55</v>
      </c>
      <c r="Q81" s="125">
        <v>100.3</v>
      </c>
    </row>
    <row r="82" spans="1:17">
      <c r="A82" s="112"/>
      <c r="B82" s="120" t="s">
        <v>6</v>
      </c>
      <c r="C82" s="594">
        <v>106.8</v>
      </c>
      <c r="D82" s="598">
        <v>51.9</v>
      </c>
      <c r="E82" s="567">
        <v>6455</v>
      </c>
      <c r="F82" s="567">
        <v>12447</v>
      </c>
      <c r="G82" s="567">
        <v>15891</v>
      </c>
      <c r="H82" s="570">
        <v>49</v>
      </c>
      <c r="I82" s="584">
        <v>116.134</v>
      </c>
      <c r="K82" s="124">
        <v>106.8</v>
      </c>
      <c r="L82" s="27">
        <v>51.9</v>
      </c>
      <c r="M82" s="28">
        <v>5961</v>
      </c>
      <c r="N82" s="28">
        <v>12504</v>
      </c>
      <c r="O82" s="28">
        <v>18463</v>
      </c>
      <c r="P82" s="28">
        <v>50</v>
      </c>
      <c r="Q82" s="125">
        <v>99.8</v>
      </c>
    </row>
    <row r="83" spans="1:17">
      <c r="A83" s="112"/>
      <c r="B83" s="120" t="s">
        <v>7</v>
      </c>
      <c r="C83" s="594">
        <v>113.5</v>
      </c>
      <c r="D83" s="598">
        <v>50.7</v>
      </c>
      <c r="E83" s="567">
        <v>7263</v>
      </c>
      <c r="F83" s="567">
        <v>12793</v>
      </c>
      <c r="G83" s="567">
        <v>13872</v>
      </c>
      <c r="H83" s="570">
        <v>26</v>
      </c>
      <c r="I83" s="584">
        <v>114.395</v>
      </c>
      <c r="K83" s="124">
        <v>113.5</v>
      </c>
      <c r="L83" s="27">
        <v>50.7</v>
      </c>
      <c r="M83" s="28">
        <v>8185</v>
      </c>
      <c r="N83" s="28">
        <v>13910</v>
      </c>
      <c r="O83" s="28">
        <v>17066</v>
      </c>
      <c r="P83" s="28">
        <v>25</v>
      </c>
      <c r="Q83" s="125">
        <v>98.3</v>
      </c>
    </row>
    <row r="84" spans="1:17">
      <c r="A84" s="112"/>
      <c r="B84" s="120" t="s">
        <v>8</v>
      </c>
      <c r="C84" s="594">
        <v>111.1</v>
      </c>
      <c r="D84" s="598">
        <v>49.9</v>
      </c>
      <c r="E84" s="567">
        <v>8964</v>
      </c>
      <c r="F84" s="567">
        <v>13541</v>
      </c>
      <c r="G84" s="567">
        <v>19435</v>
      </c>
      <c r="H84" s="570">
        <v>30</v>
      </c>
      <c r="I84" s="584">
        <v>113.035</v>
      </c>
      <c r="K84" s="124">
        <v>111.1</v>
      </c>
      <c r="L84" s="27">
        <v>49.9</v>
      </c>
      <c r="M84" s="28">
        <v>8414</v>
      </c>
      <c r="N84" s="28">
        <v>13483</v>
      </c>
      <c r="O84" s="28">
        <v>17707</v>
      </c>
      <c r="P84" s="28">
        <v>31</v>
      </c>
      <c r="Q84" s="125">
        <v>97.3</v>
      </c>
    </row>
    <row r="85" spans="1:17">
      <c r="A85" s="112"/>
      <c r="B85" s="120" t="s">
        <v>9</v>
      </c>
      <c r="C85" s="594">
        <v>105.1</v>
      </c>
      <c r="D85" s="598">
        <v>52.4</v>
      </c>
      <c r="E85" s="567">
        <v>10324</v>
      </c>
      <c r="F85" s="567">
        <v>13079</v>
      </c>
      <c r="G85" s="567">
        <v>21651</v>
      </c>
      <c r="H85" s="570">
        <v>28</v>
      </c>
      <c r="I85" s="584">
        <v>112.116</v>
      </c>
      <c r="K85" s="124">
        <v>105.1</v>
      </c>
      <c r="L85" s="27">
        <v>52.4</v>
      </c>
      <c r="M85" s="28">
        <v>9053</v>
      </c>
      <c r="N85" s="28">
        <v>12866</v>
      </c>
      <c r="O85" s="28">
        <v>18223</v>
      </c>
      <c r="P85" s="28">
        <v>29</v>
      </c>
      <c r="Q85" s="125">
        <v>96.4</v>
      </c>
    </row>
    <row r="86" spans="1:17">
      <c r="A86" s="112"/>
      <c r="B86" s="120" t="s">
        <v>10</v>
      </c>
      <c r="C86" s="594">
        <v>106.8</v>
      </c>
      <c r="D86" s="598">
        <v>51</v>
      </c>
      <c r="E86" s="567">
        <v>10001</v>
      </c>
      <c r="F86" s="567">
        <v>13833</v>
      </c>
      <c r="G86" s="567">
        <v>12694</v>
      </c>
      <c r="H86" s="570">
        <v>43</v>
      </c>
      <c r="I86" s="584">
        <v>114.45399999999999</v>
      </c>
      <c r="K86" s="124">
        <v>106.8</v>
      </c>
      <c r="L86" s="27">
        <v>51</v>
      </c>
      <c r="M86" s="28">
        <v>9822</v>
      </c>
      <c r="N86" s="28">
        <v>13544</v>
      </c>
      <c r="O86" s="28">
        <v>18834</v>
      </c>
      <c r="P86" s="28">
        <v>41</v>
      </c>
      <c r="Q86" s="125">
        <v>98.7</v>
      </c>
    </row>
    <row r="87" spans="1:17">
      <c r="A87" s="112"/>
      <c r="B87" s="120" t="s">
        <v>11</v>
      </c>
      <c r="C87" s="594">
        <v>106.9</v>
      </c>
      <c r="D87" s="598">
        <v>50.8</v>
      </c>
      <c r="E87" s="567">
        <v>10401</v>
      </c>
      <c r="F87" s="567">
        <v>14125</v>
      </c>
      <c r="G87" s="567">
        <v>18932</v>
      </c>
      <c r="H87" s="570">
        <v>48</v>
      </c>
      <c r="I87" s="584">
        <v>115.26</v>
      </c>
      <c r="K87" s="124">
        <v>106.9</v>
      </c>
      <c r="L87" s="27">
        <v>50.8</v>
      </c>
      <c r="M87" s="28">
        <v>9662</v>
      </c>
      <c r="N87" s="28">
        <v>13098</v>
      </c>
      <c r="O87" s="28">
        <v>17304</v>
      </c>
      <c r="P87" s="28">
        <v>45</v>
      </c>
      <c r="Q87" s="125">
        <v>98.7</v>
      </c>
    </row>
    <row r="88" spans="1:17">
      <c r="A88" s="112"/>
      <c r="B88" s="120" t="s">
        <v>12</v>
      </c>
      <c r="C88" s="594">
        <v>105.1</v>
      </c>
      <c r="D88" s="598">
        <v>49.9</v>
      </c>
      <c r="E88" s="567">
        <v>9791</v>
      </c>
      <c r="F88" s="567">
        <v>13703</v>
      </c>
      <c r="G88" s="567">
        <v>17264</v>
      </c>
      <c r="H88" s="570">
        <v>41</v>
      </c>
      <c r="I88" s="584">
        <v>116.875</v>
      </c>
      <c r="K88" s="124">
        <v>105.1</v>
      </c>
      <c r="L88" s="27">
        <v>49.9</v>
      </c>
      <c r="M88" s="28">
        <v>10046</v>
      </c>
      <c r="N88" s="28">
        <v>12904</v>
      </c>
      <c r="O88" s="28">
        <v>17676</v>
      </c>
      <c r="P88" s="28">
        <v>41</v>
      </c>
      <c r="Q88" s="125">
        <v>100.4</v>
      </c>
    </row>
    <row r="89" spans="1:17">
      <c r="A89" s="112"/>
      <c r="B89" s="120" t="s">
        <v>13</v>
      </c>
      <c r="C89" s="594">
        <v>103.9</v>
      </c>
      <c r="D89" s="598">
        <v>49.8</v>
      </c>
      <c r="E89" s="567">
        <v>11745</v>
      </c>
      <c r="F89" s="567">
        <v>11747</v>
      </c>
      <c r="G89" s="567">
        <v>17947</v>
      </c>
      <c r="H89" s="570">
        <v>34</v>
      </c>
      <c r="I89" s="584">
        <v>117.367</v>
      </c>
      <c r="K89" s="124">
        <v>103.9</v>
      </c>
      <c r="L89" s="27">
        <v>49.8</v>
      </c>
      <c r="M89" s="28">
        <v>11428</v>
      </c>
      <c r="N89" s="28">
        <v>13047</v>
      </c>
      <c r="O89" s="28">
        <v>17542</v>
      </c>
      <c r="P89" s="28">
        <v>35</v>
      </c>
      <c r="Q89" s="125">
        <v>99.6</v>
      </c>
    </row>
    <row r="90" spans="1:17">
      <c r="A90" s="113"/>
      <c r="B90" s="120" t="s">
        <v>14</v>
      </c>
      <c r="C90" s="594">
        <v>107.5</v>
      </c>
      <c r="D90" s="598">
        <v>46.4</v>
      </c>
      <c r="E90" s="567">
        <v>11542</v>
      </c>
      <c r="F90" s="567">
        <v>9358</v>
      </c>
      <c r="G90" s="567">
        <v>15907</v>
      </c>
      <c r="H90" s="570">
        <v>29</v>
      </c>
      <c r="I90" s="584">
        <v>117.95099999999999</v>
      </c>
      <c r="K90" s="124">
        <v>107.5</v>
      </c>
      <c r="L90" s="27">
        <v>46.4</v>
      </c>
      <c r="M90" s="28">
        <v>10740</v>
      </c>
      <c r="N90" s="28">
        <v>11947</v>
      </c>
      <c r="O90" s="28">
        <v>17983</v>
      </c>
      <c r="P90" s="28">
        <v>28</v>
      </c>
      <c r="Q90" s="125">
        <v>99.2</v>
      </c>
    </row>
    <row r="91" spans="1:17">
      <c r="A91" s="112" t="s">
        <v>15</v>
      </c>
      <c r="B91" s="119" t="s">
        <v>3</v>
      </c>
      <c r="C91" s="596">
        <v>104</v>
      </c>
      <c r="D91" s="599">
        <v>43.9</v>
      </c>
      <c r="E91" s="569">
        <v>8678</v>
      </c>
      <c r="F91" s="569">
        <v>14660</v>
      </c>
      <c r="G91" s="569">
        <v>11788</v>
      </c>
      <c r="H91" s="572">
        <v>23</v>
      </c>
      <c r="I91" s="604">
        <v>119.265</v>
      </c>
      <c r="K91" s="122">
        <v>104</v>
      </c>
      <c r="L91" s="25">
        <v>43.9</v>
      </c>
      <c r="M91" s="26">
        <v>10202</v>
      </c>
      <c r="N91" s="26">
        <v>12934</v>
      </c>
      <c r="O91" s="26">
        <v>16934</v>
      </c>
      <c r="P91" s="26">
        <v>26</v>
      </c>
      <c r="Q91" s="123">
        <v>99.2</v>
      </c>
    </row>
    <row r="92" spans="1:17">
      <c r="A92" s="112">
        <v>1996</v>
      </c>
      <c r="B92" s="120" t="s">
        <v>4</v>
      </c>
      <c r="C92" s="594">
        <v>109.1</v>
      </c>
      <c r="D92" s="598">
        <v>44.9</v>
      </c>
      <c r="E92" s="567">
        <v>9789</v>
      </c>
      <c r="F92" s="567">
        <v>14426</v>
      </c>
      <c r="G92" s="567">
        <v>18697</v>
      </c>
      <c r="H92" s="570">
        <v>37</v>
      </c>
      <c r="I92" s="584">
        <v>119.76900000000001</v>
      </c>
      <c r="K92" s="124">
        <v>109.1</v>
      </c>
      <c r="L92" s="27">
        <v>44.9</v>
      </c>
      <c r="M92" s="28">
        <v>11555</v>
      </c>
      <c r="N92" s="28">
        <v>13837</v>
      </c>
      <c r="O92" s="28">
        <v>17546</v>
      </c>
      <c r="P92" s="28">
        <v>37</v>
      </c>
      <c r="Q92" s="125">
        <v>100.9</v>
      </c>
    </row>
    <row r="93" spans="1:17">
      <c r="A93" s="112"/>
      <c r="B93" s="120" t="s">
        <v>5</v>
      </c>
      <c r="C93" s="594">
        <v>97</v>
      </c>
      <c r="D93" s="598">
        <v>46.7</v>
      </c>
      <c r="E93" s="567">
        <v>11274</v>
      </c>
      <c r="F93" s="567">
        <v>14030</v>
      </c>
      <c r="G93" s="567">
        <v>27847</v>
      </c>
      <c r="H93" s="570">
        <v>33</v>
      </c>
      <c r="I93" s="584">
        <v>120.50700000000001</v>
      </c>
      <c r="K93" s="124">
        <v>97</v>
      </c>
      <c r="L93" s="27">
        <v>46.7</v>
      </c>
      <c r="M93" s="28">
        <v>11309</v>
      </c>
      <c r="N93" s="28">
        <v>13731</v>
      </c>
      <c r="O93" s="28">
        <v>17121</v>
      </c>
      <c r="P93" s="28">
        <v>34</v>
      </c>
      <c r="Q93" s="125">
        <v>102.6</v>
      </c>
    </row>
    <row r="94" spans="1:17">
      <c r="A94" s="112"/>
      <c r="B94" s="120" t="s">
        <v>6</v>
      </c>
      <c r="C94" s="594">
        <v>104</v>
      </c>
      <c r="D94" s="598">
        <v>47.7</v>
      </c>
      <c r="E94" s="567">
        <v>10831</v>
      </c>
      <c r="F94" s="567">
        <v>14184</v>
      </c>
      <c r="G94" s="567">
        <v>15733</v>
      </c>
      <c r="H94" s="570">
        <v>48</v>
      </c>
      <c r="I94" s="584">
        <v>120.53400000000001</v>
      </c>
      <c r="K94" s="124">
        <v>104</v>
      </c>
      <c r="L94" s="27">
        <v>47.7</v>
      </c>
      <c r="M94" s="28">
        <v>10406</v>
      </c>
      <c r="N94" s="28">
        <v>13674</v>
      </c>
      <c r="O94" s="28">
        <v>17690</v>
      </c>
      <c r="P94" s="28">
        <v>47</v>
      </c>
      <c r="Q94" s="125">
        <v>103.8</v>
      </c>
    </row>
    <row r="95" spans="1:17">
      <c r="A95" s="112"/>
      <c r="B95" s="120" t="s">
        <v>7</v>
      </c>
      <c r="C95" s="582">
        <v>107.1</v>
      </c>
      <c r="D95" s="594">
        <v>46</v>
      </c>
      <c r="E95" s="567">
        <v>9782</v>
      </c>
      <c r="F95" s="567">
        <v>13784</v>
      </c>
      <c r="G95" s="567">
        <v>14171</v>
      </c>
      <c r="H95" s="570">
        <v>38</v>
      </c>
      <c r="I95" s="584">
        <v>120.197</v>
      </c>
      <c r="K95" s="124">
        <v>107.1</v>
      </c>
      <c r="L95" s="27">
        <v>46</v>
      </c>
      <c r="M95" s="28">
        <v>10907</v>
      </c>
      <c r="N95" s="28">
        <v>15027</v>
      </c>
      <c r="O95" s="28">
        <v>17463</v>
      </c>
      <c r="P95" s="28">
        <v>37</v>
      </c>
      <c r="Q95" s="125">
        <v>105.1</v>
      </c>
    </row>
    <row r="96" spans="1:17">
      <c r="A96" s="112"/>
      <c r="B96" s="120" t="s">
        <v>8</v>
      </c>
      <c r="C96" s="582">
        <v>103.4</v>
      </c>
      <c r="D96" s="594">
        <v>47</v>
      </c>
      <c r="E96" s="567">
        <v>12511</v>
      </c>
      <c r="F96" s="567">
        <v>13217</v>
      </c>
      <c r="G96" s="567">
        <v>18168</v>
      </c>
      <c r="H96" s="570">
        <v>30</v>
      </c>
      <c r="I96" s="584">
        <v>118.941</v>
      </c>
      <c r="K96" s="124">
        <v>103.4</v>
      </c>
      <c r="L96" s="27">
        <v>47</v>
      </c>
      <c r="M96" s="28">
        <v>11636</v>
      </c>
      <c r="N96" s="28">
        <v>13757</v>
      </c>
      <c r="O96" s="28">
        <v>17710</v>
      </c>
      <c r="P96" s="28">
        <v>33</v>
      </c>
      <c r="Q96" s="125">
        <v>105.2</v>
      </c>
    </row>
    <row r="97" spans="1:17">
      <c r="A97" s="112"/>
      <c r="B97" s="120" t="s">
        <v>9</v>
      </c>
      <c r="C97" s="582">
        <v>110.9</v>
      </c>
      <c r="D97" s="594">
        <v>45</v>
      </c>
      <c r="E97" s="567">
        <v>13672</v>
      </c>
      <c r="F97" s="567">
        <v>15364</v>
      </c>
      <c r="G97" s="567">
        <v>21071</v>
      </c>
      <c r="H97" s="570">
        <v>35</v>
      </c>
      <c r="I97" s="584">
        <v>119.447</v>
      </c>
      <c r="K97" s="124">
        <v>110.9</v>
      </c>
      <c r="L97" s="27">
        <v>45</v>
      </c>
      <c r="M97" s="28">
        <v>12203</v>
      </c>
      <c r="N97" s="28">
        <v>14427</v>
      </c>
      <c r="O97" s="28">
        <v>17278</v>
      </c>
      <c r="P97" s="28">
        <v>33</v>
      </c>
      <c r="Q97" s="125">
        <v>106.5</v>
      </c>
    </row>
    <row r="98" spans="1:17">
      <c r="A98" s="112"/>
      <c r="B98" s="120" t="s">
        <v>10</v>
      </c>
      <c r="C98" s="582">
        <v>104.6</v>
      </c>
      <c r="D98" s="594">
        <v>46.3</v>
      </c>
      <c r="E98" s="567">
        <v>10757</v>
      </c>
      <c r="F98" s="567">
        <v>14053</v>
      </c>
      <c r="G98" s="567">
        <v>11782</v>
      </c>
      <c r="H98" s="570">
        <v>47</v>
      </c>
      <c r="I98" s="584">
        <v>120.83499999999999</v>
      </c>
      <c r="K98" s="124">
        <v>104.6</v>
      </c>
      <c r="L98" s="27">
        <v>46.3</v>
      </c>
      <c r="M98" s="28">
        <v>10837</v>
      </c>
      <c r="N98" s="28">
        <v>14064</v>
      </c>
      <c r="O98" s="28">
        <v>17477</v>
      </c>
      <c r="P98" s="28">
        <v>43</v>
      </c>
      <c r="Q98" s="125">
        <v>105.6</v>
      </c>
    </row>
    <row r="99" spans="1:17">
      <c r="A99" s="112"/>
      <c r="B99" s="120" t="s">
        <v>11</v>
      </c>
      <c r="C99" s="582">
        <v>108.5</v>
      </c>
      <c r="D99" s="594">
        <v>45.7</v>
      </c>
      <c r="E99" s="567">
        <v>12069</v>
      </c>
      <c r="F99" s="567">
        <v>14322</v>
      </c>
      <c r="G99" s="567">
        <v>20050</v>
      </c>
      <c r="H99" s="570">
        <v>47</v>
      </c>
      <c r="I99" s="584">
        <v>120.142</v>
      </c>
      <c r="K99" s="124">
        <v>108.5</v>
      </c>
      <c r="L99" s="27">
        <v>45.7</v>
      </c>
      <c r="M99" s="28">
        <v>11243</v>
      </c>
      <c r="N99" s="28">
        <v>13826</v>
      </c>
      <c r="O99" s="28">
        <v>18463</v>
      </c>
      <c r="P99" s="28">
        <v>44</v>
      </c>
      <c r="Q99" s="125">
        <v>104.2</v>
      </c>
    </row>
    <row r="100" spans="1:17">
      <c r="A100" s="112"/>
      <c r="B100" s="120" t="s">
        <v>12</v>
      </c>
      <c r="C100" s="582">
        <v>112.3</v>
      </c>
      <c r="D100" s="594">
        <v>44.7</v>
      </c>
      <c r="E100" s="567">
        <v>11935</v>
      </c>
      <c r="F100" s="567">
        <v>15095</v>
      </c>
      <c r="G100" s="567">
        <v>18731</v>
      </c>
      <c r="H100" s="570">
        <v>49</v>
      </c>
      <c r="I100" s="584">
        <v>122.43600000000001</v>
      </c>
      <c r="K100" s="124">
        <v>112.3</v>
      </c>
      <c r="L100" s="27">
        <v>44.7</v>
      </c>
      <c r="M100" s="28">
        <v>12118</v>
      </c>
      <c r="N100" s="28">
        <v>13627</v>
      </c>
      <c r="O100" s="28">
        <v>18977</v>
      </c>
      <c r="P100" s="28">
        <v>48</v>
      </c>
      <c r="Q100" s="125">
        <v>104.8</v>
      </c>
    </row>
    <row r="101" spans="1:17">
      <c r="A101" s="112"/>
      <c r="B101" s="120" t="s">
        <v>13</v>
      </c>
      <c r="C101" s="582">
        <v>114.6</v>
      </c>
      <c r="D101" s="594">
        <v>44.4</v>
      </c>
      <c r="E101" s="567">
        <v>9696</v>
      </c>
      <c r="F101" s="567">
        <v>13249</v>
      </c>
      <c r="G101" s="567">
        <v>20034</v>
      </c>
      <c r="H101" s="570">
        <v>44</v>
      </c>
      <c r="I101" s="584">
        <v>123.685</v>
      </c>
      <c r="K101" s="124">
        <v>114.6</v>
      </c>
      <c r="L101" s="27">
        <v>44.4</v>
      </c>
      <c r="M101" s="28">
        <v>9390</v>
      </c>
      <c r="N101" s="28">
        <v>14519</v>
      </c>
      <c r="O101" s="28">
        <v>19558</v>
      </c>
      <c r="P101" s="28">
        <v>47</v>
      </c>
      <c r="Q101" s="125">
        <v>105.4</v>
      </c>
    </row>
    <row r="102" spans="1:17">
      <c r="A102" s="112"/>
      <c r="B102" s="121" t="s">
        <v>14</v>
      </c>
      <c r="C102" s="583">
        <v>109.1</v>
      </c>
      <c r="D102" s="595">
        <v>45</v>
      </c>
      <c r="E102" s="568">
        <v>10471</v>
      </c>
      <c r="F102" s="568">
        <v>11003</v>
      </c>
      <c r="G102" s="568">
        <v>16906</v>
      </c>
      <c r="H102" s="571">
        <v>51</v>
      </c>
      <c r="I102" s="585">
        <v>124.267</v>
      </c>
      <c r="K102" s="126">
        <v>109.1</v>
      </c>
      <c r="L102" s="29">
        <v>45</v>
      </c>
      <c r="M102" s="30">
        <v>9836</v>
      </c>
      <c r="N102" s="30">
        <v>13834</v>
      </c>
      <c r="O102" s="30">
        <v>18947</v>
      </c>
      <c r="P102" s="30">
        <v>48</v>
      </c>
      <c r="Q102" s="127">
        <v>105.4</v>
      </c>
    </row>
    <row r="103" spans="1:17">
      <c r="A103" s="111" t="s">
        <v>16</v>
      </c>
      <c r="B103" s="120" t="s">
        <v>3</v>
      </c>
      <c r="C103" s="582">
        <v>118</v>
      </c>
      <c r="D103" s="594">
        <v>44.1</v>
      </c>
      <c r="E103" s="567">
        <v>7755</v>
      </c>
      <c r="F103" s="567">
        <v>15604</v>
      </c>
      <c r="G103" s="567">
        <v>13479</v>
      </c>
      <c r="H103" s="570">
        <v>46</v>
      </c>
      <c r="I103" s="584">
        <v>125.351</v>
      </c>
      <c r="K103" s="124">
        <v>118</v>
      </c>
      <c r="L103" s="27">
        <v>44.1</v>
      </c>
      <c r="M103" s="28">
        <v>8887</v>
      </c>
      <c r="N103" s="28">
        <v>13809</v>
      </c>
      <c r="O103" s="28">
        <v>19024</v>
      </c>
      <c r="P103" s="28">
        <v>51</v>
      </c>
      <c r="Q103" s="125">
        <v>105.1</v>
      </c>
    </row>
    <row r="104" spans="1:17">
      <c r="A104" s="112">
        <v>1997</v>
      </c>
      <c r="B104" s="120" t="s">
        <v>4</v>
      </c>
      <c r="C104" s="582">
        <v>115.8</v>
      </c>
      <c r="D104" s="594">
        <v>43.9</v>
      </c>
      <c r="E104" s="567">
        <v>7340</v>
      </c>
      <c r="F104" s="567">
        <v>14880</v>
      </c>
      <c r="G104" s="567">
        <v>20411</v>
      </c>
      <c r="H104" s="570">
        <v>53</v>
      </c>
      <c r="I104" s="584">
        <v>125.51300000000001</v>
      </c>
      <c r="K104" s="124">
        <v>115.8</v>
      </c>
      <c r="L104" s="27">
        <v>43.9</v>
      </c>
      <c r="M104" s="28">
        <v>8412</v>
      </c>
      <c r="N104" s="28">
        <v>14319</v>
      </c>
      <c r="O104" s="28">
        <v>19362</v>
      </c>
      <c r="P104" s="28">
        <v>54</v>
      </c>
      <c r="Q104" s="125">
        <v>104.8</v>
      </c>
    </row>
    <row r="105" spans="1:17">
      <c r="A105" s="112"/>
      <c r="B105" s="120" t="s">
        <v>5</v>
      </c>
      <c r="C105" s="582">
        <v>113.5</v>
      </c>
      <c r="D105" s="594">
        <v>41.7</v>
      </c>
      <c r="E105" s="567">
        <v>8804</v>
      </c>
      <c r="F105" s="567">
        <v>14318</v>
      </c>
      <c r="G105" s="567">
        <v>31671</v>
      </c>
      <c r="H105" s="570">
        <v>44</v>
      </c>
      <c r="I105" s="584">
        <v>126.202</v>
      </c>
      <c r="K105" s="124">
        <v>113.5</v>
      </c>
      <c r="L105" s="27">
        <v>41.7</v>
      </c>
      <c r="M105" s="28">
        <v>8817</v>
      </c>
      <c r="N105" s="28">
        <v>14107</v>
      </c>
      <c r="O105" s="28">
        <v>19418</v>
      </c>
      <c r="P105" s="28">
        <v>46</v>
      </c>
      <c r="Q105" s="125">
        <v>104.7</v>
      </c>
    </row>
    <row r="106" spans="1:17">
      <c r="A106" s="95"/>
      <c r="B106" s="120" t="s">
        <v>6</v>
      </c>
      <c r="C106" s="582">
        <v>114.7</v>
      </c>
      <c r="D106" s="594">
        <v>46.4</v>
      </c>
      <c r="E106" s="567">
        <v>7564</v>
      </c>
      <c r="F106" s="567">
        <v>14613</v>
      </c>
      <c r="G106" s="567">
        <v>13465</v>
      </c>
      <c r="H106" s="570">
        <v>51</v>
      </c>
      <c r="I106" s="584">
        <v>125.227</v>
      </c>
      <c r="K106" s="124">
        <v>114.7</v>
      </c>
      <c r="L106" s="27">
        <v>46.4</v>
      </c>
      <c r="M106" s="28">
        <v>7465</v>
      </c>
      <c r="N106" s="28">
        <v>14165</v>
      </c>
      <c r="O106" s="28">
        <v>15608</v>
      </c>
      <c r="P106" s="28">
        <v>51</v>
      </c>
      <c r="Q106" s="125">
        <v>103.9</v>
      </c>
    </row>
    <row r="107" spans="1:17">
      <c r="A107" s="112"/>
      <c r="B107" s="120" t="s">
        <v>7</v>
      </c>
      <c r="C107" s="582">
        <v>113.5</v>
      </c>
      <c r="D107" s="594">
        <v>44.6</v>
      </c>
      <c r="E107" s="567">
        <v>7550</v>
      </c>
      <c r="F107" s="567">
        <v>12875</v>
      </c>
      <c r="G107" s="567">
        <v>12701</v>
      </c>
      <c r="H107" s="570">
        <v>46</v>
      </c>
      <c r="I107" s="584">
        <v>124.15</v>
      </c>
      <c r="K107" s="124">
        <v>113.5</v>
      </c>
      <c r="L107" s="27">
        <v>44.6</v>
      </c>
      <c r="M107" s="28">
        <v>8189</v>
      </c>
      <c r="N107" s="28">
        <v>14179</v>
      </c>
      <c r="O107" s="28">
        <v>15745</v>
      </c>
      <c r="P107" s="28">
        <v>47</v>
      </c>
      <c r="Q107" s="125">
        <v>103.3</v>
      </c>
    </row>
    <row r="108" spans="1:17">
      <c r="A108" s="112"/>
      <c r="B108" s="120" t="s">
        <v>8</v>
      </c>
      <c r="C108" s="582">
        <v>110.6</v>
      </c>
      <c r="D108" s="594">
        <v>44.5</v>
      </c>
      <c r="E108" s="567">
        <v>9695</v>
      </c>
      <c r="F108" s="567">
        <v>13590</v>
      </c>
      <c r="G108" s="567">
        <v>16346</v>
      </c>
      <c r="H108" s="570">
        <v>50</v>
      </c>
      <c r="I108" s="584">
        <v>122.015</v>
      </c>
      <c r="K108" s="124">
        <v>110.6</v>
      </c>
      <c r="L108" s="27">
        <v>44.5</v>
      </c>
      <c r="M108" s="28">
        <v>8980</v>
      </c>
      <c r="N108" s="28">
        <v>14033</v>
      </c>
      <c r="O108" s="28">
        <v>15683</v>
      </c>
      <c r="P108" s="28">
        <v>52</v>
      </c>
      <c r="Q108" s="125">
        <v>102.6</v>
      </c>
    </row>
    <row r="109" spans="1:17">
      <c r="A109" s="112"/>
      <c r="B109" s="120" t="s">
        <v>9</v>
      </c>
      <c r="C109" s="582">
        <v>113.7</v>
      </c>
      <c r="D109" s="594">
        <v>46.4</v>
      </c>
      <c r="E109" s="567">
        <v>7552</v>
      </c>
      <c r="F109" s="567">
        <v>13950</v>
      </c>
      <c r="G109" s="567">
        <v>18567</v>
      </c>
      <c r="H109" s="570">
        <v>57</v>
      </c>
      <c r="I109" s="584">
        <v>122.05</v>
      </c>
      <c r="K109" s="124">
        <v>113.7</v>
      </c>
      <c r="L109" s="27">
        <v>46.4</v>
      </c>
      <c r="M109" s="28">
        <v>6802</v>
      </c>
      <c r="N109" s="28">
        <v>13094</v>
      </c>
      <c r="O109" s="28">
        <v>15609</v>
      </c>
      <c r="P109" s="28">
        <v>54</v>
      </c>
      <c r="Q109" s="125">
        <v>102.2</v>
      </c>
    </row>
    <row r="110" spans="1:17">
      <c r="A110" s="112"/>
      <c r="B110" s="120" t="s">
        <v>10</v>
      </c>
      <c r="C110" s="582">
        <v>112.9</v>
      </c>
      <c r="D110" s="594">
        <v>46.4</v>
      </c>
      <c r="E110" s="567">
        <v>6262</v>
      </c>
      <c r="F110" s="567">
        <v>12297</v>
      </c>
      <c r="G110" s="567">
        <v>10155</v>
      </c>
      <c r="H110" s="570">
        <v>50</v>
      </c>
      <c r="I110" s="584">
        <v>121.453</v>
      </c>
      <c r="K110" s="124">
        <v>112.9</v>
      </c>
      <c r="L110" s="27">
        <v>46.4</v>
      </c>
      <c r="M110" s="28">
        <v>6464</v>
      </c>
      <c r="N110" s="28">
        <v>12816</v>
      </c>
      <c r="O110" s="28">
        <v>15533</v>
      </c>
      <c r="P110" s="28">
        <v>46</v>
      </c>
      <c r="Q110" s="125">
        <v>100.5</v>
      </c>
    </row>
    <row r="111" spans="1:17">
      <c r="A111" s="112"/>
      <c r="B111" s="120" t="s">
        <v>11</v>
      </c>
      <c r="C111" s="582">
        <v>110.5</v>
      </c>
      <c r="D111" s="594">
        <v>42.7</v>
      </c>
      <c r="E111" s="567">
        <v>7135</v>
      </c>
      <c r="F111" s="567">
        <v>14248</v>
      </c>
      <c r="G111" s="567">
        <v>17809</v>
      </c>
      <c r="H111" s="570">
        <v>51</v>
      </c>
      <c r="I111" s="584">
        <v>121.895</v>
      </c>
      <c r="K111" s="124">
        <v>110.5</v>
      </c>
      <c r="L111" s="27">
        <v>42.7</v>
      </c>
      <c r="M111" s="28">
        <v>6735</v>
      </c>
      <c r="N111" s="28">
        <v>13385</v>
      </c>
      <c r="O111" s="28">
        <v>15725</v>
      </c>
      <c r="P111" s="28">
        <v>49</v>
      </c>
      <c r="Q111" s="125">
        <v>101.5</v>
      </c>
    </row>
    <row r="112" spans="1:17">
      <c r="A112" s="112"/>
      <c r="B112" s="120" t="s">
        <v>12</v>
      </c>
      <c r="C112" s="582">
        <v>113.5</v>
      </c>
      <c r="D112" s="594">
        <v>47.4</v>
      </c>
      <c r="E112" s="567">
        <v>6313</v>
      </c>
      <c r="F112" s="567">
        <v>14032</v>
      </c>
      <c r="G112" s="567">
        <v>15900</v>
      </c>
      <c r="H112" s="570">
        <v>50</v>
      </c>
      <c r="I112" s="584">
        <v>118.91200000000001</v>
      </c>
      <c r="K112" s="124">
        <v>113.5</v>
      </c>
      <c r="L112" s="27">
        <v>47.4</v>
      </c>
      <c r="M112" s="28">
        <v>6366</v>
      </c>
      <c r="N112" s="28">
        <v>12519</v>
      </c>
      <c r="O112" s="28">
        <v>16051</v>
      </c>
      <c r="P112" s="28">
        <v>47</v>
      </c>
      <c r="Q112" s="125">
        <v>97.1</v>
      </c>
    </row>
    <row r="113" spans="1:17">
      <c r="A113" s="112"/>
      <c r="B113" s="120" t="s">
        <v>13</v>
      </c>
      <c r="C113" s="582">
        <v>110.8</v>
      </c>
      <c r="D113" s="594">
        <v>49.5</v>
      </c>
      <c r="E113" s="567">
        <v>6481</v>
      </c>
      <c r="F113" s="567">
        <v>10868</v>
      </c>
      <c r="G113" s="567">
        <v>14965</v>
      </c>
      <c r="H113" s="570">
        <v>45</v>
      </c>
      <c r="I113" s="584">
        <v>118.923</v>
      </c>
      <c r="K113" s="124">
        <v>110.8</v>
      </c>
      <c r="L113" s="27">
        <v>49.5</v>
      </c>
      <c r="M113" s="28">
        <v>6316</v>
      </c>
      <c r="N113" s="28">
        <v>12203</v>
      </c>
      <c r="O113" s="28">
        <v>15389</v>
      </c>
      <c r="P113" s="28">
        <v>50</v>
      </c>
      <c r="Q113" s="125">
        <v>96.1</v>
      </c>
    </row>
    <row r="114" spans="1:17">
      <c r="A114" s="113"/>
      <c r="B114" s="120" t="s">
        <v>14</v>
      </c>
      <c r="C114" s="582">
        <v>118.6</v>
      </c>
      <c r="D114" s="594">
        <v>50.3</v>
      </c>
      <c r="E114" s="567">
        <v>5392</v>
      </c>
      <c r="F114" s="567">
        <v>10249</v>
      </c>
      <c r="G114" s="567">
        <v>14694</v>
      </c>
      <c r="H114" s="570">
        <v>76</v>
      </c>
      <c r="I114" s="584">
        <v>117.694</v>
      </c>
      <c r="K114" s="124">
        <v>118.6</v>
      </c>
      <c r="L114" s="27">
        <v>50.3</v>
      </c>
      <c r="M114" s="28">
        <v>5117</v>
      </c>
      <c r="N114" s="28">
        <v>12497</v>
      </c>
      <c r="O114" s="28">
        <v>16060</v>
      </c>
      <c r="P114" s="28">
        <v>69</v>
      </c>
      <c r="Q114" s="125">
        <v>94.7</v>
      </c>
    </row>
    <row r="115" spans="1:17">
      <c r="A115" s="112" t="s">
        <v>17</v>
      </c>
      <c r="B115" s="119" t="s">
        <v>3</v>
      </c>
      <c r="C115" s="600">
        <v>112.4</v>
      </c>
      <c r="D115" s="596">
        <v>48.6</v>
      </c>
      <c r="E115" s="569">
        <v>5514</v>
      </c>
      <c r="F115" s="569">
        <v>13244</v>
      </c>
      <c r="G115" s="569">
        <v>10113</v>
      </c>
      <c r="H115" s="572">
        <v>48</v>
      </c>
      <c r="I115" s="604">
        <v>117.056</v>
      </c>
      <c r="K115" s="122">
        <v>112.4</v>
      </c>
      <c r="L115" s="25">
        <v>48.6</v>
      </c>
      <c r="M115" s="26">
        <v>6145</v>
      </c>
      <c r="N115" s="26">
        <v>11770</v>
      </c>
      <c r="O115" s="26">
        <v>14134</v>
      </c>
      <c r="P115" s="26">
        <v>56</v>
      </c>
      <c r="Q115" s="123">
        <v>93.4</v>
      </c>
    </row>
    <row r="116" spans="1:17">
      <c r="A116" s="112">
        <v>1998</v>
      </c>
      <c r="B116" s="120" t="s">
        <v>4</v>
      </c>
      <c r="C116" s="582">
        <v>108.9</v>
      </c>
      <c r="D116" s="594">
        <v>49.8</v>
      </c>
      <c r="E116" s="567">
        <v>4998</v>
      </c>
      <c r="F116" s="567">
        <v>11618</v>
      </c>
      <c r="G116" s="567">
        <v>15635</v>
      </c>
      <c r="H116" s="570">
        <v>63</v>
      </c>
      <c r="I116" s="584">
        <v>114.40600000000001</v>
      </c>
      <c r="K116" s="124">
        <v>108.9</v>
      </c>
      <c r="L116" s="27">
        <v>49.8</v>
      </c>
      <c r="M116" s="28">
        <v>5633</v>
      </c>
      <c r="N116" s="28">
        <v>11199</v>
      </c>
      <c r="O116" s="28">
        <v>14588</v>
      </c>
      <c r="P116" s="28">
        <v>68</v>
      </c>
      <c r="Q116" s="125">
        <v>91.2</v>
      </c>
    </row>
    <row r="117" spans="1:17">
      <c r="A117" s="112"/>
      <c r="B117" s="120" t="s">
        <v>5</v>
      </c>
      <c r="C117" s="582">
        <v>108.1</v>
      </c>
      <c r="D117" s="594">
        <v>49.4</v>
      </c>
      <c r="E117" s="567">
        <v>5467</v>
      </c>
      <c r="F117" s="567">
        <v>12795</v>
      </c>
      <c r="G117" s="567">
        <v>24963</v>
      </c>
      <c r="H117" s="570">
        <v>65</v>
      </c>
      <c r="I117" s="584">
        <v>113.884</v>
      </c>
      <c r="K117" s="124">
        <v>108.1</v>
      </c>
      <c r="L117" s="27">
        <v>49.4</v>
      </c>
      <c r="M117" s="28">
        <v>5464</v>
      </c>
      <c r="N117" s="28">
        <v>12361</v>
      </c>
      <c r="O117" s="28">
        <v>15008</v>
      </c>
      <c r="P117" s="28">
        <v>66</v>
      </c>
      <c r="Q117" s="125">
        <v>90.2</v>
      </c>
    </row>
    <row r="118" spans="1:17">
      <c r="A118" s="112"/>
      <c r="B118" s="120" t="s">
        <v>6</v>
      </c>
      <c r="C118" s="582">
        <v>104.6</v>
      </c>
      <c r="D118" s="594">
        <v>51</v>
      </c>
      <c r="E118" s="567">
        <v>5234</v>
      </c>
      <c r="F118" s="567">
        <v>11412</v>
      </c>
      <c r="G118" s="567">
        <v>12090</v>
      </c>
      <c r="H118" s="570">
        <v>69</v>
      </c>
      <c r="I118" s="584">
        <v>112.482</v>
      </c>
      <c r="K118" s="124">
        <v>104.6</v>
      </c>
      <c r="L118" s="27">
        <v>51</v>
      </c>
      <c r="M118" s="28">
        <v>5210</v>
      </c>
      <c r="N118" s="28">
        <v>11214</v>
      </c>
      <c r="O118" s="28">
        <v>14265</v>
      </c>
      <c r="P118" s="28">
        <v>68</v>
      </c>
      <c r="Q118" s="125">
        <v>89.8</v>
      </c>
    </row>
    <row r="119" spans="1:17">
      <c r="A119" s="112"/>
      <c r="B119" s="120" t="s">
        <v>7</v>
      </c>
      <c r="C119" s="582">
        <v>106.5</v>
      </c>
      <c r="D119" s="594">
        <v>49.2</v>
      </c>
      <c r="E119" s="567">
        <v>4374</v>
      </c>
      <c r="F119" s="567">
        <v>9552</v>
      </c>
      <c r="G119" s="567">
        <v>11296</v>
      </c>
      <c r="H119" s="570">
        <v>71</v>
      </c>
      <c r="I119" s="584">
        <v>111.96599999999999</v>
      </c>
      <c r="K119" s="124">
        <v>106.5</v>
      </c>
      <c r="L119" s="27">
        <v>49.2</v>
      </c>
      <c r="M119" s="28">
        <v>4579</v>
      </c>
      <c r="N119" s="28">
        <v>10870</v>
      </c>
      <c r="O119" s="28">
        <v>14316</v>
      </c>
      <c r="P119" s="28">
        <v>73</v>
      </c>
      <c r="Q119" s="125">
        <v>90.2</v>
      </c>
    </row>
    <row r="120" spans="1:17">
      <c r="A120" s="112"/>
      <c r="B120" s="120" t="s">
        <v>8</v>
      </c>
      <c r="C120" s="582">
        <v>109.4</v>
      </c>
      <c r="D120" s="594">
        <v>48.8</v>
      </c>
      <c r="E120" s="567">
        <v>4942</v>
      </c>
      <c r="F120" s="567">
        <v>11274</v>
      </c>
      <c r="G120" s="567">
        <v>15223</v>
      </c>
      <c r="H120" s="570">
        <v>71</v>
      </c>
      <c r="I120" s="584">
        <v>111.029</v>
      </c>
      <c r="K120" s="124">
        <v>109.4</v>
      </c>
      <c r="L120" s="27">
        <v>48.8</v>
      </c>
      <c r="M120" s="28">
        <v>4551</v>
      </c>
      <c r="N120" s="28">
        <v>11229</v>
      </c>
      <c r="O120" s="28">
        <v>14231</v>
      </c>
      <c r="P120" s="28">
        <v>74</v>
      </c>
      <c r="Q120" s="125">
        <v>91</v>
      </c>
    </row>
    <row r="121" spans="1:17">
      <c r="A121" s="112"/>
      <c r="B121" s="120" t="s">
        <v>9</v>
      </c>
      <c r="C121" s="582">
        <v>104.2</v>
      </c>
      <c r="D121" s="594">
        <v>50.2</v>
      </c>
      <c r="E121" s="567">
        <v>5215</v>
      </c>
      <c r="F121" s="567">
        <v>11348</v>
      </c>
      <c r="G121" s="567">
        <v>17153</v>
      </c>
      <c r="H121" s="570">
        <v>88</v>
      </c>
      <c r="I121" s="584">
        <v>110.97</v>
      </c>
      <c r="K121" s="124">
        <v>104.2</v>
      </c>
      <c r="L121" s="27">
        <v>50.2</v>
      </c>
      <c r="M121" s="28">
        <v>4774</v>
      </c>
      <c r="N121" s="28">
        <v>10719</v>
      </c>
      <c r="O121" s="28">
        <v>14452</v>
      </c>
      <c r="P121" s="28">
        <v>78</v>
      </c>
      <c r="Q121" s="125">
        <v>90.9</v>
      </c>
    </row>
    <row r="122" spans="1:17">
      <c r="A122" s="112"/>
      <c r="B122" s="120" t="s">
        <v>10</v>
      </c>
      <c r="C122" s="582">
        <v>104.6</v>
      </c>
      <c r="D122" s="594">
        <v>51.6</v>
      </c>
      <c r="E122" s="567">
        <v>4337</v>
      </c>
      <c r="F122" s="567">
        <v>10031</v>
      </c>
      <c r="G122" s="567">
        <v>8877</v>
      </c>
      <c r="H122" s="570">
        <v>77</v>
      </c>
      <c r="I122" s="584">
        <v>109.825</v>
      </c>
      <c r="K122" s="124">
        <v>104.6</v>
      </c>
      <c r="L122" s="27">
        <v>51.6</v>
      </c>
      <c r="M122" s="28">
        <v>4629</v>
      </c>
      <c r="N122" s="28">
        <v>10608</v>
      </c>
      <c r="O122" s="28">
        <v>13566</v>
      </c>
      <c r="P122" s="28">
        <v>71</v>
      </c>
      <c r="Q122" s="125">
        <v>90.4</v>
      </c>
    </row>
    <row r="123" spans="1:17">
      <c r="A123" s="112"/>
      <c r="B123" s="120" t="s">
        <v>11</v>
      </c>
      <c r="C123" s="582">
        <v>103.9</v>
      </c>
      <c r="D123" s="594">
        <v>48.4</v>
      </c>
      <c r="E123" s="567">
        <v>4403</v>
      </c>
      <c r="F123" s="567">
        <v>10821</v>
      </c>
      <c r="G123" s="567">
        <v>16626</v>
      </c>
      <c r="H123" s="570">
        <v>67</v>
      </c>
      <c r="I123" s="584">
        <v>107.895</v>
      </c>
      <c r="K123" s="124">
        <v>103.9</v>
      </c>
      <c r="L123" s="27">
        <v>48.4</v>
      </c>
      <c r="M123" s="28">
        <v>4229</v>
      </c>
      <c r="N123" s="28">
        <v>10230</v>
      </c>
      <c r="O123" s="28">
        <v>14731</v>
      </c>
      <c r="P123" s="28">
        <v>67</v>
      </c>
      <c r="Q123" s="125">
        <v>88.5</v>
      </c>
    </row>
    <row r="124" spans="1:17">
      <c r="A124" s="112"/>
      <c r="B124" s="120" t="s">
        <v>12</v>
      </c>
      <c r="C124" s="582">
        <v>100.4</v>
      </c>
      <c r="D124" s="594">
        <v>51.1</v>
      </c>
      <c r="E124" s="567">
        <v>4142</v>
      </c>
      <c r="F124" s="567">
        <v>12375</v>
      </c>
      <c r="G124" s="567">
        <v>12827</v>
      </c>
      <c r="H124" s="570">
        <v>60</v>
      </c>
      <c r="I124" s="584">
        <v>103.93300000000001</v>
      </c>
      <c r="K124" s="124">
        <v>100.4</v>
      </c>
      <c r="L124" s="27">
        <v>51.1</v>
      </c>
      <c r="M124" s="28">
        <v>4175</v>
      </c>
      <c r="N124" s="28">
        <v>11011</v>
      </c>
      <c r="O124" s="28">
        <v>13242</v>
      </c>
      <c r="P124" s="28">
        <v>58</v>
      </c>
      <c r="Q124" s="125">
        <v>87.4</v>
      </c>
    </row>
    <row r="125" spans="1:17">
      <c r="A125" s="112"/>
      <c r="B125" s="120" t="s">
        <v>13</v>
      </c>
      <c r="C125" s="582">
        <v>100.7</v>
      </c>
      <c r="D125" s="594">
        <v>49.9</v>
      </c>
      <c r="E125" s="567">
        <v>4162</v>
      </c>
      <c r="F125" s="567">
        <v>9471</v>
      </c>
      <c r="G125" s="567">
        <v>12787</v>
      </c>
      <c r="H125" s="570">
        <v>65</v>
      </c>
      <c r="I125" s="584">
        <v>103.693</v>
      </c>
      <c r="K125" s="124">
        <v>100.7</v>
      </c>
      <c r="L125" s="27">
        <v>49.9</v>
      </c>
      <c r="M125" s="28">
        <v>4048</v>
      </c>
      <c r="N125" s="28">
        <v>10458</v>
      </c>
      <c r="O125" s="28">
        <v>13048</v>
      </c>
      <c r="P125" s="28">
        <v>68</v>
      </c>
      <c r="Q125" s="125">
        <v>87.2</v>
      </c>
    </row>
    <row r="126" spans="1:17">
      <c r="A126" s="112"/>
      <c r="B126" s="121" t="s">
        <v>14</v>
      </c>
      <c r="C126" s="583">
        <v>100.6</v>
      </c>
      <c r="D126" s="595">
        <v>49.8</v>
      </c>
      <c r="E126" s="568">
        <v>4784</v>
      </c>
      <c r="F126" s="568">
        <v>8381</v>
      </c>
      <c r="G126" s="568">
        <v>11838</v>
      </c>
      <c r="H126" s="571">
        <v>41</v>
      </c>
      <c r="I126" s="585">
        <v>101.971</v>
      </c>
      <c r="K126" s="126">
        <v>100.6</v>
      </c>
      <c r="L126" s="29">
        <v>49.8</v>
      </c>
      <c r="M126" s="30">
        <v>4552</v>
      </c>
      <c r="N126" s="30">
        <v>10175</v>
      </c>
      <c r="O126" s="30">
        <v>13013</v>
      </c>
      <c r="P126" s="30">
        <v>38</v>
      </c>
      <c r="Q126" s="127">
        <v>86.6</v>
      </c>
    </row>
    <row r="127" spans="1:17">
      <c r="A127" s="111" t="s">
        <v>18</v>
      </c>
      <c r="B127" s="120" t="s">
        <v>3</v>
      </c>
      <c r="C127" s="582">
        <v>101.3</v>
      </c>
      <c r="D127" s="594">
        <v>48.4</v>
      </c>
      <c r="E127" s="567">
        <v>4183</v>
      </c>
      <c r="F127" s="567">
        <v>11850</v>
      </c>
      <c r="G127" s="567">
        <v>9187</v>
      </c>
      <c r="H127" s="570">
        <v>43</v>
      </c>
      <c r="I127" s="584">
        <v>101.202</v>
      </c>
      <c r="K127" s="124">
        <v>101.3</v>
      </c>
      <c r="L127" s="27">
        <v>48.4</v>
      </c>
      <c r="M127" s="28">
        <v>4517</v>
      </c>
      <c r="N127" s="28">
        <v>10783</v>
      </c>
      <c r="O127" s="28">
        <v>12919</v>
      </c>
      <c r="P127" s="28">
        <v>50</v>
      </c>
      <c r="Q127" s="125">
        <v>86.5</v>
      </c>
    </row>
    <row r="128" spans="1:17">
      <c r="A128" s="112">
        <v>1999</v>
      </c>
      <c r="B128" s="120" t="s">
        <v>4</v>
      </c>
      <c r="C128" s="582">
        <v>101.1</v>
      </c>
      <c r="D128" s="594">
        <v>49.4</v>
      </c>
      <c r="E128" s="567">
        <v>4484</v>
      </c>
      <c r="F128" s="567">
        <v>9761</v>
      </c>
      <c r="G128" s="567">
        <v>13968</v>
      </c>
      <c r="H128" s="570">
        <v>37</v>
      </c>
      <c r="I128" s="584">
        <v>100.378</v>
      </c>
      <c r="K128" s="124">
        <v>101.1</v>
      </c>
      <c r="L128" s="27">
        <v>49.4</v>
      </c>
      <c r="M128" s="28">
        <v>4953</v>
      </c>
      <c r="N128" s="28">
        <v>9429</v>
      </c>
      <c r="O128" s="28">
        <v>12877</v>
      </c>
      <c r="P128" s="28">
        <v>42</v>
      </c>
      <c r="Q128" s="125">
        <v>87.7</v>
      </c>
    </row>
    <row r="129" spans="1:17">
      <c r="A129" s="112"/>
      <c r="B129" s="120" t="s">
        <v>5</v>
      </c>
      <c r="C129" s="582">
        <v>111.5</v>
      </c>
      <c r="D129" s="594">
        <v>49.5</v>
      </c>
      <c r="E129" s="567">
        <v>4327</v>
      </c>
      <c r="F129" s="567">
        <v>10694</v>
      </c>
      <c r="G129" s="567">
        <v>22408</v>
      </c>
      <c r="H129" s="570">
        <v>47</v>
      </c>
      <c r="I129" s="584">
        <v>99.902000000000001</v>
      </c>
      <c r="K129" s="124">
        <v>111.5</v>
      </c>
      <c r="L129" s="27">
        <v>49.5</v>
      </c>
      <c r="M129" s="28">
        <v>4412</v>
      </c>
      <c r="N129" s="28">
        <v>10057</v>
      </c>
      <c r="O129" s="28">
        <v>13146</v>
      </c>
      <c r="P129" s="28">
        <v>45</v>
      </c>
      <c r="Q129" s="125">
        <v>87.7</v>
      </c>
    </row>
    <row r="130" spans="1:17">
      <c r="A130" s="112"/>
      <c r="B130" s="120" t="s">
        <v>6</v>
      </c>
      <c r="C130" s="582">
        <v>103.4</v>
      </c>
      <c r="D130" s="594">
        <v>48.2</v>
      </c>
      <c r="E130" s="567">
        <v>4035</v>
      </c>
      <c r="F130" s="567">
        <v>11722</v>
      </c>
      <c r="G130" s="567">
        <v>10873</v>
      </c>
      <c r="H130" s="570">
        <v>45</v>
      </c>
      <c r="I130" s="584">
        <v>100.306</v>
      </c>
      <c r="K130" s="124">
        <v>103.4</v>
      </c>
      <c r="L130" s="27">
        <v>48.2</v>
      </c>
      <c r="M130" s="28">
        <v>3980</v>
      </c>
      <c r="N130" s="28">
        <v>11490</v>
      </c>
      <c r="O130" s="28">
        <v>12787</v>
      </c>
      <c r="P130" s="28">
        <v>44</v>
      </c>
      <c r="Q130" s="125">
        <v>89.2</v>
      </c>
    </row>
    <row r="131" spans="1:17">
      <c r="A131" s="95"/>
      <c r="B131" s="120" t="s">
        <v>7</v>
      </c>
      <c r="C131" s="582">
        <v>103.3</v>
      </c>
      <c r="D131" s="594">
        <v>49.7</v>
      </c>
      <c r="E131" s="567">
        <v>4513</v>
      </c>
      <c r="F131" s="567">
        <v>7659</v>
      </c>
      <c r="G131" s="567">
        <v>10155</v>
      </c>
      <c r="H131" s="570">
        <v>58</v>
      </c>
      <c r="I131" s="584">
        <v>101.14</v>
      </c>
      <c r="K131" s="124">
        <v>103.3</v>
      </c>
      <c r="L131" s="27">
        <v>49.7</v>
      </c>
      <c r="M131" s="28">
        <v>4655</v>
      </c>
      <c r="N131" s="28">
        <v>8787</v>
      </c>
      <c r="O131" s="28">
        <v>12791</v>
      </c>
      <c r="P131" s="28">
        <v>61</v>
      </c>
      <c r="Q131" s="125">
        <v>90.3</v>
      </c>
    </row>
    <row r="132" spans="1:17">
      <c r="A132" s="112"/>
      <c r="B132" s="120" t="s">
        <v>8</v>
      </c>
      <c r="C132" s="582">
        <v>100.7</v>
      </c>
      <c r="D132" s="594">
        <v>49</v>
      </c>
      <c r="E132" s="567">
        <v>5001</v>
      </c>
      <c r="F132" s="567">
        <v>9816</v>
      </c>
      <c r="G132" s="570">
        <v>13289</v>
      </c>
      <c r="H132" s="570">
        <v>43</v>
      </c>
      <c r="I132" s="584">
        <v>102.37</v>
      </c>
      <c r="K132" s="124">
        <v>100.7</v>
      </c>
      <c r="L132" s="27">
        <v>49</v>
      </c>
      <c r="M132" s="28">
        <v>4571</v>
      </c>
      <c r="N132" s="28">
        <v>9832</v>
      </c>
      <c r="O132" s="28">
        <v>12577</v>
      </c>
      <c r="P132" s="28">
        <v>45</v>
      </c>
      <c r="Q132" s="125">
        <v>92.2</v>
      </c>
    </row>
    <row r="133" spans="1:17">
      <c r="A133" s="112"/>
      <c r="B133" s="120" t="s">
        <v>9</v>
      </c>
      <c r="C133" s="582">
        <v>104.1</v>
      </c>
      <c r="D133" s="594">
        <v>48.1</v>
      </c>
      <c r="E133" s="570">
        <v>4422</v>
      </c>
      <c r="F133" s="570">
        <v>11148</v>
      </c>
      <c r="G133" s="570">
        <v>14824</v>
      </c>
      <c r="H133" s="570">
        <v>58</v>
      </c>
      <c r="I133" s="584">
        <v>102.062</v>
      </c>
      <c r="K133" s="124">
        <v>104.1</v>
      </c>
      <c r="L133" s="27">
        <v>48.1</v>
      </c>
      <c r="M133" s="28">
        <v>4117</v>
      </c>
      <c r="N133" s="28">
        <v>10670</v>
      </c>
      <c r="O133" s="28">
        <v>12763</v>
      </c>
      <c r="P133" s="28">
        <v>53</v>
      </c>
      <c r="Q133" s="125">
        <v>92</v>
      </c>
    </row>
    <row r="134" spans="1:17">
      <c r="A134" s="112"/>
      <c r="B134" s="120" t="s">
        <v>10</v>
      </c>
      <c r="C134" s="582">
        <v>105.8</v>
      </c>
      <c r="D134" s="594">
        <v>48.5</v>
      </c>
      <c r="E134" s="570">
        <v>4188</v>
      </c>
      <c r="F134" s="570">
        <v>9825</v>
      </c>
      <c r="G134" s="570">
        <v>8615</v>
      </c>
      <c r="H134" s="570">
        <v>60</v>
      </c>
      <c r="I134" s="584">
        <v>102.05800000000001</v>
      </c>
      <c r="K134" s="124">
        <v>105.8</v>
      </c>
      <c r="L134" s="27">
        <v>48.5</v>
      </c>
      <c r="M134" s="28">
        <v>4540</v>
      </c>
      <c r="N134" s="28">
        <v>10186</v>
      </c>
      <c r="O134" s="28">
        <v>12795</v>
      </c>
      <c r="P134" s="28">
        <v>55</v>
      </c>
      <c r="Q134" s="125">
        <v>92.9</v>
      </c>
    </row>
    <row r="135" spans="1:17">
      <c r="A135" s="112"/>
      <c r="B135" s="120" t="s">
        <v>11</v>
      </c>
      <c r="C135" s="582">
        <v>113.3</v>
      </c>
      <c r="D135" s="594">
        <v>48</v>
      </c>
      <c r="E135" s="570">
        <v>4776</v>
      </c>
      <c r="F135" s="570">
        <v>10653</v>
      </c>
      <c r="G135" s="570">
        <v>15138</v>
      </c>
      <c r="H135" s="570">
        <v>47</v>
      </c>
      <c r="I135" s="584">
        <v>102.3</v>
      </c>
      <c r="K135" s="124">
        <v>113.3</v>
      </c>
      <c r="L135" s="27">
        <v>48</v>
      </c>
      <c r="M135" s="28">
        <v>4666</v>
      </c>
      <c r="N135" s="28">
        <v>10205</v>
      </c>
      <c r="O135" s="28">
        <v>13341</v>
      </c>
      <c r="P135" s="28">
        <v>47</v>
      </c>
      <c r="Q135" s="125">
        <v>94.8</v>
      </c>
    </row>
    <row r="136" spans="1:17">
      <c r="A136" s="112"/>
      <c r="B136" s="120" t="s">
        <v>12</v>
      </c>
      <c r="C136" s="582">
        <v>107.1</v>
      </c>
      <c r="D136" s="594">
        <v>51.3</v>
      </c>
      <c r="E136" s="570">
        <v>4281</v>
      </c>
      <c r="F136" s="570">
        <v>12053</v>
      </c>
      <c r="G136" s="570">
        <v>11702</v>
      </c>
      <c r="H136" s="570">
        <v>64</v>
      </c>
      <c r="I136" s="584">
        <v>102.87</v>
      </c>
      <c r="K136" s="124">
        <v>107.1</v>
      </c>
      <c r="L136" s="27">
        <v>51.3</v>
      </c>
      <c r="M136" s="28">
        <v>4326</v>
      </c>
      <c r="N136" s="28">
        <v>10997</v>
      </c>
      <c r="O136" s="28">
        <v>12654</v>
      </c>
      <c r="P136" s="28">
        <v>62</v>
      </c>
      <c r="Q136" s="125">
        <v>99</v>
      </c>
    </row>
    <row r="137" spans="1:17">
      <c r="A137" s="112"/>
      <c r="B137" s="120" t="s">
        <v>13</v>
      </c>
      <c r="C137" s="582">
        <v>108</v>
      </c>
      <c r="D137" s="594">
        <v>45.8</v>
      </c>
      <c r="E137" s="570">
        <v>4918</v>
      </c>
      <c r="F137" s="570">
        <v>10361</v>
      </c>
      <c r="G137" s="570">
        <v>12732</v>
      </c>
      <c r="H137" s="570">
        <v>54</v>
      </c>
      <c r="I137" s="584">
        <v>102.65</v>
      </c>
      <c r="K137" s="124">
        <v>108</v>
      </c>
      <c r="L137" s="27">
        <v>45.8</v>
      </c>
      <c r="M137" s="28">
        <v>4799</v>
      </c>
      <c r="N137" s="28">
        <v>10899</v>
      </c>
      <c r="O137" s="28">
        <v>12808</v>
      </c>
      <c r="P137" s="28">
        <v>55</v>
      </c>
      <c r="Q137" s="125">
        <v>99</v>
      </c>
    </row>
    <row r="138" spans="1:17">
      <c r="A138" s="113"/>
      <c r="B138" s="120" t="s">
        <v>14</v>
      </c>
      <c r="C138" s="582">
        <v>105.9</v>
      </c>
      <c r="D138" s="594">
        <v>46.8</v>
      </c>
      <c r="E138" s="570">
        <v>4537</v>
      </c>
      <c r="F138" s="570">
        <v>9033</v>
      </c>
      <c r="G138" s="570">
        <v>11525</v>
      </c>
      <c r="H138" s="570">
        <v>76</v>
      </c>
      <c r="I138" s="584">
        <v>103.233</v>
      </c>
      <c r="K138" s="124">
        <v>105.9</v>
      </c>
      <c r="L138" s="27">
        <v>46.8</v>
      </c>
      <c r="M138" s="28">
        <v>4272</v>
      </c>
      <c r="N138" s="28">
        <v>10983</v>
      </c>
      <c r="O138" s="28">
        <v>12493</v>
      </c>
      <c r="P138" s="28">
        <v>68</v>
      </c>
      <c r="Q138" s="125">
        <v>101.2</v>
      </c>
    </row>
    <row r="139" spans="1:17">
      <c r="A139" s="112" t="s">
        <v>48</v>
      </c>
      <c r="B139" s="119" t="s">
        <v>3</v>
      </c>
      <c r="C139" s="600">
        <v>108.6</v>
      </c>
      <c r="D139" s="596">
        <v>47.6</v>
      </c>
      <c r="E139" s="572">
        <v>5051</v>
      </c>
      <c r="F139" s="572">
        <v>12424</v>
      </c>
      <c r="G139" s="572">
        <v>9710</v>
      </c>
      <c r="H139" s="572">
        <v>61</v>
      </c>
      <c r="I139" s="604">
        <v>104.70099999999999</v>
      </c>
      <c r="K139" s="122">
        <v>108.6</v>
      </c>
      <c r="L139" s="25">
        <v>47.6</v>
      </c>
      <c r="M139" s="26">
        <v>5358</v>
      </c>
      <c r="N139" s="26">
        <v>11330</v>
      </c>
      <c r="O139" s="26">
        <v>13435</v>
      </c>
      <c r="P139" s="26">
        <v>71</v>
      </c>
      <c r="Q139" s="123">
        <v>103.5</v>
      </c>
    </row>
    <row r="140" spans="1:17">
      <c r="A140" s="112">
        <v>2000</v>
      </c>
      <c r="B140" s="120" t="s">
        <v>4</v>
      </c>
      <c r="C140" s="582">
        <v>109.8</v>
      </c>
      <c r="D140" s="594">
        <v>45.9</v>
      </c>
      <c r="E140" s="570">
        <v>3539</v>
      </c>
      <c r="F140" s="570">
        <v>11930</v>
      </c>
      <c r="G140" s="570">
        <v>14287</v>
      </c>
      <c r="H140" s="570">
        <v>48</v>
      </c>
      <c r="I140" s="584">
        <v>105.21899999999999</v>
      </c>
      <c r="K140" s="124">
        <v>109.8</v>
      </c>
      <c r="L140" s="27">
        <v>45.9</v>
      </c>
      <c r="M140" s="28">
        <v>3839</v>
      </c>
      <c r="N140" s="28">
        <v>11332</v>
      </c>
      <c r="O140" s="28">
        <v>12655</v>
      </c>
      <c r="P140" s="28">
        <v>56</v>
      </c>
      <c r="Q140" s="125">
        <v>104.8</v>
      </c>
    </row>
    <row r="141" spans="1:17">
      <c r="A141" s="112"/>
      <c r="B141" s="120" t="s">
        <v>5</v>
      </c>
      <c r="C141" s="582">
        <v>106.8</v>
      </c>
      <c r="D141" s="594">
        <v>45.8</v>
      </c>
      <c r="E141" s="570">
        <v>4042</v>
      </c>
      <c r="F141" s="570">
        <v>12301</v>
      </c>
      <c r="G141" s="570">
        <v>21971</v>
      </c>
      <c r="H141" s="570">
        <v>73</v>
      </c>
      <c r="I141" s="584">
        <v>103.76900000000001</v>
      </c>
      <c r="K141" s="124">
        <v>106.8</v>
      </c>
      <c r="L141" s="27">
        <v>45.8</v>
      </c>
      <c r="M141" s="28">
        <v>4213</v>
      </c>
      <c r="N141" s="28">
        <v>11652</v>
      </c>
      <c r="O141" s="28">
        <v>12832</v>
      </c>
      <c r="P141" s="28">
        <v>68</v>
      </c>
      <c r="Q141" s="125">
        <v>103.9</v>
      </c>
    </row>
    <row r="142" spans="1:17">
      <c r="A142" s="112"/>
      <c r="B142" s="120" t="s">
        <v>6</v>
      </c>
      <c r="C142" s="582">
        <v>111.6</v>
      </c>
      <c r="D142" s="594">
        <v>45.1</v>
      </c>
      <c r="E142" s="570">
        <v>5017</v>
      </c>
      <c r="F142" s="570">
        <v>11263</v>
      </c>
      <c r="G142" s="570">
        <v>10529</v>
      </c>
      <c r="H142" s="570">
        <v>60</v>
      </c>
      <c r="I142" s="584">
        <v>103.919</v>
      </c>
      <c r="K142" s="124">
        <v>111.6</v>
      </c>
      <c r="L142" s="27">
        <v>45.1</v>
      </c>
      <c r="M142" s="28">
        <v>4893</v>
      </c>
      <c r="N142" s="28">
        <v>11661</v>
      </c>
      <c r="O142" s="28">
        <v>13317</v>
      </c>
      <c r="P142" s="28">
        <v>62</v>
      </c>
      <c r="Q142" s="125">
        <v>103.6</v>
      </c>
    </row>
    <row r="143" spans="1:17">
      <c r="A143" s="112"/>
      <c r="B143" s="120" t="s">
        <v>7</v>
      </c>
      <c r="C143" s="582">
        <v>112.2</v>
      </c>
      <c r="D143" s="594">
        <v>45.3</v>
      </c>
      <c r="E143" s="570">
        <v>4581</v>
      </c>
      <c r="F143" s="570">
        <v>10864</v>
      </c>
      <c r="G143" s="570">
        <v>11023</v>
      </c>
      <c r="H143" s="570">
        <v>60</v>
      </c>
      <c r="I143" s="584">
        <v>104.31100000000001</v>
      </c>
      <c r="K143" s="124">
        <v>112.2</v>
      </c>
      <c r="L143" s="27">
        <v>45.3</v>
      </c>
      <c r="M143" s="28">
        <v>4730</v>
      </c>
      <c r="N143" s="28">
        <v>11828</v>
      </c>
      <c r="O143" s="28">
        <v>13192</v>
      </c>
      <c r="P143" s="28">
        <v>60</v>
      </c>
      <c r="Q143" s="125">
        <v>103.1</v>
      </c>
    </row>
    <row r="144" spans="1:17">
      <c r="A144" s="112"/>
      <c r="B144" s="120" t="s">
        <v>8</v>
      </c>
      <c r="C144" s="582">
        <v>112</v>
      </c>
      <c r="D144" s="594">
        <v>43.8</v>
      </c>
      <c r="E144" s="570">
        <v>4606</v>
      </c>
      <c r="F144" s="570">
        <v>11950</v>
      </c>
      <c r="G144" s="570">
        <v>14545</v>
      </c>
      <c r="H144" s="570">
        <v>68</v>
      </c>
      <c r="I144" s="584">
        <v>104.572</v>
      </c>
      <c r="K144" s="124">
        <v>112</v>
      </c>
      <c r="L144" s="27">
        <v>43.8</v>
      </c>
      <c r="M144" s="28">
        <v>4166</v>
      </c>
      <c r="N144" s="28">
        <v>12109</v>
      </c>
      <c r="O144" s="28">
        <v>13505</v>
      </c>
      <c r="P144" s="28">
        <v>70</v>
      </c>
      <c r="Q144" s="125">
        <v>102.2</v>
      </c>
    </row>
    <row r="145" spans="1:17">
      <c r="A145" s="95"/>
      <c r="B145" s="120" t="s">
        <v>9</v>
      </c>
      <c r="C145" s="582">
        <v>113.4</v>
      </c>
      <c r="D145" s="594">
        <v>45.7</v>
      </c>
      <c r="E145" s="570">
        <v>5177</v>
      </c>
      <c r="F145" s="570">
        <v>12314</v>
      </c>
      <c r="G145" s="570">
        <v>14096</v>
      </c>
      <c r="H145" s="570">
        <v>59</v>
      </c>
      <c r="I145" s="584">
        <v>105.646</v>
      </c>
      <c r="K145" s="124">
        <v>113.4</v>
      </c>
      <c r="L145" s="27">
        <v>45.7</v>
      </c>
      <c r="M145" s="28">
        <v>4909</v>
      </c>
      <c r="N145" s="28">
        <v>12296</v>
      </c>
      <c r="O145" s="28">
        <v>12699</v>
      </c>
      <c r="P145" s="28">
        <v>55</v>
      </c>
      <c r="Q145" s="125">
        <v>103.5</v>
      </c>
    </row>
    <row r="146" spans="1:17">
      <c r="A146" s="112"/>
      <c r="B146" s="120" t="s">
        <v>10</v>
      </c>
      <c r="C146" s="582">
        <v>113.8</v>
      </c>
      <c r="D146" s="594">
        <v>45.3</v>
      </c>
      <c r="E146" s="570">
        <v>3615</v>
      </c>
      <c r="F146" s="570">
        <v>12534</v>
      </c>
      <c r="G146" s="570">
        <v>9136</v>
      </c>
      <c r="H146" s="570">
        <v>63</v>
      </c>
      <c r="I146" s="584">
        <v>105.929</v>
      </c>
      <c r="K146" s="124">
        <v>113.8</v>
      </c>
      <c r="L146" s="27">
        <v>45.3</v>
      </c>
      <c r="M146" s="28">
        <v>3928</v>
      </c>
      <c r="N146" s="28">
        <v>12536</v>
      </c>
      <c r="O146" s="28">
        <v>13142</v>
      </c>
      <c r="P146" s="28">
        <v>58</v>
      </c>
      <c r="Q146" s="125">
        <v>103.8</v>
      </c>
    </row>
    <row r="147" spans="1:17">
      <c r="A147" s="112"/>
      <c r="B147" s="120" t="s">
        <v>11</v>
      </c>
      <c r="C147" s="582">
        <v>113.5</v>
      </c>
      <c r="D147" s="594">
        <v>47.1</v>
      </c>
      <c r="E147" s="570">
        <v>3820</v>
      </c>
      <c r="F147" s="570">
        <v>13237</v>
      </c>
      <c r="G147" s="570">
        <v>14672</v>
      </c>
      <c r="H147" s="570">
        <v>62</v>
      </c>
      <c r="I147" s="584">
        <v>107.467</v>
      </c>
      <c r="K147" s="124">
        <v>113.5</v>
      </c>
      <c r="L147" s="27">
        <v>47.1</v>
      </c>
      <c r="M147" s="28">
        <v>3766</v>
      </c>
      <c r="N147" s="28">
        <v>12681</v>
      </c>
      <c r="O147" s="28">
        <v>12799</v>
      </c>
      <c r="P147" s="28">
        <v>63</v>
      </c>
      <c r="Q147" s="125">
        <v>105.1</v>
      </c>
    </row>
    <row r="148" spans="1:17">
      <c r="A148" s="112"/>
      <c r="B148" s="120" t="s">
        <v>12</v>
      </c>
      <c r="C148" s="582">
        <v>114.6</v>
      </c>
      <c r="D148" s="594">
        <v>45.7</v>
      </c>
      <c r="E148" s="570">
        <v>4169</v>
      </c>
      <c r="F148" s="570">
        <v>14380</v>
      </c>
      <c r="G148" s="570">
        <v>12121</v>
      </c>
      <c r="H148" s="570">
        <v>70</v>
      </c>
      <c r="I148" s="584">
        <v>107.015</v>
      </c>
      <c r="K148" s="124">
        <v>114.6</v>
      </c>
      <c r="L148" s="27">
        <v>45.7</v>
      </c>
      <c r="M148" s="28">
        <v>4227</v>
      </c>
      <c r="N148" s="28">
        <v>13012</v>
      </c>
      <c r="O148" s="28">
        <v>13226</v>
      </c>
      <c r="P148" s="28">
        <v>67</v>
      </c>
      <c r="Q148" s="125">
        <v>104</v>
      </c>
    </row>
    <row r="149" spans="1:17">
      <c r="A149" s="112"/>
      <c r="B149" s="120" t="s">
        <v>13</v>
      </c>
      <c r="C149" s="582">
        <v>114.5</v>
      </c>
      <c r="D149" s="594">
        <v>47.3</v>
      </c>
      <c r="E149" s="570">
        <v>3937</v>
      </c>
      <c r="F149" s="570">
        <v>11947</v>
      </c>
      <c r="G149" s="570">
        <v>12848</v>
      </c>
      <c r="H149" s="570">
        <v>70</v>
      </c>
      <c r="I149" s="584">
        <v>107.155</v>
      </c>
      <c r="K149" s="124">
        <v>114.5</v>
      </c>
      <c r="L149" s="27">
        <v>47.3</v>
      </c>
      <c r="M149" s="28">
        <v>3814</v>
      </c>
      <c r="N149" s="28">
        <v>12547</v>
      </c>
      <c r="O149" s="28">
        <v>13320</v>
      </c>
      <c r="P149" s="28">
        <v>71</v>
      </c>
      <c r="Q149" s="125">
        <v>104.4</v>
      </c>
    </row>
    <row r="150" spans="1:17">
      <c r="A150" s="112"/>
      <c r="B150" s="121" t="s">
        <v>14</v>
      </c>
      <c r="C150" s="583">
        <v>117.8</v>
      </c>
      <c r="D150" s="595">
        <v>50.7</v>
      </c>
      <c r="E150" s="571">
        <v>4081</v>
      </c>
      <c r="F150" s="571">
        <v>11131</v>
      </c>
      <c r="G150" s="571">
        <v>12576</v>
      </c>
      <c r="H150" s="571">
        <v>61</v>
      </c>
      <c r="I150" s="585">
        <v>106.77800000000001</v>
      </c>
      <c r="K150" s="126">
        <v>117.8</v>
      </c>
      <c r="L150" s="29">
        <v>50.7</v>
      </c>
      <c r="M150" s="30">
        <v>3828</v>
      </c>
      <c r="N150" s="30">
        <v>14059</v>
      </c>
      <c r="O150" s="30">
        <v>14145</v>
      </c>
      <c r="P150" s="30">
        <v>58</v>
      </c>
      <c r="Q150" s="127">
        <v>103.4</v>
      </c>
    </row>
    <row r="151" spans="1:17">
      <c r="A151" s="114" t="s">
        <v>49</v>
      </c>
      <c r="B151" s="120" t="s">
        <v>3</v>
      </c>
      <c r="C151" s="582">
        <v>114.3</v>
      </c>
      <c r="D151" s="594">
        <v>50.2</v>
      </c>
      <c r="E151" s="570">
        <v>3549</v>
      </c>
      <c r="F151" s="570">
        <v>14682</v>
      </c>
      <c r="G151" s="570">
        <v>10222</v>
      </c>
      <c r="H151" s="570">
        <v>52</v>
      </c>
      <c r="I151" s="584">
        <v>105.809</v>
      </c>
      <c r="K151" s="124">
        <v>114.3</v>
      </c>
      <c r="L151" s="27">
        <v>50.2</v>
      </c>
      <c r="M151" s="28">
        <v>3726</v>
      </c>
      <c r="N151" s="28">
        <v>12740</v>
      </c>
      <c r="O151" s="28">
        <v>13296</v>
      </c>
      <c r="P151" s="28">
        <v>57</v>
      </c>
      <c r="Q151" s="125">
        <v>101.1</v>
      </c>
    </row>
    <row r="152" spans="1:17">
      <c r="A152" s="112">
        <v>2001</v>
      </c>
      <c r="B152" s="120" t="s">
        <v>4</v>
      </c>
      <c r="C152" s="582">
        <v>112.4</v>
      </c>
      <c r="D152" s="594">
        <v>48.7</v>
      </c>
      <c r="E152" s="570">
        <v>3260</v>
      </c>
      <c r="F152" s="570">
        <v>13382</v>
      </c>
      <c r="G152" s="570">
        <v>15273</v>
      </c>
      <c r="H152" s="570">
        <v>51</v>
      </c>
      <c r="I152" s="584">
        <v>105.453</v>
      </c>
      <c r="K152" s="124">
        <v>112.4</v>
      </c>
      <c r="L152" s="27">
        <v>48.7</v>
      </c>
      <c r="M152" s="28">
        <v>3483</v>
      </c>
      <c r="N152" s="28">
        <v>12800</v>
      </c>
      <c r="O152" s="28">
        <v>13730</v>
      </c>
      <c r="P152" s="28">
        <v>58</v>
      </c>
      <c r="Q152" s="125">
        <v>100.2</v>
      </c>
    </row>
    <row r="153" spans="1:17">
      <c r="A153" s="112"/>
      <c r="B153" s="120" t="s">
        <v>5</v>
      </c>
      <c r="C153" s="582">
        <v>106.4</v>
      </c>
      <c r="D153" s="594">
        <v>49.7</v>
      </c>
      <c r="E153" s="570">
        <v>3759</v>
      </c>
      <c r="F153" s="570">
        <v>13685</v>
      </c>
      <c r="G153" s="570">
        <v>22434</v>
      </c>
      <c r="H153" s="570">
        <v>87</v>
      </c>
      <c r="I153" s="584">
        <v>106.399</v>
      </c>
      <c r="K153" s="124">
        <v>106.4</v>
      </c>
      <c r="L153" s="27">
        <v>49.7</v>
      </c>
      <c r="M153" s="28">
        <v>4029</v>
      </c>
      <c r="N153" s="28">
        <v>13155</v>
      </c>
      <c r="O153" s="28">
        <v>13228</v>
      </c>
      <c r="P153" s="28">
        <v>84</v>
      </c>
      <c r="Q153" s="125">
        <v>102.5</v>
      </c>
    </row>
    <row r="154" spans="1:17">
      <c r="A154" s="112"/>
      <c r="B154" s="120" t="s">
        <v>6</v>
      </c>
      <c r="C154" s="582">
        <v>109.7</v>
      </c>
      <c r="D154" s="594">
        <v>51.9</v>
      </c>
      <c r="E154" s="570">
        <v>3927</v>
      </c>
      <c r="F154" s="570">
        <v>12661</v>
      </c>
      <c r="G154" s="570">
        <v>10513</v>
      </c>
      <c r="H154" s="570">
        <v>75</v>
      </c>
      <c r="I154" s="584">
        <v>106.495</v>
      </c>
      <c r="K154" s="124">
        <v>109.7</v>
      </c>
      <c r="L154" s="27">
        <v>51.9</v>
      </c>
      <c r="M154" s="28">
        <v>3815</v>
      </c>
      <c r="N154" s="28">
        <v>13121</v>
      </c>
      <c r="O154" s="28">
        <v>13176</v>
      </c>
      <c r="P154" s="28">
        <v>73</v>
      </c>
      <c r="Q154" s="125">
        <v>102.5</v>
      </c>
    </row>
    <row r="155" spans="1:17">
      <c r="A155" s="112"/>
      <c r="B155" s="120" t="s">
        <v>7</v>
      </c>
      <c r="C155" s="582">
        <v>106.4</v>
      </c>
      <c r="D155" s="594">
        <v>54.3</v>
      </c>
      <c r="E155" s="570">
        <v>3870</v>
      </c>
      <c r="F155" s="570">
        <v>11475</v>
      </c>
      <c r="G155" s="570">
        <v>11074</v>
      </c>
      <c r="H155" s="570">
        <v>65</v>
      </c>
      <c r="I155" s="584">
        <v>105.592</v>
      </c>
      <c r="K155" s="124">
        <v>106.4</v>
      </c>
      <c r="L155" s="27">
        <v>54.3</v>
      </c>
      <c r="M155" s="28">
        <v>4067</v>
      </c>
      <c r="N155" s="28">
        <v>12386</v>
      </c>
      <c r="O155" s="28">
        <v>13216</v>
      </c>
      <c r="P155" s="28">
        <v>67</v>
      </c>
      <c r="Q155" s="125">
        <v>101.2</v>
      </c>
    </row>
    <row r="156" spans="1:17">
      <c r="A156" s="112"/>
      <c r="B156" s="120" t="s">
        <v>8</v>
      </c>
      <c r="C156" s="582">
        <v>105.8</v>
      </c>
      <c r="D156" s="594">
        <v>54.9</v>
      </c>
      <c r="E156" s="570">
        <v>4444</v>
      </c>
      <c r="F156" s="570">
        <v>12301</v>
      </c>
      <c r="G156" s="570">
        <v>14300</v>
      </c>
      <c r="H156" s="570">
        <v>54</v>
      </c>
      <c r="I156" s="584">
        <v>105.062</v>
      </c>
      <c r="K156" s="124">
        <v>105.8</v>
      </c>
      <c r="L156" s="27">
        <v>54.9</v>
      </c>
      <c r="M156" s="28">
        <v>3985</v>
      </c>
      <c r="N156" s="28">
        <v>12649</v>
      </c>
      <c r="O156" s="28">
        <v>13477</v>
      </c>
      <c r="P156" s="28">
        <v>56</v>
      </c>
      <c r="Q156" s="125">
        <v>100.5</v>
      </c>
    </row>
    <row r="157" spans="1:17">
      <c r="A157" s="112"/>
      <c r="B157" s="120" t="s">
        <v>9</v>
      </c>
      <c r="C157" s="582">
        <v>104.4</v>
      </c>
      <c r="D157" s="594">
        <v>55</v>
      </c>
      <c r="E157" s="570">
        <v>4309</v>
      </c>
      <c r="F157" s="570">
        <v>12389</v>
      </c>
      <c r="G157" s="570">
        <v>15215</v>
      </c>
      <c r="H157" s="570">
        <v>51</v>
      </c>
      <c r="I157" s="584">
        <v>103.05200000000001</v>
      </c>
      <c r="K157" s="124">
        <v>104.4</v>
      </c>
      <c r="L157" s="27">
        <v>55</v>
      </c>
      <c r="M157" s="28">
        <v>4085</v>
      </c>
      <c r="N157" s="28">
        <v>12206</v>
      </c>
      <c r="O157" s="28">
        <v>13705</v>
      </c>
      <c r="P157" s="28">
        <v>47</v>
      </c>
      <c r="Q157" s="125">
        <v>97.5</v>
      </c>
    </row>
    <row r="158" spans="1:17">
      <c r="A158" s="112"/>
      <c r="B158" s="120" t="s">
        <v>10</v>
      </c>
      <c r="C158" s="582">
        <v>97.6</v>
      </c>
      <c r="D158" s="594">
        <v>53.9</v>
      </c>
      <c r="E158" s="570">
        <v>3545</v>
      </c>
      <c r="F158" s="570">
        <v>12403</v>
      </c>
      <c r="G158" s="570">
        <v>9662</v>
      </c>
      <c r="H158" s="570">
        <v>91</v>
      </c>
      <c r="I158" s="584">
        <v>102.176</v>
      </c>
      <c r="K158" s="124">
        <v>97.6</v>
      </c>
      <c r="L158" s="27">
        <v>53.9</v>
      </c>
      <c r="M158" s="28">
        <v>3782</v>
      </c>
      <c r="N158" s="28">
        <v>12347</v>
      </c>
      <c r="O158" s="28">
        <v>13485</v>
      </c>
      <c r="P158" s="28">
        <v>82</v>
      </c>
      <c r="Q158" s="125">
        <v>96.5</v>
      </c>
    </row>
    <row r="159" spans="1:17">
      <c r="A159" s="112"/>
      <c r="B159" s="120" t="s">
        <v>11</v>
      </c>
      <c r="C159" s="582">
        <v>102.7</v>
      </c>
      <c r="D159" s="594">
        <v>55</v>
      </c>
      <c r="E159" s="570">
        <v>4195</v>
      </c>
      <c r="F159" s="570">
        <v>12758</v>
      </c>
      <c r="G159" s="570">
        <v>14104</v>
      </c>
      <c r="H159" s="570">
        <v>62</v>
      </c>
      <c r="I159" s="584">
        <v>100.376</v>
      </c>
      <c r="K159" s="124">
        <v>102.7</v>
      </c>
      <c r="L159" s="27">
        <v>55</v>
      </c>
      <c r="M159" s="28">
        <v>4142</v>
      </c>
      <c r="N159" s="28">
        <v>12694</v>
      </c>
      <c r="O159" s="28">
        <v>12820</v>
      </c>
      <c r="P159" s="28">
        <v>65</v>
      </c>
      <c r="Q159" s="125">
        <v>93.4</v>
      </c>
    </row>
    <row r="160" spans="1:17">
      <c r="A160" s="112"/>
      <c r="B160" s="120" t="s">
        <v>12</v>
      </c>
      <c r="C160" s="582">
        <v>105.1</v>
      </c>
      <c r="D160" s="594">
        <v>55.8</v>
      </c>
      <c r="E160" s="570">
        <v>4004</v>
      </c>
      <c r="F160" s="570">
        <v>12893</v>
      </c>
      <c r="G160" s="570">
        <v>11852</v>
      </c>
      <c r="H160" s="570">
        <v>95</v>
      </c>
      <c r="I160" s="584">
        <v>100.179</v>
      </c>
      <c r="K160" s="124">
        <v>105.1</v>
      </c>
      <c r="L160" s="27">
        <v>55.8</v>
      </c>
      <c r="M160" s="28">
        <v>4019</v>
      </c>
      <c r="N160" s="28">
        <v>11412</v>
      </c>
      <c r="O160" s="28">
        <v>12811</v>
      </c>
      <c r="P160" s="28">
        <v>88</v>
      </c>
      <c r="Q160" s="125">
        <v>93.6</v>
      </c>
    </row>
    <row r="161" spans="1:17">
      <c r="A161" s="112"/>
      <c r="B161" s="120" t="s">
        <v>13</v>
      </c>
      <c r="C161" s="582">
        <v>102.7</v>
      </c>
      <c r="D161" s="594">
        <v>59.4</v>
      </c>
      <c r="E161" s="567">
        <v>4398</v>
      </c>
      <c r="F161" s="570">
        <v>11491</v>
      </c>
      <c r="G161" s="567">
        <v>12177</v>
      </c>
      <c r="H161" s="570">
        <v>60</v>
      </c>
      <c r="I161" s="584">
        <v>99.203000000000003</v>
      </c>
      <c r="K161" s="124">
        <v>102.7</v>
      </c>
      <c r="L161" s="27">
        <v>59.4</v>
      </c>
      <c r="M161" s="28">
        <v>4272</v>
      </c>
      <c r="N161" s="28">
        <v>11804</v>
      </c>
      <c r="O161" s="28">
        <v>12476</v>
      </c>
      <c r="P161" s="28">
        <v>60</v>
      </c>
      <c r="Q161" s="125">
        <v>92.6</v>
      </c>
    </row>
    <row r="162" spans="1:17">
      <c r="A162" s="100"/>
      <c r="B162" s="120" t="s">
        <v>14</v>
      </c>
      <c r="C162" s="582">
        <v>101.8</v>
      </c>
      <c r="D162" s="594">
        <v>54.7</v>
      </c>
      <c r="E162" s="570">
        <v>4727</v>
      </c>
      <c r="F162" s="570">
        <v>9619</v>
      </c>
      <c r="G162" s="570">
        <v>11507</v>
      </c>
      <c r="H162" s="570">
        <v>72</v>
      </c>
      <c r="I162" s="584">
        <v>100.218</v>
      </c>
      <c r="K162" s="124">
        <v>101.8</v>
      </c>
      <c r="L162" s="27">
        <v>54.7</v>
      </c>
      <c r="M162" s="28">
        <v>4447</v>
      </c>
      <c r="N162" s="28">
        <v>12282</v>
      </c>
      <c r="O162" s="28">
        <v>13035</v>
      </c>
      <c r="P162" s="28">
        <v>72</v>
      </c>
      <c r="Q162" s="125">
        <v>93.9</v>
      </c>
    </row>
    <row r="163" spans="1:17">
      <c r="A163" s="115" t="s">
        <v>50</v>
      </c>
      <c r="B163" s="119" t="s">
        <v>3</v>
      </c>
      <c r="C163" s="600">
        <v>100.4</v>
      </c>
      <c r="D163" s="596">
        <v>52.4</v>
      </c>
      <c r="E163" s="572">
        <v>3924</v>
      </c>
      <c r="F163" s="572">
        <v>11890</v>
      </c>
      <c r="G163" s="572">
        <v>10004</v>
      </c>
      <c r="H163" s="572">
        <v>57</v>
      </c>
      <c r="I163" s="604">
        <v>100.928</v>
      </c>
      <c r="K163" s="122">
        <v>100.4</v>
      </c>
      <c r="L163" s="25">
        <v>52.4</v>
      </c>
      <c r="M163" s="26">
        <v>4153</v>
      </c>
      <c r="N163" s="26">
        <v>10336</v>
      </c>
      <c r="O163" s="26">
        <v>12831</v>
      </c>
      <c r="P163" s="26">
        <v>63</v>
      </c>
      <c r="Q163" s="123">
        <v>95.4</v>
      </c>
    </row>
    <row r="164" spans="1:17">
      <c r="A164" s="112">
        <v>2002</v>
      </c>
      <c r="B164" s="120" t="s">
        <v>4</v>
      </c>
      <c r="C164" s="582">
        <v>104.7</v>
      </c>
      <c r="D164" s="594">
        <v>55.3</v>
      </c>
      <c r="E164" s="570">
        <v>3791</v>
      </c>
      <c r="F164" s="570">
        <v>12216</v>
      </c>
      <c r="G164" s="570">
        <v>14040</v>
      </c>
      <c r="H164" s="570">
        <v>62</v>
      </c>
      <c r="I164" s="584">
        <v>100.776</v>
      </c>
      <c r="K164" s="124">
        <v>104.7</v>
      </c>
      <c r="L164" s="27">
        <v>55.3</v>
      </c>
      <c r="M164" s="28">
        <v>4010</v>
      </c>
      <c r="N164" s="28">
        <v>11601</v>
      </c>
      <c r="O164" s="28">
        <v>12459</v>
      </c>
      <c r="P164" s="28">
        <v>68</v>
      </c>
      <c r="Q164" s="125">
        <v>95.6</v>
      </c>
    </row>
    <row r="165" spans="1:17">
      <c r="A165" s="112"/>
      <c r="B165" s="120" t="s">
        <v>5</v>
      </c>
      <c r="C165" s="582">
        <v>106</v>
      </c>
      <c r="D165" s="594">
        <v>53</v>
      </c>
      <c r="E165" s="570">
        <v>3360</v>
      </c>
      <c r="F165" s="570">
        <v>11496</v>
      </c>
      <c r="G165" s="570">
        <v>20274</v>
      </c>
      <c r="H165" s="570">
        <v>69</v>
      </c>
      <c r="I165" s="584">
        <v>101.155</v>
      </c>
      <c r="K165" s="124">
        <v>106</v>
      </c>
      <c r="L165" s="27">
        <v>53</v>
      </c>
      <c r="M165" s="28">
        <v>3700</v>
      </c>
      <c r="N165" s="28">
        <v>11426</v>
      </c>
      <c r="O165" s="28">
        <v>12307</v>
      </c>
      <c r="P165" s="28">
        <v>68</v>
      </c>
      <c r="Q165" s="125">
        <v>95.1</v>
      </c>
    </row>
    <row r="166" spans="1:17">
      <c r="A166" s="112"/>
      <c r="B166" s="120" t="s">
        <v>6</v>
      </c>
      <c r="C166" s="582">
        <v>107.7</v>
      </c>
      <c r="D166" s="594">
        <v>51.9</v>
      </c>
      <c r="E166" s="570">
        <v>4040</v>
      </c>
      <c r="F166" s="570">
        <v>11401</v>
      </c>
      <c r="G166" s="570">
        <v>10238</v>
      </c>
      <c r="H166" s="570">
        <v>59</v>
      </c>
      <c r="I166" s="584">
        <v>101.649</v>
      </c>
      <c r="K166" s="124">
        <v>107.7</v>
      </c>
      <c r="L166" s="27">
        <v>51.9</v>
      </c>
      <c r="M166" s="28">
        <v>3985</v>
      </c>
      <c r="N166" s="28">
        <v>11433</v>
      </c>
      <c r="O166" s="28">
        <v>12620</v>
      </c>
      <c r="P166" s="28">
        <v>57</v>
      </c>
      <c r="Q166" s="125">
        <v>95.4</v>
      </c>
    </row>
    <row r="167" spans="1:17">
      <c r="A167" s="112"/>
      <c r="B167" s="120" t="s">
        <v>7</v>
      </c>
      <c r="C167" s="582">
        <v>110</v>
      </c>
      <c r="D167" s="594">
        <v>49.5</v>
      </c>
      <c r="E167" s="570">
        <v>2929</v>
      </c>
      <c r="F167" s="570">
        <v>11318</v>
      </c>
      <c r="G167" s="570">
        <v>11098</v>
      </c>
      <c r="H167" s="570">
        <v>61</v>
      </c>
      <c r="I167" s="584">
        <v>102.619</v>
      </c>
      <c r="K167" s="124">
        <v>110</v>
      </c>
      <c r="L167" s="27">
        <v>49.5</v>
      </c>
      <c r="M167" s="28">
        <v>3113</v>
      </c>
      <c r="N167" s="28">
        <v>12144</v>
      </c>
      <c r="O167" s="28">
        <v>12993</v>
      </c>
      <c r="P167" s="28">
        <v>60</v>
      </c>
      <c r="Q167" s="125">
        <v>97.2</v>
      </c>
    </row>
    <row r="168" spans="1:17">
      <c r="A168" s="112"/>
      <c r="B168" s="120" t="s">
        <v>8</v>
      </c>
      <c r="C168" s="582">
        <v>111.8</v>
      </c>
      <c r="D168" s="594">
        <v>50.8</v>
      </c>
      <c r="E168" s="570">
        <v>4052</v>
      </c>
      <c r="F168" s="570">
        <v>11248</v>
      </c>
      <c r="G168" s="570">
        <v>13019</v>
      </c>
      <c r="H168" s="570">
        <v>61</v>
      </c>
      <c r="I168" s="584">
        <v>103.917</v>
      </c>
      <c r="K168" s="124">
        <v>111.8</v>
      </c>
      <c r="L168" s="27">
        <v>50.8</v>
      </c>
      <c r="M168" s="28">
        <v>3556</v>
      </c>
      <c r="N168" s="28">
        <v>12006</v>
      </c>
      <c r="O168" s="28">
        <v>12878</v>
      </c>
      <c r="P168" s="28">
        <v>66</v>
      </c>
      <c r="Q168" s="125">
        <v>98.9</v>
      </c>
    </row>
    <row r="169" spans="1:17">
      <c r="A169" s="112"/>
      <c r="B169" s="120" t="s">
        <v>9</v>
      </c>
      <c r="C169" s="582">
        <v>112.3</v>
      </c>
      <c r="D169" s="594">
        <v>48.6</v>
      </c>
      <c r="E169" s="570">
        <v>3434</v>
      </c>
      <c r="F169" s="570">
        <v>12550</v>
      </c>
      <c r="G169" s="570">
        <v>14316</v>
      </c>
      <c r="H169" s="570">
        <v>70</v>
      </c>
      <c r="I169" s="584">
        <v>101.53</v>
      </c>
      <c r="K169" s="124">
        <v>112.3</v>
      </c>
      <c r="L169" s="27">
        <v>48.6</v>
      </c>
      <c r="M169" s="28">
        <v>3246</v>
      </c>
      <c r="N169" s="28">
        <v>12083</v>
      </c>
      <c r="O169" s="28">
        <v>12795</v>
      </c>
      <c r="P169" s="28">
        <v>64</v>
      </c>
      <c r="Q169" s="125">
        <v>98.5</v>
      </c>
    </row>
    <row r="170" spans="1:17">
      <c r="A170" s="112"/>
      <c r="B170" s="120" t="s">
        <v>10</v>
      </c>
      <c r="C170" s="582">
        <v>113.8</v>
      </c>
      <c r="D170" s="594">
        <v>48</v>
      </c>
      <c r="E170" s="570">
        <v>3433</v>
      </c>
      <c r="F170" s="570">
        <v>12563</v>
      </c>
      <c r="G170" s="570">
        <v>9365</v>
      </c>
      <c r="H170" s="570">
        <v>66</v>
      </c>
      <c r="I170" s="584">
        <v>102.277</v>
      </c>
      <c r="K170" s="124">
        <v>113.8</v>
      </c>
      <c r="L170" s="27">
        <v>48</v>
      </c>
      <c r="M170" s="28">
        <v>3556</v>
      </c>
      <c r="N170" s="28">
        <v>12543</v>
      </c>
      <c r="O170" s="28">
        <v>12962</v>
      </c>
      <c r="P170" s="28">
        <v>64</v>
      </c>
      <c r="Q170" s="125">
        <v>100.1</v>
      </c>
    </row>
    <row r="171" spans="1:17">
      <c r="A171" s="112"/>
      <c r="B171" s="120" t="s">
        <v>11</v>
      </c>
      <c r="C171" s="582">
        <v>115.2</v>
      </c>
      <c r="D171" s="594">
        <v>48.5</v>
      </c>
      <c r="E171" s="570">
        <v>3605</v>
      </c>
      <c r="F171" s="570">
        <v>12882</v>
      </c>
      <c r="G171" s="570">
        <v>15058</v>
      </c>
      <c r="H171" s="570">
        <v>67</v>
      </c>
      <c r="I171" s="584">
        <v>102.306</v>
      </c>
      <c r="K171" s="124">
        <v>115.2</v>
      </c>
      <c r="L171" s="27">
        <v>48.5</v>
      </c>
      <c r="M171" s="28">
        <v>3556</v>
      </c>
      <c r="N171" s="28">
        <v>12730</v>
      </c>
      <c r="O171" s="28">
        <v>13353</v>
      </c>
      <c r="P171" s="28">
        <v>67</v>
      </c>
      <c r="Q171" s="125">
        <v>101.9</v>
      </c>
    </row>
    <row r="172" spans="1:17">
      <c r="A172" s="112"/>
      <c r="B172" s="120" t="s">
        <v>12</v>
      </c>
      <c r="C172" s="582">
        <v>119.6</v>
      </c>
      <c r="D172" s="594">
        <v>47.4</v>
      </c>
      <c r="E172" s="570">
        <v>3479</v>
      </c>
      <c r="F172" s="570">
        <v>13987</v>
      </c>
      <c r="G172" s="570">
        <v>11903</v>
      </c>
      <c r="H172" s="570">
        <v>59</v>
      </c>
      <c r="I172" s="584">
        <v>104.02800000000001</v>
      </c>
      <c r="K172" s="124">
        <v>119.6</v>
      </c>
      <c r="L172" s="27">
        <v>47.4</v>
      </c>
      <c r="M172" s="28">
        <v>3479</v>
      </c>
      <c r="N172" s="28">
        <v>12521</v>
      </c>
      <c r="O172" s="28">
        <v>13097</v>
      </c>
      <c r="P172" s="28">
        <v>56</v>
      </c>
      <c r="Q172" s="125">
        <v>103.8</v>
      </c>
    </row>
    <row r="173" spans="1:17">
      <c r="A173" s="112"/>
      <c r="B173" s="120" t="s">
        <v>13</v>
      </c>
      <c r="C173" s="582">
        <v>119.9</v>
      </c>
      <c r="D173" s="594">
        <v>49</v>
      </c>
      <c r="E173" s="570">
        <v>3587</v>
      </c>
      <c r="F173" s="570">
        <v>11567</v>
      </c>
      <c r="G173" s="570">
        <v>12622</v>
      </c>
      <c r="H173" s="570">
        <v>62</v>
      </c>
      <c r="I173" s="584">
        <v>104.953</v>
      </c>
      <c r="K173" s="124">
        <v>119.9</v>
      </c>
      <c r="L173" s="27">
        <v>49</v>
      </c>
      <c r="M173" s="28">
        <v>3476</v>
      </c>
      <c r="N173" s="28">
        <v>11795</v>
      </c>
      <c r="O173" s="28">
        <v>13165</v>
      </c>
      <c r="P173" s="28">
        <v>64</v>
      </c>
      <c r="Q173" s="125">
        <v>105.8</v>
      </c>
    </row>
    <row r="174" spans="1:17">
      <c r="A174" s="112"/>
      <c r="B174" s="121" t="s">
        <v>14</v>
      </c>
      <c r="C174" s="583">
        <v>121.5</v>
      </c>
      <c r="D174" s="595">
        <v>49.5</v>
      </c>
      <c r="E174" s="571">
        <v>3891</v>
      </c>
      <c r="F174" s="571">
        <v>10297</v>
      </c>
      <c r="G174" s="571">
        <v>11422</v>
      </c>
      <c r="H174" s="571">
        <v>54</v>
      </c>
      <c r="I174" s="585">
        <v>105.515</v>
      </c>
      <c r="K174" s="126">
        <v>121.5</v>
      </c>
      <c r="L174" s="29">
        <v>49.5</v>
      </c>
      <c r="M174" s="30">
        <v>3706</v>
      </c>
      <c r="N174" s="30">
        <v>12949</v>
      </c>
      <c r="O174" s="30">
        <v>12795</v>
      </c>
      <c r="P174" s="30">
        <v>54</v>
      </c>
      <c r="Q174" s="127">
        <v>105.3</v>
      </c>
    </row>
    <row r="175" spans="1:17">
      <c r="A175" s="114" t="s">
        <v>51</v>
      </c>
      <c r="B175" s="120" t="s">
        <v>3</v>
      </c>
      <c r="C175" s="582">
        <v>108.8</v>
      </c>
      <c r="D175" s="594">
        <v>48.7</v>
      </c>
      <c r="E175" s="570">
        <v>3381</v>
      </c>
      <c r="F175" s="570">
        <v>14973</v>
      </c>
      <c r="G175" s="570">
        <v>10242</v>
      </c>
      <c r="H175" s="570">
        <v>58</v>
      </c>
      <c r="I175" s="584">
        <v>106.752</v>
      </c>
      <c r="K175" s="124">
        <v>108.8</v>
      </c>
      <c r="L175" s="27">
        <v>48.7</v>
      </c>
      <c r="M175" s="28">
        <v>3627</v>
      </c>
      <c r="N175" s="28">
        <v>13097</v>
      </c>
      <c r="O175" s="28">
        <v>12646</v>
      </c>
      <c r="P175" s="28">
        <v>60</v>
      </c>
      <c r="Q175" s="125">
        <v>105.8</v>
      </c>
    </row>
    <row r="176" spans="1:17">
      <c r="A176" s="112">
        <v>2003</v>
      </c>
      <c r="B176" s="120" t="s">
        <v>4</v>
      </c>
      <c r="C176" s="582">
        <v>108.9</v>
      </c>
      <c r="D176" s="594">
        <v>47.8</v>
      </c>
      <c r="E176" s="570">
        <v>3832</v>
      </c>
      <c r="F176" s="570">
        <v>14314</v>
      </c>
      <c r="G176" s="570">
        <v>15032</v>
      </c>
      <c r="H176" s="570">
        <v>59</v>
      </c>
      <c r="I176" s="584">
        <v>108.276</v>
      </c>
      <c r="K176" s="124">
        <v>108.9</v>
      </c>
      <c r="L176" s="27">
        <v>47.8</v>
      </c>
      <c r="M176" s="28">
        <v>3967</v>
      </c>
      <c r="N176" s="28">
        <v>13550</v>
      </c>
      <c r="O176" s="28">
        <v>13230</v>
      </c>
      <c r="P176" s="28">
        <v>62</v>
      </c>
      <c r="Q176" s="125">
        <v>107.4</v>
      </c>
    </row>
    <row r="177" spans="1:17">
      <c r="A177" s="112"/>
      <c r="B177" s="120" t="s">
        <v>5</v>
      </c>
      <c r="C177" s="582">
        <v>115.3</v>
      </c>
      <c r="D177" s="594">
        <v>48.3</v>
      </c>
      <c r="E177" s="570">
        <v>3325</v>
      </c>
      <c r="F177" s="570">
        <v>13161</v>
      </c>
      <c r="G177" s="570">
        <v>22005</v>
      </c>
      <c r="H177" s="570">
        <v>55</v>
      </c>
      <c r="I177" s="584">
        <v>108.91800000000001</v>
      </c>
      <c r="K177" s="124">
        <v>115.3</v>
      </c>
      <c r="L177" s="27">
        <v>48.3</v>
      </c>
      <c r="M177" s="28">
        <v>3780</v>
      </c>
      <c r="N177" s="28">
        <v>13216</v>
      </c>
      <c r="O177" s="28">
        <v>13414</v>
      </c>
      <c r="P177" s="28">
        <v>55</v>
      </c>
      <c r="Q177" s="125">
        <v>107.7</v>
      </c>
    </row>
    <row r="178" spans="1:17">
      <c r="A178" s="112"/>
      <c r="B178" s="120" t="s">
        <v>6</v>
      </c>
      <c r="C178" s="582">
        <v>109.1</v>
      </c>
      <c r="D178" s="594">
        <v>47.9</v>
      </c>
      <c r="E178" s="570">
        <v>3677</v>
      </c>
      <c r="F178" s="570">
        <v>12926</v>
      </c>
      <c r="G178" s="570">
        <v>9521</v>
      </c>
      <c r="H178" s="570">
        <v>61</v>
      </c>
      <c r="I178" s="584">
        <v>108.065</v>
      </c>
      <c r="K178" s="124">
        <v>109.1</v>
      </c>
      <c r="L178" s="27">
        <v>47.9</v>
      </c>
      <c r="M178" s="28">
        <v>3708</v>
      </c>
      <c r="N178" s="28">
        <v>13023</v>
      </c>
      <c r="O178" s="28">
        <v>12052</v>
      </c>
      <c r="P178" s="28">
        <v>59</v>
      </c>
      <c r="Q178" s="125">
        <v>106.3</v>
      </c>
    </row>
    <row r="179" spans="1:17">
      <c r="A179" s="112"/>
      <c r="B179" s="120" t="s">
        <v>7</v>
      </c>
      <c r="C179" s="582">
        <v>109.4</v>
      </c>
      <c r="D179" s="594">
        <v>45.8</v>
      </c>
      <c r="E179" s="570">
        <v>3254</v>
      </c>
      <c r="F179" s="570">
        <v>13424</v>
      </c>
      <c r="G179" s="570">
        <v>11138</v>
      </c>
      <c r="H179" s="570">
        <v>64</v>
      </c>
      <c r="I179" s="584">
        <v>107.14700000000001</v>
      </c>
      <c r="K179" s="124">
        <v>109.4</v>
      </c>
      <c r="L179" s="27">
        <v>45.8</v>
      </c>
      <c r="M179" s="28">
        <v>3517</v>
      </c>
      <c r="N179" s="28">
        <v>14384</v>
      </c>
      <c r="O179" s="28">
        <v>13145</v>
      </c>
      <c r="P179" s="28">
        <v>66</v>
      </c>
      <c r="Q179" s="125">
        <v>104.4</v>
      </c>
    </row>
    <row r="180" spans="1:17">
      <c r="A180" s="112"/>
      <c r="B180" s="120" t="s">
        <v>8</v>
      </c>
      <c r="C180" s="582">
        <v>108.6</v>
      </c>
      <c r="D180" s="594">
        <v>46.4</v>
      </c>
      <c r="E180" s="570">
        <v>4182</v>
      </c>
      <c r="F180" s="570">
        <v>12609</v>
      </c>
      <c r="G180" s="570">
        <v>13105</v>
      </c>
      <c r="H180" s="570">
        <v>53</v>
      </c>
      <c r="I180" s="584">
        <v>107.54300000000001</v>
      </c>
      <c r="K180" s="124">
        <v>108.6</v>
      </c>
      <c r="L180" s="27">
        <v>46.4</v>
      </c>
      <c r="M180" s="28">
        <v>3597</v>
      </c>
      <c r="N180" s="28">
        <v>13279</v>
      </c>
      <c r="O180" s="28">
        <v>12754</v>
      </c>
      <c r="P180" s="28">
        <v>54</v>
      </c>
      <c r="Q180" s="125">
        <v>103.5</v>
      </c>
    </row>
    <row r="181" spans="1:17">
      <c r="A181" s="112"/>
      <c r="B181" s="120" t="s">
        <v>9</v>
      </c>
      <c r="C181" s="582">
        <v>109.5</v>
      </c>
      <c r="D181" s="594">
        <v>44.8</v>
      </c>
      <c r="E181" s="570">
        <v>3757</v>
      </c>
      <c r="F181" s="570">
        <v>14545</v>
      </c>
      <c r="G181" s="570">
        <v>14143</v>
      </c>
      <c r="H181" s="570">
        <v>62</v>
      </c>
      <c r="I181" s="584">
        <v>108.985</v>
      </c>
      <c r="K181" s="124">
        <v>109.5</v>
      </c>
      <c r="L181" s="27">
        <v>44.8</v>
      </c>
      <c r="M181" s="28">
        <v>3544</v>
      </c>
      <c r="N181" s="28">
        <v>14080</v>
      </c>
      <c r="O181" s="28">
        <v>12972</v>
      </c>
      <c r="P181" s="28">
        <v>59</v>
      </c>
      <c r="Q181" s="125">
        <v>107.3</v>
      </c>
    </row>
    <row r="182" spans="1:17">
      <c r="A182" s="112"/>
      <c r="B182" s="120" t="s">
        <v>10</v>
      </c>
      <c r="C182" s="582">
        <v>109.3</v>
      </c>
      <c r="D182" s="594">
        <v>48.3</v>
      </c>
      <c r="E182" s="570">
        <v>3299</v>
      </c>
      <c r="F182" s="570">
        <v>13897</v>
      </c>
      <c r="G182" s="570">
        <v>8718</v>
      </c>
      <c r="H182" s="570">
        <v>55</v>
      </c>
      <c r="I182" s="584">
        <v>108.262</v>
      </c>
      <c r="K182" s="124">
        <v>109.3</v>
      </c>
      <c r="L182" s="27">
        <v>48.3</v>
      </c>
      <c r="M182" s="28">
        <v>3293</v>
      </c>
      <c r="N182" s="28">
        <v>14211</v>
      </c>
      <c r="O182" s="28">
        <v>12226</v>
      </c>
      <c r="P182" s="28">
        <v>56</v>
      </c>
      <c r="Q182" s="125">
        <v>105.9</v>
      </c>
    </row>
    <row r="183" spans="1:17">
      <c r="A183" s="112"/>
      <c r="B183" s="120" t="s">
        <v>11</v>
      </c>
      <c r="C183" s="582">
        <v>110.3</v>
      </c>
      <c r="D183" s="594">
        <v>46.4</v>
      </c>
      <c r="E183" s="570">
        <v>3352</v>
      </c>
      <c r="F183" s="570">
        <v>15233</v>
      </c>
      <c r="G183" s="570">
        <v>14862</v>
      </c>
      <c r="H183" s="570">
        <v>54</v>
      </c>
      <c r="I183" s="584">
        <v>108.282</v>
      </c>
      <c r="K183" s="124">
        <v>110.3</v>
      </c>
      <c r="L183" s="27">
        <v>46.4</v>
      </c>
      <c r="M183" s="28">
        <v>3281</v>
      </c>
      <c r="N183" s="28">
        <v>14553</v>
      </c>
      <c r="O183" s="28">
        <v>12712</v>
      </c>
      <c r="P183" s="28">
        <v>53</v>
      </c>
      <c r="Q183" s="125">
        <v>105.8</v>
      </c>
    </row>
    <row r="184" spans="1:17">
      <c r="A184" s="112"/>
      <c r="B184" s="120" t="s">
        <v>12</v>
      </c>
      <c r="C184" s="582">
        <v>113.9</v>
      </c>
      <c r="D184" s="594">
        <v>42.6</v>
      </c>
      <c r="E184" s="570">
        <v>4191</v>
      </c>
      <c r="F184" s="570">
        <v>16378</v>
      </c>
      <c r="G184" s="570">
        <v>11622</v>
      </c>
      <c r="H184" s="570">
        <v>52</v>
      </c>
      <c r="I184" s="584">
        <v>111.27500000000001</v>
      </c>
      <c r="K184" s="124">
        <v>113.9</v>
      </c>
      <c r="L184" s="27">
        <v>42.6</v>
      </c>
      <c r="M184" s="28">
        <v>4168</v>
      </c>
      <c r="N184" s="28">
        <v>14835</v>
      </c>
      <c r="O184" s="28">
        <v>12697</v>
      </c>
      <c r="P184" s="28">
        <v>47</v>
      </c>
      <c r="Q184" s="125">
        <v>107</v>
      </c>
    </row>
    <row r="185" spans="1:17">
      <c r="A185" s="112"/>
      <c r="B185" s="120" t="s">
        <v>13</v>
      </c>
      <c r="C185" s="582">
        <v>114.7</v>
      </c>
      <c r="D185" s="594">
        <v>43.8</v>
      </c>
      <c r="E185" s="570">
        <v>2868</v>
      </c>
      <c r="F185" s="570">
        <v>14708</v>
      </c>
      <c r="G185" s="570">
        <v>11598</v>
      </c>
      <c r="H185" s="570">
        <v>49</v>
      </c>
      <c r="I185" s="584">
        <v>110.46</v>
      </c>
      <c r="K185" s="124">
        <v>114.7</v>
      </c>
      <c r="L185" s="27">
        <v>43.8</v>
      </c>
      <c r="M185" s="28">
        <v>2762</v>
      </c>
      <c r="N185" s="28">
        <v>15390</v>
      </c>
      <c r="O185" s="28">
        <v>12600</v>
      </c>
      <c r="P185" s="28">
        <v>53</v>
      </c>
      <c r="Q185" s="125">
        <v>105.2</v>
      </c>
    </row>
    <row r="186" spans="1:17">
      <c r="A186" s="113"/>
      <c r="B186" s="120" t="s">
        <v>14</v>
      </c>
      <c r="C186" s="582">
        <v>122</v>
      </c>
      <c r="D186" s="594">
        <v>42.3</v>
      </c>
      <c r="E186" s="570">
        <v>3142</v>
      </c>
      <c r="F186" s="570">
        <v>12204</v>
      </c>
      <c r="G186" s="570">
        <v>11802</v>
      </c>
      <c r="H186" s="570">
        <v>56</v>
      </c>
      <c r="I186" s="584">
        <v>111.26</v>
      </c>
      <c r="K186" s="124">
        <v>122</v>
      </c>
      <c r="L186" s="27">
        <v>42.3</v>
      </c>
      <c r="M186" s="28">
        <v>3049</v>
      </c>
      <c r="N186" s="28">
        <v>14936</v>
      </c>
      <c r="O186" s="28">
        <v>13022</v>
      </c>
      <c r="P186" s="28">
        <v>56</v>
      </c>
      <c r="Q186" s="125">
        <v>105.4</v>
      </c>
    </row>
    <row r="187" spans="1:17">
      <c r="A187" s="115" t="s">
        <v>52</v>
      </c>
      <c r="B187" s="119" t="s">
        <v>3</v>
      </c>
      <c r="C187" s="600">
        <v>117.4</v>
      </c>
      <c r="D187" s="596">
        <v>43</v>
      </c>
      <c r="E187" s="572">
        <v>3271</v>
      </c>
      <c r="F187" s="572">
        <v>17644</v>
      </c>
      <c r="G187" s="572">
        <v>10841</v>
      </c>
      <c r="H187" s="572">
        <v>56</v>
      </c>
      <c r="I187" s="604">
        <v>113.551</v>
      </c>
      <c r="K187" s="122">
        <v>117.4</v>
      </c>
      <c r="L187" s="25">
        <v>43</v>
      </c>
      <c r="M187" s="26">
        <v>3625</v>
      </c>
      <c r="N187" s="26">
        <v>15630</v>
      </c>
      <c r="O187" s="26">
        <v>13220</v>
      </c>
      <c r="P187" s="26">
        <v>60</v>
      </c>
      <c r="Q187" s="123">
        <v>106.4</v>
      </c>
    </row>
    <row r="188" spans="1:17">
      <c r="A188" s="112">
        <v>2004</v>
      </c>
      <c r="B188" s="120" t="s">
        <v>4</v>
      </c>
      <c r="C188" s="582">
        <v>113.2</v>
      </c>
      <c r="D188" s="594">
        <v>43.8</v>
      </c>
      <c r="E188" s="570">
        <v>3068</v>
      </c>
      <c r="F188" s="570">
        <v>16017</v>
      </c>
      <c r="G188" s="570">
        <v>15134</v>
      </c>
      <c r="H188" s="570">
        <v>56</v>
      </c>
      <c r="I188" s="584">
        <v>116.821</v>
      </c>
      <c r="K188" s="124">
        <v>113.2</v>
      </c>
      <c r="L188" s="27">
        <v>43.8</v>
      </c>
      <c r="M188" s="28">
        <v>3066</v>
      </c>
      <c r="N188" s="28">
        <v>15522</v>
      </c>
      <c r="O188" s="28">
        <v>13285</v>
      </c>
      <c r="P188" s="28">
        <v>58</v>
      </c>
      <c r="Q188" s="125">
        <v>107.9</v>
      </c>
    </row>
    <row r="189" spans="1:17">
      <c r="A189" s="112"/>
      <c r="B189" s="120" t="s">
        <v>5</v>
      </c>
      <c r="C189" s="582">
        <v>113.7</v>
      </c>
      <c r="D189" s="594">
        <v>43.5</v>
      </c>
      <c r="E189" s="570">
        <v>3522</v>
      </c>
      <c r="F189" s="570">
        <v>16062</v>
      </c>
      <c r="G189" s="570">
        <v>22699</v>
      </c>
      <c r="H189" s="570">
        <v>48</v>
      </c>
      <c r="I189" s="584">
        <v>119.73099999999999</v>
      </c>
      <c r="K189" s="124">
        <v>113.7</v>
      </c>
      <c r="L189" s="27">
        <v>43.5</v>
      </c>
      <c r="M189" s="28">
        <v>4116</v>
      </c>
      <c r="N189" s="28">
        <v>15396</v>
      </c>
      <c r="O189" s="28">
        <v>13287</v>
      </c>
      <c r="P189" s="28">
        <v>46</v>
      </c>
      <c r="Q189" s="125">
        <v>109.9</v>
      </c>
    </row>
    <row r="190" spans="1:17">
      <c r="A190" s="112"/>
      <c r="B190" s="120" t="s">
        <v>6</v>
      </c>
      <c r="C190" s="582">
        <v>117</v>
      </c>
      <c r="D190" s="594">
        <v>42.2</v>
      </c>
      <c r="E190" s="570">
        <v>3235</v>
      </c>
      <c r="F190" s="570">
        <v>16161</v>
      </c>
      <c r="G190" s="570">
        <v>9518</v>
      </c>
      <c r="H190" s="570">
        <v>62</v>
      </c>
      <c r="I190" s="584">
        <v>119.795</v>
      </c>
      <c r="K190" s="124">
        <v>117</v>
      </c>
      <c r="L190" s="27">
        <v>42.2</v>
      </c>
      <c r="M190" s="28">
        <v>3361</v>
      </c>
      <c r="N190" s="28">
        <v>16391</v>
      </c>
      <c r="O190" s="28">
        <v>11980</v>
      </c>
      <c r="P190" s="28">
        <v>60</v>
      </c>
      <c r="Q190" s="125">
        <v>110.9</v>
      </c>
    </row>
    <row r="191" spans="1:17">
      <c r="A191" s="112"/>
      <c r="B191" s="120" t="s">
        <v>7</v>
      </c>
      <c r="C191" s="582">
        <v>119.7</v>
      </c>
      <c r="D191" s="594">
        <v>43.2</v>
      </c>
      <c r="E191" s="570">
        <v>3446</v>
      </c>
      <c r="F191" s="570">
        <v>14501</v>
      </c>
      <c r="G191" s="570">
        <v>10423</v>
      </c>
      <c r="H191" s="570">
        <v>50</v>
      </c>
      <c r="I191" s="584">
        <v>122.794</v>
      </c>
      <c r="K191" s="124">
        <v>119.7</v>
      </c>
      <c r="L191" s="27">
        <v>43.2</v>
      </c>
      <c r="M191" s="28">
        <v>3731</v>
      </c>
      <c r="N191" s="28">
        <v>16006</v>
      </c>
      <c r="O191" s="28">
        <v>12765</v>
      </c>
      <c r="P191" s="28">
        <v>52</v>
      </c>
      <c r="Q191" s="125">
        <v>114.6</v>
      </c>
    </row>
    <row r="192" spans="1:17">
      <c r="A192" s="112"/>
      <c r="B192" s="120" t="s">
        <v>8</v>
      </c>
      <c r="C192" s="582">
        <v>117.5</v>
      </c>
      <c r="D192" s="594">
        <v>41.3</v>
      </c>
      <c r="E192" s="570">
        <v>4268</v>
      </c>
      <c r="F192" s="570">
        <v>16837</v>
      </c>
      <c r="G192" s="570">
        <v>13149</v>
      </c>
      <c r="H192" s="570">
        <v>45</v>
      </c>
      <c r="I192" s="584">
        <v>122.926</v>
      </c>
      <c r="K192" s="124">
        <v>117.5</v>
      </c>
      <c r="L192" s="27">
        <v>41.3</v>
      </c>
      <c r="M192" s="28">
        <v>3607</v>
      </c>
      <c r="N192" s="28">
        <v>17013</v>
      </c>
      <c r="O192" s="28">
        <v>12670</v>
      </c>
      <c r="P192" s="28">
        <v>44</v>
      </c>
      <c r="Q192" s="125">
        <v>114.3</v>
      </c>
    </row>
    <row r="193" spans="1:17">
      <c r="A193" s="112"/>
      <c r="B193" s="120" t="s">
        <v>9</v>
      </c>
      <c r="C193" s="582">
        <v>117.9</v>
      </c>
      <c r="D193" s="594">
        <v>42.1</v>
      </c>
      <c r="E193" s="570">
        <v>4455</v>
      </c>
      <c r="F193" s="570">
        <v>15899</v>
      </c>
      <c r="G193" s="570">
        <v>14151</v>
      </c>
      <c r="H193" s="570">
        <v>58</v>
      </c>
      <c r="I193" s="584">
        <v>123.54300000000001</v>
      </c>
      <c r="K193" s="124">
        <v>117.9</v>
      </c>
      <c r="L193" s="27">
        <v>42.1</v>
      </c>
      <c r="M193" s="28">
        <v>4235</v>
      </c>
      <c r="N193" s="28">
        <v>15547</v>
      </c>
      <c r="O193" s="28">
        <v>13133</v>
      </c>
      <c r="P193" s="28">
        <v>57</v>
      </c>
      <c r="Q193" s="125">
        <v>113.4</v>
      </c>
    </row>
    <row r="194" spans="1:17">
      <c r="A194" s="112"/>
      <c r="B194" s="120" t="s">
        <v>10</v>
      </c>
      <c r="C194" s="582">
        <v>118.1</v>
      </c>
      <c r="D194" s="594">
        <v>43.6</v>
      </c>
      <c r="E194" s="570">
        <v>4386</v>
      </c>
      <c r="F194" s="570">
        <v>16556</v>
      </c>
      <c r="G194" s="570">
        <v>10022</v>
      </c>
      <c r="H194" s="570">
        <v>75</v>
      </c>
      <c r="I194" s="584">
        <v>125.081</v>
      </c>
      <c r="K194" s="124">
        <v>118.1</v>
      </c>
      <c r="L194" s="27">
        <v>43.6</v>
      </c>
      <c r="M194" s="28">
        <v>4234</v>
      </c>
      <c r="N194" s="28">
        <v>16615</v>
      </c>
      <c r="O194" s="28">
        <v>13745</v>
      </c>
      <c r="P194" s="28">
        <v>79</v>
      </c>
      <c r="Q194" s="125">
        <v>115.5</v>
      </c>
    </row>
    <row r="195" spans="1:17">
      <c r="A195" s="112"/>
      <c r="B195" s="120" t="s">
        <v>11</v>
      </c>
      <c r="C195" s="582">
        <v>115.2</v>
      </c>
      <c r="D195" s="594">
        <v>41.6</v>
      </c>
      <c r="E195" s="570">
        <v>4890</v>
      </c>
      <c r="F195" s="570">
        <v>17017</v>
      </c>
      <c r="G195" s="570">
        <v>15570</v>
      </c>
      <c r="H195" s="570">
        <v>57</v>
      </c>
      <c r="I195" s="584">
        <v>126.178</v>
      </c>
      <c r="K195" s="124">
        <v>115.2</v>
      </c>
      <c r="L195" s="27">
        <v>41.6</v>
      </c>
      <c r="M195" s="28">
        <v>4758</v>
      </c>
      <c r="N195" s="28">
        <v>16548</v>
      </c>
      <c r="O195" s="28">
        <v>13383</v>
      </c>
      <c r="P195" s="28">
        <v>57</v>
      </c>
      <c r="Q195" s="125">
        <v>116.5</v>
      </c>
    </row>
    <row r="196" spans="1:17">
      <c r="A196" s="112"/>
      <c r="B196" s="120" t="s">
        <v>12</v>
      </c>
      <c r="C196" s="582">
        <v>118.2</v>
      </c>
      <c r="D196" s="594">
        <v>42.4</v>
      </c>
      <c r="E196" s="570">
        <v>4046</v>
      </c>
      <c r="F196" s="570">
        <v>19222</v>
      </c>
      <c r="G196" s="570">
        <v>12140</v>
      </c>
      <c r="H196" s="570">
        <v>60</v>
      </c>
      <c r="I196" s="584">
        <v>126.294</v>
      </c>
      <c r="K196" s="124">
        <v>118.2</v>
      </c>
      <c r="L196" s="27">
        <v>42.4</v>
      </c>
      <c r="M196" s="28">
        <v>4024</v>
      </c>
      <c r="N196" s="28">
        <v>18163</v>
      </c>
      <c r="O196" s="28">
        <v>13768</v>
      </c>
      <c r="P196" s="28">
        <v>56</v>
      </c>
      <c r="Q196" s="125">
        <v>113.5</v>
      </c>
    </row>
    <row r="197" spans="1:17">
      <c r="A197" s="112"/>
      <c r="B197" s="120" t="s">
        <v>13</v>
      </c>
      <c r="C197" s="582">
        <v>120.9</v>
      </c>
      <c r="D197" s="594">
        <v>42.3</v>
      </c>
      <c r="E197" s="570">
        <v>3344</v>
      </c>
      <c r="F197" s="570">
        <v>18399</v>
      </c>
      <c r="G197" s="570">
        <v>14772</v>
      </c>
      <c r="H197" s="570">
        <v>51</v>
      </c>
      <c r="I197" s="584">
        <v>127.01300000000001</v>
      </c>
      <c r="K197" s="124">
        <v>120.9</v>
      </c>
      <c r="L197" s="27">
        <v>42.3</v>
      </c>
      <c r="M197" s="28">
        <v>3182</v>
      </c>
      <c r="N197" s="28">
        <v>18265</v>
      </c>
      <c r="O197" s="28">
        <v>15161</v>
      </c>
      <c r="P197" s="28">
        <v>52</v>
      </c>
      <c r="Q197" s="125">
        <v>115</v>
      </c>
    </row>
    <row r="198" spans="1:17">
      <c r="A198" s="112"/>
      <c r="B198" s="121" t="s">
        <v>14</v>
      </c>
      <c r="C198" s="583">
        <v>119.8</v>
      </c>
      <c r="D198" s="595">
        <v>41</v>
      </c>
      <c r="E198" s="571">
        <v>3856</v>
      </c>
      <c r="F198" s="571">
        <v>14788</v>
      </c>
      <c r="G198" s="571">
        <v>13804</v>
      </c>
      <c r="H198" s="571">
        <v>46</v>
      </c>
      <c r="I198" s="585">
        <v>126.864</v>
      </c>
      <c r="K198" s="126">
        <v>119.8</v>
      </c>
      <c r="L198" s="29">
        <v>41</v>
      </c>
      <c r="M198" s="30">
        <v>3816</v>
      </c>
      <c r="N198" s="30">
        <v>18152</v>
      </c>
      <c r="O198" s="30">
        <v>15332</v>
      </c>
      <c r="P198" s="30">
        <v>45</v>
      </c>
      <c r="Q198" s="127">
        <v>114</v>
      </c>
    </row>
    <row r="199" spans="1:17">
      <c r="A199" s="114" t="s">
        <v>53</v>
      </c>
      <c r="B199" s="120" t="s">
        <v>3</v>
      </c>
      <c r="C199" s="582">
        <v>120.7</v>
      </c>
      <c r="D199" s="594">
        <v>42.6</v>
      </c>
      <c r="E199" s="570">
        <v>3213</v>
      </c>
      <c r="F199" s="570">
        <v>20127</v>
      </c>
      <c r="G199" s="570">
        <v>11167</v>
      </c>
      <c r="H199" s="570">
        <v>47</v>
      </c>
      <c r="I199" s="584">
        <v>126.146</v>
      </c>
      <c r="K199" s="124">
        <v>120.7</v>
      </c>
      <c r="L199" s="27">
        <v>42.6</v>
      </c>
      <c r="M199" s="28">
        <v>3677</v>
      </c>
      <c r="N199" s="28">
        <v>18581</v>
      </c>
      <c r="O199" s="28">
        <v>13814</v>
      </c>
      <c r="P199" s="28">
        <v>49</v>
      </c>
      <c r="Q199" s="125">
        <v>111.1</v>
      </c>
    </row>
    <row r="200" spans="1:17">
      <c r="A200" s="112">
        <v>2005</v>
      </c>
      <c r="B200" s="120" t="s">
        <v>4</v>
      </c>
      <c r="C200" s="582">
        <v>118.4</v>
      </c>
      <c r="D200" s="594">
        <v>43.3</v>
      </c>
      <c r="E200" s="570">
        <v>3726</v>
      </c>
      <c r="F200" s="570">
        <v>19753</v>
      </c>
      <c r="G200" s="570">
        <v>15418</v>
      </c>
      <c r="H200" s="570">
        <v>53</v>
      </c>
      <c r="I200" s="584">
        <v>127.502</v>
      </c>
      <c r="K200" s="124">
        <v>118.4</v>
      </c>
      <c r="L200" s="27">
        <v>43.3</v>
      </c>
      <c r="M200" s="28">
        <v>3621</v>
      </c>
      <c r="N200" s="28">
        <v>18670</v>
      </c>
      <c r="O200" s="28">
        <v>13507</v>
      </c>
      <c r="P200" s="28">
        <v>54</v>
      </c>
      <c r="Q200" s="125">
        <v>109.1</v>
      </c>
    </row>
    <row r="201" spans="1:17">
      <c r="A201" s="112"/>
      <c r="B201" s="120" t="s">
        <v>5</v>
      </c>
      <c r="C201" s="582">
        <v>120.5</v>
      </c>
      <c r="D201" s="594">
        <v>43.5</v>
      </c>
      <c r="E201" s="570">
        <v>2775</v>
      </c>
      <c r="F201" s="570">
        <v>20653</v>
      </c>
      <c r="G201" s="570">
        <v>22298</v>
      </c>
      <c r="H201" s="570">
        <v>57</v>
      </c>
      <c r="I201" s="584">
        <v>129.28100000000001</v>
      </c>
      <c r="K201" s="124">
        <v>120.5</v>
      </c>
      <c r="L201" s="27">
        <v>43.5</v>
      </c>
      <c r="M201" s="28">
        <v>3281</v>
      </c>
      <c r="N201" s="28">
        <v>19846</v>
      </c>
      <c r="O201" s="28">
        <v>13186</v>
      </c>
      <c r="P201" s="28">
        <v>56</v>
      </c>
      <c r="Q201" s="125">
        <v>108</v>
      </c>
    </row>
    <row r="202" spans="1:17">
      <c r="A202" s="112"/>
      <c r="B202" s="120" t="s">
        <v>6</v>
      </c>
      <c r="C202" s="582">
        <v>121.9</v>
      </c>
      <c r="D202" s="594">
        <v>44.1</v>
      </c>
      <c r="E202" s="570">
        <v>3503</v>
      </c>
      <c r="F202" s="570">
        <v>18446</v>
      </c>
      <c r="G202" s="570">
        <v>10840</v>
      </c>
      <c r="H202" s="570">
        <v>53</v>
      </c>
      <c r="I202" s="584">
        <v>129.816</v>
      </c>
      <c r="K202" s="124">
        <v>121.9</v>
      </c>
      <c r="L202" s="27">
        <v>44.1</v>
      </c>
      <c r="M202" s="28">
        <v>3705</v>
      </c>
      <c r="N202" s="28">
        <v>18882</v>
      </c>
      <c r="O202" s="28">
        <v>13938</v>
      </c>
      <c r="P202" s="28">
        <v>53</v>
      </c>
      <c r="Q202" s="125">
        <v>108.4</v>
      </c>
    </row>
    <row r="203" spans="1:17">
      <c r="A203" s="112"/>
      <c r="B203" s="120" t="s">
        <v>7</v>
      </c>
      <c r="C203" s="582">
        <v>118.7</v>
      </c>
      <c r="D203" s="594">
        <v>44.7</v>
      </c>
      <c r="E203" s="570">
        <v>3574</v>
      </c>
      <c r="F203" s="570">
        <v>17496</v>
      </c>
      <c r="G203" s="570">
        <v>11650</v>
      </c>
      <c r="H203" s="570">
        <v>45</v>
      </c>
      <c r="I203" s="584">
        <v>128.58600000000001</v>
      </c>
      <c r="K203" s="124">
        <v>118.7</v>
      </c>
      <c r="L203" s="27">
        <v>44.7</v>
      </c>
      <c r="M203" s="28">
        <v>3841</v>
      </c>
      <c r="N203" s="28">
        <v>18842</v>
      </c>
      <c r="O203" s="28">
        <v>14144</v>
      </c>
      <c r="P203" s="28">
        <v>46</v>
      </c>
      <c r="Q203" s="125">
        <v>104.7</v>
      </c>
    </row>
    <row r="204" spans="1:17">
      <c r="A204" s="112"/>
      <c r="B204" s="120" t="s">
        <v>8</v>
      </c>
      <c r="C204" s="582">
        <v>121</v>
      </c>
      <c r="D204" s="594">
        <v>43.8</v>
      </c>
      <c r="E204" s="570">
        <v>4793</v>
      </c>
      <c r="F204" s="570">
        <v>18703</v>
      </c>
      <c r="G204" s="570">
        <v>14527</v>
      </c>
      <c r="H204" s="570">
        <v>61</v>
      </c>
      <c r="I204" s="584">
        <v>128.66</v>
      </c>
      <c r="K204" s="124">
        <v>121</v>
      </c>
      <c r="L204" s="27">
        <v>43.8</v>
      </c>
      <c r="M204" s="28">
        <v>4043</v>
      </c>
      <c r="N204" s="28">
        <v>19040</v>
      </c>
      <c r="O204" s="28">
        <v>14082</v>
      </c>
      <c r="P204" s="28">
        <v>59</v>
      </c>
      <c r="Q204" s="125">
        <v>104.7</v>
      </c>
    </row>
    <row r="205" spans="1:17">
      <c r="A205" s="112"/>
      <c r="B205" s="120" t="s">
        <v>9</v>
      </c>
      <c r="C205" s="582">
        <v>121.9</v>
      </c>
      <c r="D205" s="594">
        <v>44.6</v>
      </c>
      <c r="E205" s="570">
        <v>3760</v>
      </c>
      <c r="F205" s="570">
        <v>18689</v>
      </c>
      <c r="G205" s="570">
        <v>13883</v>
      </c>
      <c r="H205" s="570">
        <v>53</v>
      </c>
      <c r="I205" s="584">
        <v>130.96700000000001</v>
      </c>
      <c r="K205" s="124">
        <v>121.9</v>
      </c>
      <c r="L205" s="27">
        <v>44.6</v>
      </c>
      <c r="M205" s="28">
        <v>3616</v>
      </c>
      <c r="N205" s="28">
        <v>18765</v>
      </c>
      <c r="O205" s="28">
        <v>13447</v>
      </c>
      <c r="P205" s="28">
        <v>54</v>
      </c>
      <c r="Q205" s="125">
        <v>106</v>
      </c>
    </row>
    <row r="206" spans="1:17">
      <c r="A206" s="112"/>
      <c r="B206" s="120" t="s">
        <v>10</v>
      </c>
      <c r="C206" s="582">
        <v>122.1</v>
      </c>
      <c r="D206" s="594">
        <v>44.4</v>
      </c>
      <c r="E206" s="570">
        <v>4101</v>
      </c>
      <c r="F206" s="570">
        <v>18852</v>
      </c>
      <c r="G206" s="570">
        <v>10322</v>
      </c>
      <c r="H206" s="570">
        <v>49</v>
      </c>
      <c r="I206" s="584">
        <v>131.60499999999999</v>
      </c>
      <c r="K206" s="124">
        <v>122.1</v>
      </c>
      <c r="L206" s="27">
        <v>44.4</v>
      </c>
      <c r="M206" s="28">
        <v>3887</v>
      </c>
      <c r="N206" s="28">
        <v>18291</v>
      </c>
      <c r="O206" s="28">
        <v>13641</v>
      </c>
      <c r="P206" s="28">
        <v>51</v>
      </c>
      <c r="Q206" s="125">
        <v>105.2</v>
      </c>
    </row>
    <row r="207" spans="1:17">
      <c r="A207" s="112"/>
      <c r="B207" s="120" t="s">
        <v>11</v>
      </c>
      <c r="C207" s="582">
        <v>122.6</v>
      </c>
      <c r="D207" s="594">
        <v>44.7</v>
      </c>
      <c r="E207" s="570">
        <v>3490</v>
      </c>
      <c r="F207" s="570">
        <v>18664</v>
      </c>
      <c r="G207" s="570">
        <v>15839</v>
      </c>
      <c r="H207" s="570">
        <v>53</v>
      </c>
      <c r="I207" s="584">
        <v>132.202</v>
      </c>
      <c r="K207" s="124">
        <v>122.6</v>
      </c>
      <c r="L207" s="27">
        <v>44.7</v>
      </c>
      <c r="M207" s="28">
        <v>3389</v>
      </c>
      <c r="N207" s="28">
        <v>18092</v>
      </c>
      <c r="O207" s="28">
        <v>13186</v>
      </c>
      <c r="P207" s="28">
        <v>53</v>
      </c>
      <c r="Q207" s="125">
        <v>104.8</v>
      </c>
    </row>
    <row r="208" spans="1:17">
      <c r="A208" s="112"/>
      <c r="B208" s="120" t="s">
        <v>12</v>
      </c>
      <c r="C208" s="582">
        <v>121.7</v>
      </c>
      <c r="D208" s="594">
        <v>45.2</v>
      </c>
      <c r="E208" s="570">
        <v>3633</v>
      </c>
      <c r="F208" s="570">
        <v>18768</v>
      </c>
      <c r="G208" s="570">
        <v>11431</v>
      </c>
      <c r="H208" s="570">
        <v>68</v>
      </c>
      <c r="I208" s="584">
        <v>134.82499999999999</v>
      </c>
      <c r="K208" s="124">
        <v>121.7</v>
      </c>
      <c r="L208" s="27">
        <v>45.2</v>
      </c>
      <c r="M208" s="28">
        <v>3582</v>
      </c>
      <c r="N208" s="28">
        <v>17844</v>
      </c>
      <c r="O208" s="28">
        <v>12945</v>
      </c>
      <c r="P208" s="28">
        <v>62</v>
      </c>
      <c r="Q208" s="125">
        <v>106.8</v>
      </c>
    </row>
    <row r="209" spans="1:17">
      <c r="A209" s="112"/>
      <c r="B209" s="120" t="s">
        <v>13</v>
      </c>
      <c r="C209" s="582">
        <v>121.4</v>
      </c>
      <c r="D209" s="594">
        <v>44</v>
      </c>
      <c r="E209" s="570">
        <v>5031</v>
      </c>
      <c r="F209" s="570">
        <v>19067</v>
      </c>
      <c r="G209" s="570">
        <v>12592</v>
      </c>
      <c r="H209" s="570">
        <v>54</v>
      </c>
      <c r="I209" s="584">
        <v>135.78700000000001</v>
      </c>
      <c r="K209" s="124">
        <v>121.4</v>
      </c>
      <c r="L209" s="27">
        <v>44</v>
      </c>
      <c r="M209" s="28">
        <v>4747</v>
      </c>
      <c r="N209" s="28">
        <v>19066</v>
      </c>
      <c r="O209" s="28">
        <v>12969</v>
      </c>
      <c r="P209" s="28">
        <v>54</v>
      </c>
      <c r="Q209" s="125">
        <v>106.9</v>
      </c>
    </row>
    <row r="210" spans="1:17">
      <c r="A210" s="113"/>
      <c r="B210" s="120" t="s">
        <v>14</v>
      </c>
      <c r="C210" s="582">
        <v>122.8</v>
      </c>
      <c r="D210" s="594">
        <v>43.7</v>
      </c>
      <c r="E210" s="570">
        <v>2829</v>
      </c>
      <c r="F210" s="570">
        <v>14699</v>
      </c>
      <c r="G210" s="570">
        <v>11495</v>
      </c>
      <c r="H210" s="570">
        <v>56</v>
      </c>
      <c r="I210" s="584">
        <v>138.398</v>
      </c>
      <c r="K210" s="124">
        <v>122.8</v>
      </c>
      <c r="L210" s="27">
        <v>43.7</v>
      </c>
      <c r="M210" s="28">
        <v>2801</v>
      </c>
      <c r="N210" s="28">
        <v>18075</v>
      </c>
      <c r="O210" s="28">
        <v>13014</v>
      </c>
      <c r="P210" s="28">
        <v>58</v>
      </c>
      <c r="Q210" s="125">
        <v>109.1</v>
      </c>
    </row>
    <row r="211" spans="1:17">
      <c r="A211" s="115" t="s">
        <v>54</v>
      </c>
      <c r="B211" s="119" t="s">
        <v>3</v>
      </c>
      <c r="C211" s="599">
        <v>122</v>
      </c>
      <c r="D211" s="599">
        <v>43.6</v>
      </c>
      <c r="E211" s="572">
        <v>3186</v>
      </c>
      <c r="F211" s="572">
        <v>21131</v>
      </c>
      <c r="G211" s="572">
        <v>11163</v>
      </c>
      <c r="H211" s="572">
        <v>50</v>
      </c>
      <c r="I211" s="604">
        <v>142.06</v>
      </c>
      <c r="K211" s="122">
        <v>122</v>
      </c>
      <c r="L211" s="25">
        <v>43.6</v>
      </c>
      <c r="M211" s="26">
        <v>3810</v>
      </c>
      <c r="N211" s="26">
        <v>19238</v>
      </c>
      <c r="O211" s="26">
        <v>13444</v>
      </c>
      <c r="P211" s="26">
        <v>51</v>
      </c>
      <c r="Q211" s="123">
        <v>112.6</v>
      </c>
    </row>
    <row r="212" spans="1:17">
      <c r="A212" s="112">
        <v>2006</v>
      </c>
      <c r="B212" s="120" t="s">
        <v>4</v>
      </c>
      <c r="C212" s="598">
        <v>123.3</v>
      </c>
      <c r="D212" s="598">
        <v>43</v>
      </c>
      <c r="E212" s="570">
        <v>4741</v>
      </c>
      <c r="F212" s="570">
        <v>20310</v>
      </c>
      <c r="G212" s="570">
        <v>15103</v>
      </c>
      <c r="H212" s="570">
        <v>49</v>
      </c>
      <c r="I212" s="584">
        <v>142.571</v>
      </c>
      <c r="K212" s="124">
        <v>123.3</v>
      </c>
      <c r="L212" s="27">
        <v>43</v>
      </c>
      <c r="M212" s="28">
        <v>4558</v>
      </c>
      <c r="N212" s="28">
        <v>19259</v>
      </c>
      <c r="O212" s="28">
        <v>13312</v>
      </c>
      <c r="P212" s="28">
        <v>50</v>
      </c>
      <c r="Q212" s="125">
        <v>111.8</v>
      </c>
    </row>
    <row r="213" spans="1:17">
      <c r="A213" s="112"/>
      <c r="B213" s="120" t="s">
        <v>5</v>
      </c>
      <c r="C213" s="598">
        <v>123.4</v>
      </c>
      <c r="D213" s="598">
        <v>44.1</v>
      </c>
      <c r="E213" s="570">
        <v>3286</v>
      </c>
      <c r="F213" s="570">
        <v>20613</v>
      </c>
      <c r="G213" s="570">
        <v>22793</v>
      </c>
      <c r="H213" s="570">
        <v>52</v>
      </c>
      <c r="I213" s="584">
        <v>143.471</v>
      </c>
      <c r="K213" s="124">
        <v>123.4</v>
      </c>
      <c r="L213" s="27">
        <v>44.1</v>
      </c>
      <c r="M213" s="28">
        <v>3807</v>
      </c>
      <c r="N213" s="28">
        <v>19854</v>
      </c>
      <c r="O213" s="28">
        <v>13445</v>
      </c>
      <c r="P213" s="28">
        <v>48</v>
      </c>
      <c r="Q213" s="125">
        <v>111</v>
      </c>
    </row>
    <row r="214" spans="1:17">
      <c r="A214" s="112"/>
      <c r="B214" s="120" t="s">
        <v>6</v>
      </c>
      <c r="C214" s="598">
        <v>123</v>
      </c>
      <c r="D214" s="598">
        <v>43</v>
      </c>
      <c r="E214" s="570">
        <v>3772</v>
      </c>
      <c r="F214" s="570">
        <v>18931</v>
      </c>
      <c r="G214" s="570">
        <v>9629</v>
      </c>
      <c r="H214" s="570">
        <v>47</v>
      </c>
      <c r="I214" s="584">
        <v>148.40600000000001</v>
      </c>
      <c r="K214" s="124">
        <v>123</v>
      </c>
      <c r="L214" s="27">
        <v>43</v>
      </c>
      <c r="M214" s="28">
        <v>4007</v>
      </c>
      <c r="N214" s="28">
        <v>20101</v>
      </c>
      <c r="O214" s="28">
        <v>12977</v>
      </c>
      <c r="P214" s="28">
        <v>50</v>
      </c>
      <c r="Q214" s="125">
        <v>114.3</v>
      </c>
    </row>
    <row r="215" spans="1:17">
      <c r="A215" s="112"/>
      <c r="B215" s="120" t="s">
        <v>7</v>
      </c>
      <c r="C215" s="594">
        <v>126.2</v>
      </c>
      <c r="D215" s="594">
        <v>42.3</v>
      </c>
      <c r="E215" s="570">
        <v>4000</v>
      </c>
      <c r="F215" s="570">
        <v>19452</v>
      </c>
      <c r="G215" s="570">
        <v>10741</v>
      </c>
      <c r="H215" s="570">
        <v>53</v>
      </c>
      <c r="I215" s="584">
        <v>150.488</v>
      </c>
      <c r="K215" s="124">
        <v>126.2</v>
      </c>
      <c r="L215" s="27">
        <v>42.3</v>
      </c>
      <c r="M215" s="28">
        <v>4259</v>
      </c>
      <c r="N215" s="28">
        <v>20355</v>
      </c>
      <c r="O215" s="28">
        <v>12820</v>
      </c>
      <c r="P215" s="28">
        <v>52</v>
      </c>
      <c r="Q215" s="125">
        <v>117</v>
      </c>
    </row>
    <row r="216" spans="1:17">
      <c r="A216" s="112"/>
      <c r="B216" s="120" t="s">
        <v>8</v>
      </c>
      <c r="C216" s="594">
        <v>128.30000000000001</v>
      </c>
      <c r="D216" s="594">
        <v>43.2</v>
      </c>
      <c r="E216" s="570">
        <v>5481</v>
      </c>
      <c r="F216" s="570">
        <v>20067</v>
      </c>
      <c r="G216" s="570">
        <v>13814</v>
      </c>
      <c r="H216" s="570">
        <v>52</v>
      </c>
      <c r="I216" s="584">
        <v>149.77500000000001</v>
      </c>
      <c r="K216" s="124">
        <v>128.30000000000001</v>
      </c>
      <c r="L216" s="27">
        <v>43.2</v>
      </c>
      <c r="M216" s="28">
        <v>4658</v>
      </c>
      <c r="N216" s="28">
        <v>20213</v>
      </c>
      <c r="O216" s="28">
        <v>13165</v>
      </c>
      <c r="P216" s="28">
        <v>49</v>
      </c>
      <c r="Q216" s="125">
        <v>116.4</v>
      </c>
    </row>
    <row r="217" spans="1:17">
      <c r="A217" s="112"/>
      <c r="B217" s="120" t="s">
        <v>9</v>
      </c>
      <c r="C217" s="594">
        <v>126.9</v>
      </c>
      <c r="D217" s="594">
        <v>44.6</v>
      </c>
      <c r="E217" s="570">
        <v>4525</v>
      </c>
      <c r="F217" s="570">
        <v>19652</v>
      </c>
      <c r="G217" s="570">
        <v>12941</v>
      </c>
      <c r="H217" s="570">
        <v>45</v>
      </c>
      <c r="I217" s="584">
        <v>151.78700000000001</v>
      </c>
      <c r="K217" s="124">
        <v>126.9</v>
      </c>
      <c r="L217" s="27">
        <v>44.6</v>
      </c>
      <c r="M217" s="28">
        <v>4410</v>
      </c>
      <c r="N217" s="28">
        <v>19742</v>
      </c>
      <c r="O217" s="28">
        <v>12632</v>
      </c>
      <c r="P217" s="28">
        <v>48</v>
      </c>
      <c r="Q217" s="125">
        <v>115.9</v>
      </c>
    </row>
    <row r="218" spans="1:17">
      <c r="A218" s="112"/>
      <c r="B218" s="120" t="s">
        <v>10</v>
      </c>
      <c r="C218" s="594">
        <v>128.30000000000001</v>
      </c>
      <c r="D218" s="594">
        <v>43</v>
      </c>
      <c r="E218" s="570">
        <v>4480</v>
      </c>
      <c r="F218" s="570">
        <v>21400</v>
      </c>
      <c r="G218" s="570">
        <v>9639</v>
      </c>
      <c r="H218" s="570">
        <v>44</v>
      </c>
      <c r="I218" s="584">
        <v>152.65899999999999</v>
      </c>
      <c r="K218" s="124">
        <v>128.30000000000001</v>
      </c>
      <c r="L218" s="27">
        <v>43</v>
      </c>
      <c r="M218" s="28">
        <v>4238</v>
      </c>
      <c r="N218" s="28">
        <v>20731</v>
      </c>
      <c r="O218" s="28">
        <v>12709</v>
      </c>
      <c r="P218" s="28">
        <v>48</v>
      </c>
      <c r="Q218" s="125">
        <v>116</v>
      </c>
    </row>
    <row r="219" spans="1:17">
      <c r="A219" s="112"/>
      <c r="B219" s="120" t="s">
        <v>11</v>
      </c>
      <c r="C219" s="594">
        <v>135.30000000000001</v>
      </c>
      <c r="D219" s="594">
        <v>44.4</v>
      </c>
      <c r="E219" s="570">
        <v>5100</v>
      </c>
      <c r="F219" s="570">
        <v>21151</v>
      </c>
      <c r="G219" s="570">
        <v>15036</v>
      </c>
      <c r="H219" s="570">
        <v>48</v>
      </c>
      <c r="I219" s="584">
        <v>152.471</v>
      </c>
      <c r="K219" s="124">
        <v>135.30000000000001</v>
      </c>
      <c r="L219" s="27">
        <v>44.4</v>
      </c>
      <c r="M219" s="28">
        <v>5022</v>
      </c>
      <c r="N219" s="28">
        <v>20652</v>
      </c>
      <c r="O219" s="28">
        <v>12523</v>
      </c>
      <c r="P219" s="28">
        <v>50</v>
      </c>
      <c r="Q219" s="125">
        <v>115.3</v>
      </c>
    </row>
    <row r="220" spans="1:17">
      <c r="A220" s="112"/>
      <c r="B220" s="120" t="s">
        <v>12</v>
      </c>
      <c r="C220" s="594">
        <v>130.80000000000001</v>
      </c>
      <c r="D220" s="594">
        <v>42.9</v>
      </c>
      <c r="E220" s="570">
        <v>4766</v>
      </c>
      <c r="F220" s="570">
        <v>21157</v>
      </c>
      <c r="G220" s="570">
        <v>10713</v>
      </c>
      <c r="H220" s="570">
        <v>60</v>
      </c>
      <c r="I220" s="584">
        <v>155.51599999999999</v>
      </c>
      <c r="K220" s="124">
        <v>130.80000000000001</v>
      </c>
      <c r="L220" s="27">
        <v>42.9</v>
      </c>
      <c r="M220" s="28">
        <v>4672</v>
      </c>
      <c r="N220" s="28">
        <v>19736</v>
      </c>
      <c r="O220" s="28">
        <v>11812</v>
      </c>
      <c r="P220" s="28">
        <v>53</v>
      </c>
      <c r="Q220" s="125">
        <v>115.3</v>
      </c>
    </row>
    <row r="221" spans="1:17">
      <c r="A221" s="112"/>
      <c r="B221" s="120" t="s">
        <v>13</v>
      </c>
      <c r="C221" s="594">
        <v>131.6</v>
      </c>
      <c r="D221" s="594">
        <v>43.3</v>
      </c>
      <c r="E221" s="570">
        <v>5198</v>
      </c>
      <c r="F221" s="570">
        <v>19544</v>
      </c>
      <c r="G221" s="570">
        <v>11754</v>
      </c>
      <c r="H221" s="570">
        <v>54</v>
      </c>
      <c r="I221" s="584">
        <v>156.554</v>
      </c>
      <c r="K221" s="124">
        <v>131.6</v>
      </c>
      <c r="L221" s="27">
        <v>43.3</v>
      </c>
      <c r="M221" s="28">
        <v>4892</v>
      </c>
      <c r="N221" s="28">
        <v>20039</v>
      </c>
      <c r="O221" s="28">
        <v>12025</v>
      </c>
      <c r="P221" s="28">
        <v>53</v>
      </c>
      <c r="Q221" s="125">
        <v>115.3</v>
      </c>
    </row>
    <row r="222" spans="1:17">
      <c r="A222" s="112"/>
      <c r="B222" s="121" t="s">
        <v>14</v>
      </c>
      <c r="C222" s="595">
        <v>133.80000000000001</v>
      </c>
      <c r="D222" s="595">
        <v>44.2</v>
      </c>
      <c r="E222" s="571">
        <v>4111</v>
      </c>
      <c r="F222" s="571">
        <v>16536</v>
      </c>
      <c r="G222" s="571">
        <v>10065</v>
      </c>
      <c r="H222" s="571">
        <v>50</v>
      </c>
      <c r="I222" s="585">
        <v>158.92099999999999</v>
      </c>
      <c r="K222" s="126">
        <v>133.80000000000001</v>
      </c>
      <c r="L222" s="29">
        <v>44.2</v>
      </c>
      <c r="M222" s="30">
        <v>3994</v>
      </c>
      <c r="N222" s="30">
        <v>20756</v>
      </c>
      <c r="O222" s="30">
        <v>11812</v>
      </c>
      <c r="P222" s="30">
        <v>52</v>
      </c>
      <c r="Q222" s="127">
        <v>114.8</v>
      </c>
    </row>
    <row r="223" spans="1:17">
      <c r="A223" s="114" t="s">
        <v>55</v>
      </c>
      <c r="B223" s="120" t="s">
        <v>3</v>
      </c>
      <c r="C223" s="594">
        <v>127.4</v>
      </c>
      <c r="D223" s="594">
        <v>44.3</v>
      </c>
      <c r="E223" s="570">
        <v>2783</v>
      </c>
      <c r="F223" s="570">
        <v>21561</v>
      </c>
      <c r="G223" s="570">
        <v>11153</v>
      </c>
      <c r="H223" s="570">
        <v>60</v>
      </c>
      <c r="I223" s="584">
        <v>158.71600000000001</v>
      </c>
      <c r="K223" s="124">
        <v>127.4</v>
      </c>
      <c r="L223" s="27">
        <v>44.3</v>
      </c>
      <c r="M223" s="28">
        <v>3430</v>
      </c>
      <c r="N223" s="28">
        <v>19086</v>
      </c>
      <c r="O223" s="28">
        <v>13005</v>
      </c>
      <c r="P223" s="28">
        <v>59</v>
      </c>
      <c r="Q223" s="125">
        <v>111.7</v>
      </c>
    </row>
    <row r="224" spans="1:17">
      <c r="A224" s="112">
        <v>2007</v>
      </c>
      <c r="B224" s="120" t="s">
        <v>4</v>
      </c>
      <c r="C224" s="594">
        <v>131.80000000000001</v>
      </c>
      <c r="D224" s="594">
        <v>44.6</v>
      </c>
      <c r="E224" s="570">
        <v>4572</v>
      </c>
      <c r="F224" s="570">
        <v>20985</v>
      </c>
      <c r="G224" s="570">
        <v>13350</v>
      </c>
      <c r="H224" s="570">
        <v>50</v>
      </c>
      <c r="I224" s="584">
        <v>159.42400000000001</v>
      </c>
      <c r="K224" s="124">
        <v>131.80000000000001</v>
      </c>
      <c r="L224" s="27">
        <v>44.6</v>
      </c>
      <c r="M224" s="28">
        <v>4350</v>
      </c>
      <c r="N224" s="28">
        <v>20013</v>
      </c>
      <c r="O224" s="28">
        <v>11903</v>
      </c>
      <c r="P224" s="28">
        <v>51</v>
      </c>
      <c r="Q224" s="125">
        <v>111.8</v>
      </c>
    </row>
    <row r="225" spans="1:17">
      <c r="A225" s="112"/>
      <c r="B225" s="120" t="s">
        <v>5</v>
      </c>
      <c r="C225" s="594">
        <v>130.80000000000001</v>
      </c>
      <c r="D225" s="594">
        <v>45.7</v>
      </c>
      <c r="E225" s="570">
        <v>3364</v>
      </c>
      <c r="F225" s="570">
        <v>19374</v>
      </c>
      <c r="G225" s="570">
        <v>19199</v>
      </c>
      <c r="H225" s="570">
        <v>53</v>
      </c>
      <c r="I225" s="584">
        <v>163.06299999999999</v>
      </c>
      <c r="K225" s="124">
        <v>130.80000000000001</v>
      </c>
      <c r="L225" s="27">
        <v>45.7</v>
      </c>
      <c r="M225" s="28">
        <v>3731</v>
      </c>
      <c r="N225" s="28">
        <v>18737</v>
      </c>
      <c r="O225" s="28">
        <v>11606</v>
      </c>
      <c r="P225" s="28">
        <v>50</v>
      </c>
      <c r="Q225" s="125">
        <v>113.7</v>
      </c>
    </row>
    <row r="226" spans="1:17">
      <c r="A226" s="112"/>
      <c r="B226" s="120" t="s">
        <v>6</v>
      </c>
      <c r="C226" s="594">
        <v>130.30000000000001</v>
      </c>
      <c r="D226" s="594">
        <v>44.6</v>
      </c>
      <c r="E226" s="570">
        <v>3563</v>
      </c>
      <c r="F226" s="570">
        <v>17806</v>
      </c>
      <c r="G226" s="570">
        <v>8266</v>
      </c>
      <c r="H226" s="570">
        <v>50</v>
      </c>
      <c r="I226" s="584">
        <v>168.185</v>
      </c>
      <c r="K226" s="124">
        <v>130.30000000000001</v>
      </c>
      <c r="L226" s="27">
        <v>44.6</v>
      </c>
      <c r="M226" s="28">
        <v>3783</v>
      </c>
      <c r="N226" s="28">
        <v>18703</v>
      </c>
      <c r="O226" s="28">
        <v>10918</v>
      </c>
      <c r="P226" s="28">
        <v>51</v>
      </c>
      <c r="Q226" s="125">
        <v>113.3</v>
      </c>
    </row>
    <row r="227" spans="1:17">
      <c r="A227" s="112"/>
      <c r="B227" s="120" t="s">
        <v>7</v>
      </c>
      <c r="C227" s="594">
        <v>129.6</v>
      </c>
      <c r="D227" s="594">
        <v>43.3</v>
      </c>
      <c r="E227" s="570">
        <v>4691</v>
      </c>
      <c r="F227" s="570">
        <v>19343</v>
      </c>
      <c r="G227" s="570">
        <v>9375</v>
      </c>
      <c r="H227" s="570">
        <v>62</v>
      </c>
      <c r="I227" s="584">
        <v>169.648</v>
      </c>
      <c r="K227" s="124">
        <v>129.6</v>
      </c>
      <c r="L227" s="27">
        <v>43.3</v>
      </c>
      <c r="M227" s="28">
        <v>5035</v>
      </c>
      <c r="N227" s="28">
        <v>20295</v>
      </c>
      <c r="O227" s="28">
        <v>11376</v>
      </c>
      <c r="P227" s="28">
        <v>62</v>
      </c>
      <c r="Q227" s="125">
        <v>112.7</v>
      </c>
    </row>
    <row r="228" spans="1:17">
      <c r="A228" s="112"/>
      <c r="B228" s="120" t="s">
        <v>8</v>
      </c>
      <c r="C228" s="582">
        <v>130.1</v>
      </c>
      <c r="D228" s="594">
        <v>44.3</v>
      </c>
      <c r="E228" s="570">
        <v>3960</v>
      </c>
      <c r="F228" s="570">
        <v>17569</v>
      </c>
      <c r="G228" s="570">
        <v>11350</v>
      </c>
      <c r="H228" s="570">
        <v>74</v>
      </c>
      <c r="I228" s="584">
        <v>171.893</v>
      </c>
      <c r="K228" s="124">
        <v>130.1</v>
      </c>
      <c r="L228" s="27">
        <v>44.3</v>
      </c>
      <c r="M228" s="28">
        <v>3438</v>
      </c>
      <c r="N228" s="28">
        <v>17803</v>
      </c>
      <c r="O228" s="28">
        <v>10982</v>
      </c>
      <c r="P228" s="28">
        <v>72</v>
      </c>
      <c r="Q228" s="125">
        <v>114.8</v>
      </c>
    </row>
    <row r="229" spans="1:17">
      <c r="A229" s="95"/>
      <c r="B229" s="120" t="s">
        <v>9</v>
      </c>
      <c r="C229" s="582">
        <v>130.19999999999999</v>
      </c>
      <c r="D229" s="594">
        <v>43.4</v>
      </c>
      <c r="E229" s="570">
        <v>3533</v>
      </c>
      <c r="F229" s="570">
        <v>19620</v>
      </c>
      <c r="G229" s="570">
        <v>11264</v>
      </c>
      <c r="H229" s="570">
        <v>50</v>
      </c>
      <c r="I229" s="584">
        <v>175.31200000000001</v>
      </c>
      <c r="K229" s="124">
        <v>130.19999999999999</v>
      </c>
      <c r="L229" s="27">
        <v>43.4</v>
      </c>
      <c r="M229" s="28">
        <v>3463</v>
      </c>
      <c r="N229" s="28">
        <v>19282</v>
      </c>
      <c r="O229" s="28">
        <v>10723</v>
      </c>
      <c r="P229" s="28">
        <v>54</v>
      </c>
      <c r="Q229" s="125">
        <v>115.5</v>
      </c>
    </row>
    <row r="230" spans="1:17">
      <c r="A230" s="112"/>
      <c r="B230" s="120" t="s">
        <v>10</v>
      </c>
      <c r="C230" s="582">
        <v>140.19999999999999</v>
      </c>
      <c r="D230" s="594">
        <v>43.6</v>
      </c>
      <c r="E230" s="570">
        <v>2185</v>
      </c>
      <c r="F230" s="570">
        <v>20027</v>
      </c>
      <c r="G230" s="570">
        <v>8685</v>
      </c>
      <c r="H230" s="570">
        <v>55</v>
      </c>
      <c r="I230" s="584">
        <v>171.161</v>
      </c>
      <c r="K230" s="124">
        <v>140.19999999999999</v>
      </c>
      <c r="L230" s="27">
        <v>43.6</v>
      </c>
      <c r="M230" s="28">
        <v>2084</v>
      </c>
      <c r="N230" s="28">
        <v>19514</v>
      </c>
      <c r="O230" s="28">
        <v>11183</v>
      </c>
      <c r="P230" s="28">
        <v>58</v>
      </c>
      <c r="Q230" s="125">
        <v>112.1</v>
      </c>
    </row>
    <row r="231" spans="1:17">
      <c r="A231" s="112"/>
      <c r="B231" s="120" t="s">
        <v>11</v>
      </c>
      <c r="C231" s="582">
        <v>132.1</v>
      </c>
      <c r="D231" s="594">
        <v>46.3</v>
      </c>
      <c r="E231" s="570">
        <v>2398</v>
      </c>
      <c r="F231" s="570">
        <v>17980</v>
      </c>
      <c r="G231" s="570">
        <v>13004</v>
      </c>
      <c r="H231" s="570">
        <v>60</v>
      </c>
      <c r="I231" s="584">
        <v>173.351</v>
      </c>
      <c r="K231" s="124">
        <v>132.1</v>
      </c>
      <c r="L231" s="27">
        <v>46.3</v>
      </c>
      <c r="M231" s="28">
        <v>2380</v>
      </c>
      <c r="N231" s="28">
        <v>18107</v>
      </c>
      <c r="O231" s="28">
        <v>11169</v>
      </c>
      <c r="P231" s="28">
        <v>66</v>
      </c>
      <c r="Q231" s="125">
        <v>113.7</v>
      </c>
    </row>
    <row r="232" spans="1:17">
      <c r="A232" s="112"/>
      <c r="B232" s="120" t="s">
        <v>12</v>
      </c>
      <c r="C232" s="582">
        <v>133.9</v>
      </c>
      <c r="D232" s="594">
        <v>43.8</v>
      </c>
      <c r="E232" s="570">
        <v>2704</v>
      </c>
      <c r="F232" s="570">
        <v>20872</v>
      </c>
      <c r="G232" s="570">
        <v>10937</v>
      </c>
      <c r="H232" s="570">
        <v>71</v>
      </c>
      <c r="I232" s="584">
        <v>175.721</v>
      </c>
      <c r="K232" s="124">
        <v>133.9</v>
      </c>
      <c r="L232" s="27">
        <v>43.8</v>
      </c>
      <c r="M232" s="28">
        <v>2641</v>
      </c>
      <c r="N232" s="28">
        <v>18902</v>
      </c>
      <c r="O232" s="28">
        <v>11647</v>
      </c>
      <c r="P232" s="28">
        <v>60</v>
      </c>
      <c r="Q232" s="125">
        <v>113</v>
      </c>
    </row>
    <row r="233" spans="1:17">
      <c r="A233" s="112"/>
      <c r="B233" s="120" t="s">
        <v>13</v>
      </c>
      <c r="C233" s="582">
        <v>131.5</v>
      </c>
      <c r="D233" s="594">
        <v>44</v>
      </c>
      <c r="E233" s="570">
        <v>3236</v>
      </c>
      <c r="F233" s="570">
        <v>16380</v>
      </c>
      <c r="G233" s="570">
        <v>11602</v>
      </c>
      <c r="H233" s="570">
        <v>63</v>
      </c>
      <c r="I233" s="584">
        <v>173.21799999999999</v>
      </c>
      <c r="K233" s="124">
        <v>131.5</v>
      </c>
      <c r="L233" s="27">
        <v>44</v>
      </c>
      <c r="M233" s="28">
        <v>3072</v>
      </c>
      <c r="N233" s="28">
        <v>17012</v>
      </c>
      <c r="O233" s="28">
        <v>11572</v>
      </c>
      <c r="P233" s="28">
        <v>59</v>
      </c>
      <c r="Q233" s="125">
        <v>110.6</v>
      </c>
    </row>
    <row r="234" spans="1:17">
      <c r="A234" s="113"/>
      <c r="B234" s="120" t="s">
        <v>14</v>
      </c>
      <c r="C234" s="582">
        <v>132.4</v>
      </c>
      <c r="D234" s="594">
        <v>44.2</v>
      </c>
      <c r="E234" s="570">
        <v>3497</v>
      </c>
      <c r="F234" s="570">
        <v>13266</v>
      </c>
      <c r="G234" s="570">
        <v>9657</v>
      </c>
      <c r="H234" s="570">
        <v>63</v>
      </c>
      <c r="I234" s="584">
        <v>172.334</v>
      </c>
      <c r="K234" s="124">
        <v>132.4</v>
      </c>
      <c r="L234" s="27">
        <v>44.2</v>
      </c>
      <c r="M234" s="28">
        <v>3286</v>
      </c>
      <c r="N234" s="28">
        <v>16583</v>
      </c>
      <c r="O234" s="28">
        <v>11513</v>
      </c>
      <c r="P234" s="28">
        <v>68</v>
      </c>
      <c r="Q234" s="125">
        <v>108.4</v>
      </c>
    </row>
    <row r="235" spans="1:17">
      <c r="A235" s="115" t="s">
        <v>56</v>
      </c>
      <c r="B235" s="119" t="s">
        <v>3</v>
      </c>
      <c r="C235" s="596">
        <v>132.1</v>
      </c>
      <c r="D235" s="596">
        <v>46.2</v>
      </c>
      <c r="E235" s="572">
        <v>2937</v>
      </c>
      <c r="F235" s="572">
        <v>18128</v>
      </c>
      <c r="G235" s="572">
        <v>10034</v>
      </c>
      <c r="H235" s="572">
        <v>67</v>
      </c>
      <c r="I235" s="604">
        <v>172.93799999999999</v>
      </c>
      <c r="K235" s="122">
        <v>132.1</v>
      </c>
      <c r="L235" s="25">
        <v>46.2</v>
      </c>
      <c r="M235" s="26">
        <v>3701</v>
      </c>
      <c r="N235" s="26">
        <v>16002</v>
      </c>
      <c r="O235" s="26">
        <v>11724</v>
      </c>
      <c r="P235" s="26">
        <v>70</v>
      </c>
      <c r="Q235" s="123">
        <v>109</v>
      </c>
    </row>
    <row r="236" spans="1:17">
      <c r="A236" s="112">
        <v>2008</v>
      </c>
      <c r="B236" s="120" t="s">
        <v>4</v>
      </c>
      <c r="C236" s="594">
        <v>137.69999999999999</v>
      </c>
      <c r="D236" s="594">
        <v>42.4</v>
      </c>
      <c r="E236" s="570">
        <v>3661</v>
      </c>
      <c r="F236" s="570">
        <v>16416</v>
      </c>
      <c r="G236" s="570">
        <v>13484</v>
      </c>
      <c r="H236" s="570">
        <v>66</v>
      </c>
      <c r="I236" s="584">
        <v>180.65100000000001</v>
      </c>
      <c r="K236" s="124">
        <v>137.69999999999999</v>
      </c>
      <c r="L236" s="27">
        <v>42.4</v>
      </c>
      <c r="M236" s="28">
        <v>3481</v>
      </c>
      <c r="N236" s="28">
        <v>15511</v>
      </c>
      <c r="O236" s="28">
        <v>11632</v>
      </c>
      <c r="P236" s="28">
        <v>65</v>
      </c>
      <c r="Q236" s="125">
        <v>113.3</v>
      </c>
    </row>
    <row r="237" spans="1:17">
      <c r="A237" s="112"/>
      <c r="B237" s="120" t="s">
        <v>5</v>
      </c>
      <c r="C237" s="594">
        <v>129.5</v>
      </c>
      <c r="D237" s="594">
        <v>44.8</v>
      </c>
      <c r="E237" s="570">
        <v>3530</v>
      </c>
      <c r="F237" s="570">
        <v>14947</v>
      </c>
      <c r="G237" s="570">
        <v>18524</v>
      </c>
      <c r="H237" s="570">
        <v>72</v>
      </c>
      <c r="I237" s="584">
        <v>182.14500000000001</v>
      </c>
      <c r="K237" s="124">
        <v>129.5</v>
      </c>
      <c r="L237" s="27">
        <v>44.8</v>
      </c>
      <c r="M237" s="28">
        <v>3716</v>
      </c>
      <c r="N237" s="28">
        <v>14876</v>
      </c>
      <c r="O237" s="28">
        <v>11811</v>
      </c>
      <c r="P237" s="28">
        <v>67</v>
      </c>
      <c r="Q237" s="125">
        <v>111.7</v>
      </c>
    </row>
    <row r="238" spans="1:17">
      <c r="A238" s="112"/>
      <c r="B238" s="120" t="s">
        <v>6</v>
      </c>
      <c r="C238" s="594">
        <v>135.9</v>
      </c>
      <c r="D238" s="594">
        <v>43.9</v>
      </c>
      <c r="E238" s="570">
        <v>3787</v>
      </c>
      <c r="F238" s="570">
        <v>16438</v>
      </c>
      <c r="G238" s="570">
        <v>9260</v>
      </c>
      <c r="H238" s="570">
        <v>55</v>
      </c>
      <c r="I238" s="584">
        <v>187.63399999999999</v>
      </c>
      <c r="K238" s="124">
        <v>135.9</v>
      </c>
      <c r="L238" s="27">
        <v>43.9</v>
      </c>
      <c r="M238" s="28">
        <v>3996</v>
      </c>
      <c r="N238" s="28">
        <v>16607</v>
      </c>
      <c r="O238" s="28">
        <v>12106</v>
      </c>
      <c r="P238" s="28">
        <v>56</v>
      </c>
      <c r="Q238" s="125">
        <v>111.6</v>
      </c>
    </row>
    <row r="239" spans="1:17">
      <c r="A239" s="112"/>
      <c r="B239" s="120" t="s">
        <v>7</v>
      </c>
      <c r="C239" s="594">
        <v>136.19999999999999</v>
      </c>
      <c r="D239" s="594">
        <v>43.3</v>
      </c>
      <c r="E239" s="570">
        <v>3585</v>
      </c>
      <c r="F239" s="570">
        <v>14366</v>
      </c>
      <c r="G239" s="570">
        <v>8762</v>
      </c>
      <c r="H239" s="570">
        <v>53</v>
      </c>
      <c r="I239" s="584">
        <v>193.27699999999999</v>
      </c>
      <c r="K239" s="124">
        <v>136.19999999999999</v>
      </c>
      <c r="L239" s="27">
        <v>43.3</v>
      </c>
      <c r="M239" s="28">
        <v>3935</v>
      </c>
      <c r="N239" s="28">
        <v>15376</v>
      </c>
      <c r="O239" s="28">
        <v>10644</v>
      </c>
      <c r="P239" s="28">
        <v>53</v>
      </c>
      <c r="Q239" s="125">
        <v>113.9</v>
      </c>
    </row>
    <row r="240" spans="1:17">
      <c r="A240" s="112"/>
      <c r="B240" s="120" t="s">
        <v>8</v>
      </c>
      <c r="C240" s="582">
        <v>133.19999999999999</v>
      </c>
      <c r="D240" s="594">
        <v>43.5</v>
      </c>
      <c r="E240" s="570">
        <v>4207</v>
      </c>
      <c r="F240" s="570">
        <v>13936</v>
      </c>
      <c r="G240" s="570">
        <v>11258</v>
      </c>
      <c r="H240" s="570">
        <v>60</v>
      </c>
      <c r="I240" s="584">
        <v>198.16399999999999</v>
      </c>
      <c r="K240" s="124">
        <v>133.19999999999999</v>
      </c>
      <c r="L240" s="27">
        <v>43.5</v>
      </c>
      <c r="M240" s="28">
        <v>3766</v>
      </c>
      <c r="N240" s="28">
        <v>14511</v>
      </c>
      <c r="O240" s="28">
        <v>11086</v>
      </c>
      <c r="P240" s="28">
        <v>57</v>
      </c>
      <c r="Q240" s="125">
        <v>115.3</v>
      </c>
    </row>
    <row r="241" spans="1:17">
      <c r="A241" s="112"/>
      <c r="B241" s="120" t="s">
        <v>9</v>
      </c>
      <c r="C241" s="582">
        <v>133.1</v>
      </c>
      <c r="D241" s="594">
        <v>44.5</v>
      </c>
      <c r="E241" s="570">
        <v>3467</v>
      </c>
      <c r="F241" s="570">
        <v>15174</v>
      </c>
      <c r="G241" s="570">
        <v>11590</v>
      </c>
      <c r="H241" s="570">
        <v>58</v>
      </c>
      <c r="I241" s="584">
        <v>201.91399999999999</v>
      </c>
      <c r="K241" s="124">
        <v>133.1</v>
      </c>
      <c r="L241" s="27">
        <v>44.5</v>
      </c>
      <c r="M241" s="28">
        <v>3364</v>
      </c>
      <c r="N241" s="28">
        <v>14443</v>
      </c>
      <c r="O241" s="28">
        <v>10720</v>
      </c>
      <c r="P241" s="28">
        <v>63</v>
      </c>
      <c r="Q241" s="125">
        <v>115.2</v>
      </c>
    </row>
    <row r="242" spans="1:17">
      <c r="A242" s="112"/>
      <c r="B242" s="120" t="s">
        <v>10</v>
      </c>
      <c r="C242" s="582">
        <v>130.30000000000001</v>
      </c>
      <c r="D242" s="594">
        <v>45.3</v>
      </c>
      <c r="E242" s="570">
        <v>3400</v>
      </c>
      <c r="F242" s="570">
        <v>13617</v>
      </c>
      <c r="G242" s="570">
        <v>7765</v>
      </c>
      <c r="H242" s="570">
        <v>59</v>
      </c>
      <c r="I242" s="584">
        <v>199.048</v>
      </c>
      <c r="K242" s="124">
        <v>130.30000000000001</v>
      </c>
      <c r="L242" s="27">
        <v>45.3</v>
      </c>
      <c r="M242" s="28">
        <v>3236</v>
      </c>
      <c r="N242" s="28">
        <v>13843</v>
      </c>
      <c r="O242" s="28">
        <v>10253</v>
      </c>
      <c r="P242" s="28">
        <v>66</v>
      </c>
      <c r="Q242" s="125">
        <v>116.3</v>
      </c>
    </row>
    <row r="243" spans="1:17">
      <c r="A243" s="112"/>
      <c r="B243" s="120" t="s">
        <v>11</v>
      </c>
      <c r="C243" s="582">
        <v>127</v>
      </c>
      <c r="D243" s="594">
        <v>47.1</v>
      </c>
      <c r="E243" s="570">
        <v>3108</v>
      </c>
      <c r="F243" s="570">
        <v>14632</v>
      </c>
      <c r="G243" s="570">
        <v>12500</v>
      </c>
      <c r="H243" s="570">
        <v>56</v>
      </c>
      <c r="I243" s="584">
        <v>191.535</v>
      </c>
      <c r="K243" s="124">
        <v>127</v>
      </c>
      <c r="L243" s="27">
        <v>47.1</v>
      </c>
      <c r="M243" s="28">
        <v>3133</v>
      </c>
      <c r="N243" s="28">
        <v>14002</v>
      </c>
      <c r="O243" s="28">
        <v>10130</v>
      </c>
      <c r="P243" s="28">
        <v>59</v>
      </c>
      <c r="Q243" s="125">
        <v>110.5</v>
      </c>
    </row>
    <row r="244" spans="1:17">
      <c r="A244" s="112"/>
      <c r="B244" s="120" t="s">
        <v>12</v>
      </c>
      <c r="C244" s="582">
        <v>124.4</v>
      </c>
      <c r="D244" s="594">
        <v>47.7</v>
      </c>
      <c r="E244" s="570">
        <v>3378</v>
      </c>
      <c r="F244" s="570">
        <v>15039</v>
      </c>
      <c r="G244" s="570">
        <v>9163</v>
      </c>
      <c r="H244" s="570">
        <v>76</v>
      </c>
      <c r="I244" s="584">
        <v>173.66200000000001</v>
      </c>
      <c r="K244" s="124">
        <v>124.4</v>
      </c>
      <c r="L244" s="27">
        <v>47.7</v>
      </c>
      <c r="M244" s="28">
        <v>3322</v>
      </c>
      <c r="N244" s="28">
        <v>13622</v>
      </c>
      <c r="O244" s="28">
        <v>9625</v>
      </c>
      <c r="P244" s="28">
        <v>63</v>
      </c>
      <c r="Q244" s="125">
        <v>98.8</v>
      </c>
    </row>
    <row r="245" spans="1:17">
      <c r="A245" s="112"/>
      <c r="B245" s="120" t="s">
        <v>13</v>
      </c>
      <c r="C245" s="582">
        <v>116.8</v>
      </c>
      <c r="D245" s="594">
        <v>55.3</v>
      </c>
      <c r="E245" s="570">
        <v>2963</v>
      </c>
      <c r="F245" s="570">
        <v>12120</v>
      </c>
      <c r="G245" s="570">
        <v>8732</v>
      </c>
      <c r="H245" s="570">
        <v>71</v>
      </c>
      <c r="I245" s="584">
        <v>158.65199999999999</v>
      </c>
      <c r="K245" s="124">
        <v>116.8</v>
      </c>
      <c r="L245" s="27">
        <v>55.3</v>
      </c>
      <c r="M245" s="28">
        <v>2863</v>
      </c>
      <c r="N245" s="28">
        <v>13406</v>
      </c>
      <c r="O245" s="28">
        <v>9246</v>
      </c>
      <c r="P245" s="28">
        <v>70</v>
      </c>
      <c r="Q245" s="125">
        <v>91.6</v>
      </c>
    </row>
    <row r="246" spans="1:17">
      <c r="A246" s="112"/>
      <c r="B246" s="121" t="s">
        <v>14</v>
      </c>
      <c r="C246" s="583">
        <v>110.8</v>
      </c>
      <c r="D246" s="595">
        <v>65.599999999999994</v>
      </c>
      <c r="E246" s="571">
        <v>3427</v>
      </c>
      <c r="F246" s="571">
        <v>11990</v>
      </c>
      <c r="G246" s="571">
        <v>7500</v>
      </c>
      <c r="H246" s="571">
        <v>54</v>
      </c>
      <c r="I246" s="585">
        <v>147.85400000000001</v>
      </c>
      <c r="K246" s="126">
        <v>110.8</v>
      </c>
      <c r="L246" s="29">
        <v>65.599999999999994</v>
      </c>
      <c r="M246" s="30">
        <v>3103</v>
      </c>
      <c r="N246" s="30">
        <v>14202</v>
      </c>
      <c r="O246" s="30">
        <v>8691</v>
      </c>
      <c r="P246" s="30">
        <v>57</v>
      </c>
      <c r="Q246" s="127">
        <v>85.8</v>
      </c>
    </row>
    <row r="247" spans="1:17">
      <c r="A247" s="114" t="s">
        <v>57</v>
      </c>
      <c r="B247" s="120" t="s">
        <v>3</v>
      </c>
      <c r="C247" s="582">
        <v>95.6</v>
      </c>
      <c r="D247" s="594">
        <v>115.6</v>
      </c>
      <c r="E247" s="570">
        <v>2015</v>
      </c>
      <c r="F247" s="570">
        <v>14433</v>
      </c>
      <c r="G247" s="570">
        <v>7117</v>
      </c>
      <c r="H247" s="570">
        <v>59</v>
      </c>
      <c r="I247" s="584">
        <v>143.107</v>
      </c>
      <c r="K247" s="124">
        <v>95.6</v>
      </c>
      <c r="L247" s="27">
        <v>115.6</v>
      </c>
      <c r="M247" s="28">
        <v>2534</v>
      </c>
      <c r="N247" s="28">
        <v>12804</v>
      </c>
      <c r="O247" s="28">
        <v>8176</v>
      </c>
      <c r="P247" s="28">
        <v>63</v>
      </c>
      <c r="Q247" s="125">
        <v>82.8</v>
      </c>
    </row>
    <row r="248" spans="1:17">
      <c r="A248" s="112">
        <v>2009</v>
      </c>
      <c r="B248" s="120" t="s">
        <v>4</v>
      </c>
      <c r="C248" s="582">
        <v>87.5</v>
      </c>
      <c r="D248" s="594">
        <v>84.1</v>
      </c>
      <c r="E248" s="570">
        <v>2500</v>
      </c>
      <c r="F248" s="570">
        <v>11816</v>
      </c>
      <c r="G248" s="570">
        <v>9165</v>
      </c>
      <c r="H248" s="570">
        <v>67</v>
      </c>
      <c r="I248" s="584">
        <v>139.69900000000001</v>
      </c>
      <c r="K248" s="124">
        <v>87.5</v>
      </c>
      <c r="L248" s="27">
        <v>84.1</v>
      </c>
      <c r="M248" s="28">
        <v>2424</v>
      </c>
      <c r="N248" s="28">
        <v>11279</v>
      </c>
      <c r="O248" s="28">
        <v>8255</v>
      </c>
      <c r="P248" s="28">
        <v>67</v>
      </c>
      <c r="Q248" s="125">
        <v>77.3</v>
      </c>
    </row>
    <row r="249" spans="1:17">
      <c r="A249" s="95"/>
      <c r="B249" s="120" t="s">
        <v>5</v>
      </c>
      <c r="C249" s="582">
        <v>103.6</v>
      </c>
      <c r="D249" s="594">
        <v>73.400000000000006</v>
      </c>
      <c r="E249" s="570">
        <v>3019</v>
      </c>
      <c r="F249" s="570">
        <v>12425</v>
      </c>
      <c r="G249" s="570">
        <v>13075</v>
      </c>
      <c r="H249" s="570">
        <v>74</v>
      </c>
      <c r="I249" s="584">
        <v>139.827</v>
      </c>
      <c r="K249" s="124">
        <v>103.6</v>
      </c>
      <c r="L249" s="27">
        <v>73.400000000000006</v>
      </c>
      <c r="M249" s="28">
        <v>3027</v>
      </c>
      <c r="N249" s="28">
        <v>12001</v>
      </c>
      <c r="O249" s="28">
        <v>8340</v>
      </c>
      <c r="P249" s="28">
        <v>68</v>
      </c>
      <c r="Q249" s="125">
        <v>76.8</v>
      </c>
    </row>
    <row r="250" spans="1:17">
      <c r="A250" s="112"/>
      <c r="B250" s="120" t="s">
        <v>6</v>
      </c>
      <c r="C250" s="582">
        <v>91.4</v>
      </c>
      <c r="D250" s="594">
        <v>71.599999999999994</v>
      </c>
      <c r="E250" s="570">
        <v>2991</v>
      </c>
      <c r="F250" s="570">
        <v>11384</v>
      </c>
      <c r="G250" s="570">
        <v>6905</v>
      </c>
      <c r="H250" s="570">
        <v>68</v>
      </c>
      <c r="I250" s="584">
        <v>143.33600000000001</v>
      </c>
      <c r="K250" s="124">
        <v>91.4</v>
      </c>
      <c r="L250" s="27">
        <v>71.599999999999994</v>
      </c>
      <c r="M250" s="28">
        <v>3153</v>
      </c>
      <c r="N250" s="28">
        <v>11590</v>
      </c>
      <c r="O250" s="28">
        <v>9103</v>
      </c>
      <c r="P250" s="28">
        <v>68</v>
      </c>
      <c r="Q250" s="125">
        <v>76.400000000000006</v>
      </c>
    </row>
    <row r="251" spans="1:17">
      <c r="A251" s="112"/>
      <c r="B251" s="120" t="s">
        <v>7</v>
      </c>
      <c r="C251" s="582">
        <v>92.6</v>
      </c>
      <c r="D251" s="594">
        <v>67.5</v>
      </c>
      <c r="E251" s="570">
        <v>2139</v>
      </c>
      <c r="F251" s="570">
        <v>9273</v>
      </c>
      <c r="G251" s="570">
        <v>7271</v>
      </c>
      <c r="H251" s="570">
        <v>67</v>
      </c>
      <c r="I251" s="584">
        <v>141.84</v>
      </c>
      <c r="K251" s="124">
        <v>92.6</v>
      </c>
      <c r="L251" s="27">
        <v>67.5</v>
      </c>
      <c r="M251" s="28">
        <v>2399</v>
      </c>
      <c r="N251" s="28">
        <v>10305</v>
      </c>
      <c r="O251" s="28">
        <v>9167</v>
      </c>
      <c r="P251" s="28">
        <v>69</v>
      </c>
      <c r="Q251" s="125">
        <v>73.400000000000006</v>
      </c>
    </row>
    <row r="252" spans="1:17">
      <c r="A252" s="112"/>
      <c r="B252" s="120" t="s">
        <v>8</v>
      </c>
      <c r="C252" s="582">
        <v>93.1</v>
      </c>
      <c r="D252" s="594">
        <v>63</v>
      </c>
      <c r="E252" s="570">
        <v>2582</v>
      </c>
      <c r="F252" s="570">
        <v>11461</v>
      </c>
      <c r="G252" s="570">
        <v>9942</v>
      </c>
      <c r="H252" s="570">
        <v>61</v>
      </c>
      <c r="I252" s="584">
        <v>144.971</v>
      </c>
      <c r="K252" s="124">
        <v>93.1</v>
      </c>
      <c r="L252" s="27">
        <v>63</v>
      </c>
      <c r="M252" s="28">
        <v>2376</v>
      </c>
      <c r="N252" s="28">
        <v>11472</v>
      </c>
      <c r="O252" s="28">
        <v>9424</v>
      </c>
      <c r="P252" s="28">
        <v>58</v>
      </c>
      <c r="Q252" s="125">
        <v>73.2</v>
      </c>
    </row>
    <row r="253" spans="1:17">
      <c r="A253" s="112"/>
      <c r="B253" s="120" t="s">
        <v>9</v>
      </c>
      <c r="C253" s="582">
        <v>100</v>
      </c>
      <c r="D253" s="594">
        <v>59</v>
      </c>
      <c r="E253" s="570">
        <v>2631</v>
      </c>
      <c r="F253" s="570">
        <v>11595</v>
      </c>
      <c r="G253" s="570">
        <v>11665</v>
      </c>
      <c r="H253" s="570">
        <v>55</v>
      </c>
      <c r="I253" s="584">
        <v>146.32</v>
      </c>
      <c r="K253" s="124">
        <v>100</v>
      </c>
      <c r="L253" s="27">
        <v>59</v>
      </c>
      <c r="M253" s="28">
        <v>2489</v>
      </c>
      <c r="N253" s="28">
        <v>11108</v>
      </c>
      <c r="O253" s="28">
        <v>10489</v>
      </c>
      <c r="P253" s="28">
        <v>56</v>
      </c>
      <c r="Q253" s="125">
        <v>72.5</v>
      </c>
    </row>
    <row r="254" spans="1:17">
      <c r="A254" s="112"/>
      <c r="B254" s="120" t="s">
        <v>10</v>
      </c>
      <c r="C254" s="582">
        <v>107.7</v>
      </c>
      <c r="D254" s="594">
        <v>54.9</v>
      </c>
      <c r="E254" s="570">
        <v>2149</v>
      </c>
      <c r="F254" s="570">
        <v>10122</v>
      </c>
      <c r="G254" s="570">
        <v>7866</v>
      </c>
      <c r="H254" s="570">
        <v>65</v>
      </c>
      <c r="I254" s="584">
        <v>150.13300000000001</v>
      </c>
      <c r="K254" s="124">
        <v>107.7</v>
      </c>
      <c r="L254" s="27">
        <v>54.9</v>
      </c>
      <c r="M254" s="28">
        <v>2044</v>
      </c>
      <c r="N254" s="28">
        <v>10450</v>
      </c>
      <c r="O254" s="28">
        <v>10308</v>
      </c>
      <c r="P254" s="28">
        <v>74</v>
      </c>
      <c r="Q254" s="125">
        <v>75.400000000000006</v>
      </c>
    </row>
    <row r="255" spans="1:17">
      <c r="A255" s="112"/>
      <c r="B255" s="120" t="s">
        <v>11</v>
      </c>
      <c r="C255" s="582">
        <v>103</v>
      </c>
      <c r="D255" s="594">
        <v>50.5</v>
      </c>
      <c r="E255" s="570">
        <v>2502</v>
      </c>
      <c r="F255" s="570">
        <v>11298</v>
      </c>
      <c r="G255" s="570">
        <v>13953</v>
      </c>
      <c r="H255" s="570">
        <v>51</v>
      </c>
      <c r="I255" s="584">
        <v>148.88999999999999</v>
      </c>
      <c r="K255" s="124">
        <v>103</v>
      </c>
      <c r="L255" s="27">
        <v>50.5</v>
      </c>
      <c r="M255" s="28">
        <v>2558</v>
      </c>
      <c r="N255" s="28">
        <v>10821</v>
      </c>
      <c r="O255" s="28">
        <v>11505</v>
      </c>
      <c r="P255" s="28">
        <v>54</v>
      </c>
      <c r="Q255" s="125">
        <v>77.7</v>
      </c>
    </row>
    <row r="256" spans="1:17">
      <c r="A256" s="112"/>
      <c r="B256" s="120" t="s">
        <v>12</v>
      </c>
      <c r="C256" s="582">
        <v>105.3</v>
      </c>
      <c r="D256" s="594">
        <v>51.2</v>
      </c>
      <c r="E256" s="570">
        <v>2888</v>
      </c>
      <c r="F256" s="570">
        <v>11585</v>
      </c>
      <c r="G256" s="570">
        <v>10993</v>
      </c>
      <c r="H256" s="570">
        <v>61</v>
      </c>
      <c r="I256" s="584">
        <v>151.72800000000001</v>
      </c>
      <c r="K256" s="124">
        <v>105.3</v>
      </c>
      <c r="L256" s="27">
        <v>51.2</v>
      </c>
      <c r="M256" s="28">
        <v>2844</v>
      </c>
      <c r="N256" s="28">
        <v>10545</v>
      </c>
      <c r="O256" s="28">
        <v>11637</v>
      </c>
      <c r="P256" s="28">
        <v>54</v>
      </c>
      <c r="Q256" s="125">
        <v>87.4</v>
      </c>
    </row>
    <row r="257" spans="1:17">
      <c r="A257" s="112"/>
      <c r="B257" s="120" t="s">
        <v>13</v>
      </c>
      <c r="C257" s="582">
        <v>112.5</v>
      </c>
      <c r="D257" s="594">
        <v>48.3</v>
      </c>
      <c r="E257" s="570">
        <v>2873</v>
      </c>
      <c r="F257" s="570">
        <v>9317</v>
      </c>
      <c r="G257" s="570">
        <v>12269</v>
      </c>
      <c r="H257" s="570">
        <v>56</v>
      </c>
      <c r="I257" s="584">
        <v>151.37</v>
      </c>
      <c r="K257" s="124">
        <v>112.5</v>
      </c>
      <c r="L257" s="27">
        <v>48.3</v>
      </c>
      <c r="M257" s="28">
        <v>2834</v>
      </c>
      <c r="N257" s="28">
        <v>10315</v>
      </c>
      <c r="O257" s="28">
        <v>12801</v>
      </c>
      <c r="P257" s="28">
        <v>52</v>
      </c>
      <c r="Q257" s="125">
        <v>95.4</v>
      </c>
    </row>
    <row r="258" spans="1:17">
      <c r="A258" s="113"/>
      <c r="B258" s="120" t="s">
        <v>14</v>
      </c>
      <c r="C258" s="582">
        <v>108.3</v>
      </c>
      <c r="D258" s="594">
        <v>48.9</v>
      </c>
      <c r="E258" s="570">
        <v>3001</v>
      </c>
      <c r="F258" s="570">
        <v>9294</v>
      </c>
      <c r="G258" s="570">
        <v>10483</v>
      </c>
      <c r="H258" s="570">
        <v>67</v>
      </c>
      <c r="I258" s="584">
        <v>153.22800000000001</v>
      </c>
      <c r="K258" s="124">
        <v>108.3</v>
      </c>
      <c r="L258" s="27">
        <v>48.9</v>
      </c>
      <c r="M258" s="28">
        <v>2615</v>
      </c>
      <c r="N258" s="28">
        <v>10967</v>
      </c>
      <c r="O258" s="28">
        <v>12356</v>
      </c>
      <c r="P258" s="28">
        <v>73</v>
      </c>
      <c r="Q258" s="125">
        <v>103.6</v>
      </c>
    </row>
    <row r="259" spans="1:17">
      <c r="A259" s="115" t="s">
        <v>58</v>
      </c>
      <c r="B259" s="119" t="s">
        <v>3</v>
      </c>
      <c r="C259" s="600">
        <v>114.8</v>
      </c>
      <c r="D259" s="596">
        <v>48.5</v>
      </c>
      <c r="E259" s="572">
        <v>2291</v>
      </c>
      <c r="F259" s="572">
        <v>12191</v>
      </c>
      <c r="G259" s="572">
        <v>10058</v>
      </c>
      <c r="H259" s="572">
        <v>46</v>
      </c>
      <c r="I259" s="604">
        <v>153.39099999999999</v>
      </c>
      <c r="K259" s="122">
        <v>114.8</v>
      </c>
      <c r="L259" s="25">
        <v>48.5</v>
      </c>
      <c r="M259" s="26">
        <v>2875</v>
      </c>
      <c r="N259" s="26">
        <v>11068</v>
      </c>
      <c r="O259" s="26">
        <v>11714</v>
      </c>
      <c r="P259" s="26">
        <v>51</v>
      </c>
      <c r="Q259" s="123">
        <v>107.2</v>
      </c>
    </row>
    <row r="260" spans="1:17">
      <c r="A260" s="112">
        <v>2010</v>
      </c>
      <c r="B260" s="120" t="s">
        <v>4</v>
      </c>
      <c r="C260" s="582">
        <v>118.2</v>
      </c>
      <c r="D260" s="594">
        <v>49.7</v>
      </c>
      <c r="E260" s="570">
        <v>3387</v>
      </c>
      <c r="F260" s="570">
        <v>11405</v>
      </c>
      <c r="G260" s="570">
        <v>12425</v>
      </c>
      <c r="H260" s="570">
        <v>43</v>
      </c>
      <c r="I260" s="584">
        <v>154.89699999999999</v>
      </c>
      <c r="K260" s="124">
        <v>118.2</v>
      </c>
      <c r="L260" s="27">
        <v>49.7</v>
      </c>
      <c r="M260" s="28">
        <v>3390</v>
      </c>
      <c r="N260" s="28">
        <v>10854</v>
      </c>
      <c r="O260" s="28">
        <v>11127</v>
      </c>
      <c r="P260" s="28">
        <v>43</v>
      </c>
      <c r="Q260" s="125">
        <v>110.9</v>
      </c>
    </row>
    <row r="261" spans="1:17">
      <c r="A261" s="112"/>
      <c r="B261" s="120" t="s">
        <v>5</v>
      </c>
      <c r="C261" s="582">
        <v>111.5</v>
      </c>
      <c r="D261" s="594">
        <v>48.2</v>
      </c>
      <c r="E261" s="570">
        <v>4120</v>
      </c>
      <c r="F261" s="570">
        <v>12484</v>
      </c>
      <c r="G261" s="570">
        <v>18558</v>
      </c>
      <c r="H261" s="570">
        <v>73</v>
      </c>
      <c r="I261" s="584">
        <v>159.78200000000001</v>
      </c>
      <c r="K261" s="124">
        <v>111.5</v>
      </c>
      <c r="L261" s="27">
        <v>48.2</v>
      </c>
      <c r="M261" s="28">
        <v>4001</v>
      </c>
      <c r="N261" s="28">
        <v>11581</v>
      </c>
      <c r="O261" s="28">
        <v>11706</v>
      </c>
      <c r="P261" s="28">
        <v>65</v>
      </c>
      <c r="Q261" s="125">
        <v>114.3</v>
      </c>
    </row>
    <row r="262" spans="1:17">
      <c r="A262" s="112"/>
      <c r="B262" s="120" t="s">
        <v>6</v>
      </c>
      <c r="C262" s="582">
        <v>117.6</v>
      </c>
      <c r="D262" s="594">
        <v>45.1</v>
      </c>
      <c r="E262" s="570">
        <v>2618</v>
      </c>
      <c r="F262" s="570">
        <v>11481</v>
      </c>
      <c r="G262" s="570">
        <v>8883</v>
      </c>
      <c r="H262" s="570">
        <v>69</v>
      </c>
      <c r="I262" s="584">
        <v>165.893</v>
      </c>
      <c r="K262" s="124">
        <v>117.6</v>
      </c>
      <c r="L262" s="27">
        <v>45.1</v>
      </c>
      <c r="M262" s="28">
        <v>2766</v>
      </c>
      <c r="N262" s="28">
        <v>11587</v>
      </c>
      <c r="O262" s="28">
        <v>11526</v>
      </c>
      <c r="P262" s="28">
        <v>67</v>
      </c>
      <c r="Q262" s="125">
        <v>115.7</v>
      </c>
    </row>
    <row r="263" spans="1:17">
      <c r="A263" s="112"/>
      <c r="B263" s="120" t="s">
        <v>7</v>
      </c>
      <c r="C263" s="582">
        <v>122.3</v>
      </c>
      <c r="D263" s="594">
        <v>45.5</v>
      </c>
      <c r="E263" s="570">
        <v>2511</v>
      </c>
      <c r="F263" s="570">
        <v>9932</v>
      </c>
      <c r="G263" s="570">
        <v>8979</v>
      </c>
      <c r="H263" s="570">
        <v>62</v>
      </c>
      <c r="I263" s="584">
        <v>162.44399999999999</v>
      </c>
      <c r="K263" s="124">
        <v>122.3</v>
      </c>
      <c r="L263" s="27">
        <v>45.5</v>
      </c>
      <c r="M263" s="28">
        <v>2857</v>
      </c>
      <c r="N263" s="28">
        <v>11179</v>
      </c>
      <c r="O263" s="28">
        <v>11421</v>
      </c>
      <c r="P263" s="28">
        <v>65</v>
      </c>
      <c r="Q263" s="125">
        <v>114.5</v>
      </c>
    </row>
    <row r="264" spans="1:17">
      <c r="A264" s="112"/>
      <c r="B264" s="120" t="s">
        <v>8</v>
      </c>
      <c r="C264" s="582">
        <v>122.9</v>
      </c>
      <c r="D264" s="594">
        <v>45.8</v>
      </c>
      <c r="E264" s="570">
        <v>2426</v>
      </c>
      <c r="F264" s="570">
        <v>11739</v>
      </c>
      <c r="G264" s="570">
        <v>11674</v>
      </c>
      <c r="H264" s="570">
        <v>73</v>
      </c>
      <c r="I264" s="584">
        <v>160.524</v>
      </c>
      <c r="K264" s="124">
        <v>122.9</v>
      </c>
      <c r="L264" s="27">
        <v>45.8</v>
      </c>
      <c r="M264" s="28">
        <v>2276</v>
      </c>
      <c r="N264" s="28">
        <v>11781</v>
      </c>
      <c r="O264" s="28">
        <v>11097</v>
      </c>
      <c r="P264" s="28">
        <v>68</v>
      </c>
      <c r="Q264" s="125">
        <v>110.7</v>
      </c>
    </row>
    <row r="265" spans="1:17">
      <c r="A265" s="112"/>
      <c r="B265" s="120" t="s">
        <v>9</v>
      </c>
      <c r="C265" s="582">
        <v>120.4</v>
      </c>
      <c r="D265" s="594">
        <v>45.1</v>
      </c>
      <c r="E265" s="570">
        <v>3293</v>
      </c>
      <c r="F265" s="570">
        <v>11969</v>
      </c>
      <c r="G265" s="570">
        <v>13067</v>
      </c>
      <c r="H265" s="570">
        <v>55</v>
      </c>
      <c r="I265" s="584">
        <v>159.90700000000001</v>
      </c>
      <c r="K265" s="124">
        <v>120.4</v>
      </c>
      <c r="L265" s="27">
        <v>45.1</v>
      </c>
      <c r="M265" s="28">
        <v>3048</v>
      </c>
      <c r="N265" s="28">
        <v>11603</v>
      </c>
      <c r="O265" s="28">
        <v>11798</v>
      </c>
      <c r="P265" s="28">
        <v>58</v>
      </c>
      <c r="Q265" s="125">
        <v>109.3</v>
      </c>
    </row>
    <row r="266" spans="1:17">
      <c r="A266" s="112"/>
      <c r="B266" s="120" t="s">
        <v>10</v>
      </c>
      <c r="C266" s="582">
        <v>118.3</v>
      </c>
      <c r="D266" s="594">
        <v>53.4</v>
      </c>
      <c r="E266" s="570">
        <v>3107</v>
      </c>
      <c r="F266" s="570">
        <v>11797</v>
      </c>
      <c r="G266" s="570">
        <v>11763</v>
      </c>
      <c r="H266" s="570">
        <v>53</v>
      </c>
      <c r="I266" s="584">
        <v>159.511</v>
      </c>
      <c r="K266" s="124">
        <v>118.3</v>
      </c>
      <c r="L266" s="27">
        <v>53.4</v>
      </c>
      <c r="M266" s="28">
        <v>2968</v>
      </c>
      <c r="N266" s="28">
        <v>12061</v>
      </c>
      <c r="O266" s="28">
        <v>15032</v>
      </c>
      <c r="P266" s="28">
        <v>59</v>
      </c>
      <c r="Q266" s="125">
        <v>106.2</v>
      </c>
    </row>
    <row r="267" spans="1:17">
      <c r="A267" s="112"/>
      <c r="B267" s="120" t="s">
        <v>11</v>
      </c>
      <c r="C267" s="582">
        <v>124.1</v>
      </c>
      <c r="D267" s="594">
        <v>48.2</v>
      </c>
      <c r="E267" s="570">
        <v>2836</v>
      </c>
      <c r="F267" s="570">
        <v>12448</v>
      </c>
      <c r="G267" s="570">
        <v>12906</v>
      </c>
      <c r="H267" s="570">
        <v>57</v>
      </c>
      <c r="I267" s="584">
        <v>161.89099999999999</v>
      </c>
      <c r="K267" s="124">
        <v>124.1</v>
      </c>
      <c r="L267" s="27">
        <v>48.2</v>
      </c>
      <c r="M267" s="28">
        <v>2969</v>
      </c>
      <c r="N267" s="28">
        <v>12089</v>
      </c>
      <c r="O267" s="28">
        <v>10747</v>
      </c>
      <c r="P267" s="28">
        <v>59</v>
      </c>
      <c r="Q267" s="125">
        <v>108.7</v>
      </c>
    </row>
    <row r="268" spans="1:17">
      <c r="A268" s="112"/>
      <c r="B268" s="120" t="s">
        <v>12</v>
      </c>
      <c r="C268" s="582">
        <v>119.1</v>
      </c>
      <c r="D268" s="594">
        <v>46.9</v>
      </c>
      <c r="E268" s="570">
        <v>2372</v>
      </c>
      <c r="F268" s="570">
        <v>13128</v>
      </c>
      <c r="G268" s="570">
        <v>7783</v>
      </c>
      <c r="H268" s="570">
        <v>74</v>
      </c>
      <c r="I268" s="584">
        <v>163.50399999999999</v>
      </c>
      <c r="K268" s="124">
        <v>119.1</v>
      </c>
      <c r="L268" s="27">
        <v>46.9</v>
      </c>
      <c r="M268" s="28">
        <v>2317</v>
      </c>
      <c r="N268" s="28">
        <v>12301</v>
      </c>
      <c r="O268" s="28">
        <v>8531</v>
      </c>
      <c r="P268" s="28">
        <v>66</v>
      </c>
      <c r="Q268" s="125">
        <v>107.8</v>
      </c>
    </row>
    <row r="269" spans="1:17">
      <c r="A269" s="112"/>
      <c r="B269" s="120" t="s">
        <v>13</v>
      </c>
      <c r="C269" s="582">
        <v>119.3</v>
      </c>
      <c r="D269" s="594">
        <v>48.5</v>
      </c>
      <c r="E269" s="570">
        <v>2522</v>
      </c>
      <c r="F269" s="570">
        <v>11379</v>
      </c>
      <c r="G269" s="570">
        <v>8290</v>
      </c>
      <c r="H269" s="570">
        <v>73</v>
      </c>
      <c r="I269" s="584">
        <v>164.57599999999999</v>
      </c>
      <c r="K269" s="124">
        <v>119.3</v>
      </c>
      <c r="L269" s="27">
        <v>48.5</v>
      </c>
      <c r="M269" s="28">
        <v>2472</v>
      </c>
      <c r="N269" s="28">
        <v>12127</v>
      </c>
      <c r="O269" s="28">
        <v>8507</v>
      </c>
      <c r="P269" s="28">
        <v>68</v>
      </c>
      <c r="Q269" s="125">
        <v>108.7</v>
      </c>
    </row>
    <row r="270" spans="1:17">
      <c r="A270" s="113"/>
      <c r="B270" s="121" t="s">
        <v>14</v>
      </c>
      <c r="C270" s="583">
        <v>131.6</v>
      </c>
      <c r="D270" s="595">
        <v>48</v>
      </c>
      <c r="E270" s="571">
        <v>3273</v>
      </c>
      <c r="F270" s="571">
        <v>10286</v>
      </c>
      <c r="G270" s="571">
        <v>7045</v>
      </c>
      <c r="H270" s="571">
        <v>52</v>
      </c>
      <c r="I270" s="585">
        <v>168.232</v>
      </c>
      <c r="K270" s="126">
        <v>131.6</v>
      </c>
      <c r="L270" s="29">
        <v>48</v>
      </c>
      <c r="M270" s="30">
        <v>2766</v>
      </c>
      <c r="N270" s="30">
        <v>12145</v>
      </c>
      <c r="O270" s="30">
        <v>8210</v>
      </c>
      <c r="P270" s="30">
        <v>55</v>
      </c>
      <c r="Q270" s="127">
        <v>109.8</v>
      </c>
    </row>
    <row r="271" spans="1:17">
      <c r="A271" s="112" t="s">
        <v>59</v>
      </c>
      <c r="B271" s="120" t="s">
        <v>3</v>
      </c>
      <c r="C271" s="582">
        <v>122</v>
      </c>
      <c r="D271" s="594">
        <v>47</v>
      </c>
      <c r="E271" s="570">
        <v>2232</v>
      </c>
      <c r="F271" s="570">
        <v>14256</v>
      </c>
      <c r="G271" s="570">
        <v>7666</v>
      </c>
      <c r="H271" s="570">
        <v>40</v>
      </c>
      <c r="I271" s="584">
        <v>171.84200000000001</v>
      </c>
      <c r="K271" s="124">
        <v>122</v>
      </c>
      <c r="L271" s="27">
        <v>47</v>
      </c>
      <c r="M271" s="28">
        <v>2785</v>
      </c>
      <c r="N271" s="28">
        <v>12955</v>
      </c>
      <c r="O271" s="28">
        <v>8800</v>
      </c>
      <c r="P271" s="28">
        <v>45</v>
      </c>
      <c r="Q271" s="125">
        <v>112</v>
      </c>
    </row>
    <row r="272" spans="1:17">
      <c r="A272" s="95">
        <v>2011</v>
      </c>
      <c r="B272" s="120" t="s">
        <v>4</v>
      </c>
      <c r="C272" s="582">
        <v>129.5</v>
      </c>
      <c r="D272" s="594">
        <v>46.3</v>
      </c>
      <c r="E272" s="570">
        <v>2615</v>
      </c>
      <c r="F272" s="570">
        <v>13218</v>
      </c>
      <c r="G272" s="570">
        <v>10270</v>
      </c>
      <c r="H272" s="570">
        <v>55</v>
      </c>
      <c r="I272" s="584">
        <v>176.137</v>
      </c>
      <c r="K272" s="124">
        <v>129.5</v>
      </c>
      <c r="L272" s="27">
        <v>46.3</v>
      </c>
      <c r="M272" s="28">
        <v>2681</v>
      </c>
      <c r="N272" s="28">
        <v>12538</v>
      </c>
      <c r="O272" s="28">
        <v>9115</v>
      </c>
      <c r="P272" s="28">
        <v>54</v>
      </c>
      <c r="Q272" s="125">
        <v>113.7</v>
      </c>
    </row>
    <row r="273" spans="1:17">
      <c r="A273" s="112"/>
      <c r="B273" s="120" t="s">
        <v>5</v>
      </c>
      <c r="C273" s="582">
        <v>123.6</v>
      </c>
      <c r="D273" s="594">
        <v>45.6</v>
      </c>
      <c r="E273" s="570">
        <v>2685</v>
      </c>
      <c r="F273" s="570">
        <v>13535</v>
      </c>
      <c r="G273" s="570">
        <v>12204</v>
      </c>
      <c r="H273" s="570">
        <v>55</v>
      </c>
      <c r="I273" s="584">
        <v>178.95099999999999</v>
      </c>
      <c r="K273" s="124">
        <v>123.6</v>
      </c>
      <c r="L273" s="27">
        <v>45.6</v>
      </c>
      <c r="M273" s="28">
        <v>2613</v>
      </c>
      <c r="N273" s="28">
        <v>12479</v>
      </c>
      <c r="O273" s="28">
        <v>7791</v>
      </c>
      <c r="P273" s="28">
        <v>51</v>
      </c>
      <c r="Q273" s="125">
        <v>112</v>
      </c>
    </row>
    <row r="274" spans="1:17">
      <c r="A274" s="112"/>
      <c r="B274" s="120" t="s">
        <v>6</v>
      </c>
      <c r="C274" s="582">
        <v>130.1</v>
      </c>
      <c r="D274" s="594">
        <v>48</v>
      </c>
      <c r="E274" s="570">
        <v>2607</v>
      </c>
      <c r="F274" s="570">
        <v>11975</v>
      </c>
      <c r="G274" s="570">
        <v>4305</v>
      </c>
      <c r="H274" s="570">
        <v>57</v>
      </c>
      <c r="I274" s="584">
        <v>180.965</v>
      </c>
      <c r="K274" s="124">
        <v>130.1</v>
      </c>
      <c r="L274" s="27">
        <v>48</v>
      </c>
      <c r="M274" s="28">
        <v>2792</v>
      </c>
      <c r="N274" s="28">
        <v>12138</v>
      </c>
      <c r="O274" s="28">
        <v>5673</v>
      </c>
      <c r="P274" s="28">
        <v>56</v>
      </c>
      <c r="Q274" s="125">
        <v>109.1</v>
      </c>
    </row>
    <row r="275" spans="1:17">
      <c r="A275" s="112"/>
      <c r="B275" s="120" t="s">
        <v>7</v>
      </c>
      <c r="C275" s="582">
        <v>124.3</v>
      </c>
      <c r="D275" s="594">
        <v>48.6</v>
      </c>
      <c r="E275" s="570">
        <v>2093</v>
      </c>
      <c r="F275" s="570">
        <v>10954</v>
      </c>
      <c r="G275" s="570">
        <v>5643</v>
      </c>
      <c r="H275" s="570">
        <v>45</v>
      </c>
      <c r="I275" s="584">
        <v>179.80099999999999</v>
      </c>
      <c r="K275" s="124">
        <v>124.3</v>
      </c>
      <c r="L275" s="27">
        <v>48.6</v>
      </c>
      <c r="M275" s="28">
        <v>2398</v>
      </c>
      <c r="N275" s="28">
        <v>12092</v>
      </c>
      <c r="O275" s="28">
        <v>7080</v>
      </c>
      <c r="P275" s="28">
        <v>48</v>
      </c>
      <c r="Q275" s="125">
        <v>110.7</v>
      </c>
    </row>
    <row r="276" spans="1:17">
      <c r="A276" s="112"/>
      <c r="B276" s="120" t="s">
        <v>8</v>
      </c>
      <c r="C276" s="582">
        <v>126.2</v>
      </c>
      <c r="D276" s="594">
        <v>48.6</v>
      </c>
      <c r="E276" s="570">
        <v>2817</v>
      </c>
      <c r="F276" s="570">
        <v>12182</v>
      </c>
      <c r="G276" s="570">
        <v>8868</v>
      </c>
      <c r="H276" s="570">
        <v>61</v>
      </c>
      <c r="I276" s="584">
        <v>178.005</v>
      </c>
      <c r="K276" s="124">
        <v>126.2</v>
      </c>
      <c r="L276" s="27">
        <v>48.6</v>
      </c>
      <c r="M276" s="28">
        <v>2671</v>
      </c>
      <c r="N276" s="28">
        <v>12409</v>
      </c>
      <c r="O276" s="28">
        <v>8383</v>
      </c>
      <c r="P276" s="28">
        <v>55</v>
      </c>
      <c r="Q276" s="125">
        <v>110.9</v>
      </c>
    </row>
    <row r="277" spans="1:17">
      <c r="A277" s="112"/>
      <c r="B277" s="120" t="s">
        <v>9</v>
      </c>
      <c r="C277" s="582">
        <v>122.6</v>
      </c>
      <c r="D277" s="594">
        <v>50.8</v>
      </c>
      <c r="E277" s="570">
        <v>3046</v>
      </c>
      <c r="F277" s="570">
        <v>12459</v>
      </c>
      <c r="G277" s="570">
        <v>9218</v>
      </c>
      <c r="H277" s="570">
        <v>56</v>
      </c>
      <c r="I277" s="584">
        <v>177.51499999999999</v>
      </c>
      <c r="K277" s="124">
        <v>122.6</v>
      </c>
      <c r="L277" s="27">
        <v>50.8</v>
      </c>
      <c r="M277" s="28">
        <v>2781</v>
      </c>
      <c r="N277" s="28">
        <v>12527</v>
      </c>
      <c r="O277" s="28">
        <v>8576</v>
      </c>
      <c r="P277" s="28">
        <v>58</v>
      </c>
      <c r="Q277" s="125">
        <v>111</v>
      </c>
    </row>
    <row r="278" spans="1:17">
      <c r="A278" s="112"/>
      <c r="B278" s="120" t="s">
        <v>10</v>
      </c>
      <c r="C278" s="582">
        <v>124.6</v>
      </c>
      <c r="D278" s="594">
        <v>49.7</v>
      </c>
      <c r="E278" s="570">
        <v>3334</v>
      </c>
      <c r="F278" s="570">
        <v>12891</v>
      </c>
      <c r="G278" s="570">
        <v>8191</v>
      </c>
      <c r="H278" s="570">
        <v>45</v>
      </c>
      <c r="I278" s="584">
        <v>174.50299999999999</v>
      </c>
      <c r="K278" s="124">
        <v>124.6</v>
      </c>
      <c r="L278" s="27">
        <v>49.7</v>
      </c>
      <c r="M278" s="28">
        <v>3210</v>
      </c>
      <c r="N278" s="28">
        <v>12895</v>
      </c>
      <c r="O278" s="28">
        <v>10168</v>
      </c>
      <c r="P278" s="28">
        <v>49</v>
      </c>
      <c r="Q278" s="125">
        <v>109.4</v>
      </c>
    </row>
    <row r="279" spans="1:17">
      <c r="A279" s="112"/>
      <c r="B279" s="120" t="s">
        <v>11</v>
      </c>
      <c r="C279" s="582">
        <v>118.9</v>
      </c>
      <c r="D279" s="594">
        <v>49.7</v>
      </c>
      <c r="E279" s="570">
        <v>2475</v>
      </c>
      <c r="F279" s="570">
        <v>12963</v>
      </c>
      <c r="G279" s="570">
        <v>12418</v>
      </c>
      <c r="H279" s="570">
        <v>56</v>
      </c>
      <c r="I279" s="584">
        <v>168.89699999999999</v>
      </c>
      <c r="K279" s="124">
        <v>118.9</v>
      </c>
      <c r="L279" s="27">
        <v>49.7</v>
      </c>
      <c r="M279" s="28">
        <v>2595</v>
      </c>
      <c r="N279" s="28">
        <v>12551</v>
      </c>
      <c r="O279" s="28">
        <v>10252</v>
      </c>
      <c r="P279" s="28">
        <v>55</v>
      </c>
      <c r="Q279" s="125">
        <v>104.3</v>
      </c>
    </row>
    <row r="280" spans="1:17">
      <c r="A280" s="112"/>
      <c r="B280" s="120" t="s">
        <v>12</v>
      </c>
      <c r="C280" s="582">
        <v>120.9</v>
      </c>
      <c r="D280" s="594">
        <v>53.3</v>
      </c>
      <c r="E280" s="570">
        <v>2480</v>
      </c>
      <c r="F280" s="570">
        <v>13716</v>
      </c>
      <c r="G280" s="570">
        <v>9663</v>
      </c>
      <c r="H280" s="570">
        <v>56</v>
      </c>
      <c r="I280" s="584">
        <v>169.095</v>
      </c>
      <c r="K280" s="124">
        <v>120.9</v>
      </c>
      <c r="L280" s="27">
        <v>53.3</v>
      </c>
      <c r="M280" s="28">
        <v>2372</v>
      </c>
      <c r="N280" s="28">
        <v>12942</v>
      </c>
      <c r="O280" s="28">
        <v>10791</v>
      </c>
      <c r="P280" s="28">
        <v>52</v>
      </c>
      <c r="Q280" s="125">
        <v>103.4</v>
      </c>
    </row>
    <row r="281" spans="1:17">
      <c r="A281" s="112"/>
      <c r="B281" s="120" t="s">
        <v>13</v>
      </c>
      <c r="C281" s="582">
        <v>123.5</v>
      </c>
      <c r="D281" s="594">
        <v>53.2</v>
      </c>
      <c r="E281" s="570">
        <v>2703</v>
      </c>
      <c r="F281" s="570">
        <v>12427</v>
      </c>
      <c r="G281" s="570">
        <v>10281</v>
      </c>
      <c r="H281" s="570">
        <v>53</v>
      </c>
      <c r="I281" s="584">
        <v>166.65100000000001</v>
      </c>
      <c r="K281" s="124">
        <v>123.5</v>
      </c>
      <c r="L281" s="27">
        <v>53.2</v>
      </c>
      <c r="M281" s="28">
        <v>2582</v>
      </c>
      <c r="N281" s="28">
        <v>13195</v>
      </c>
      <c r="O281" s="28">
        <v>10849</v>
      </c>
      <c r="P281" s="28">
        <v>50</v>
      </c>
      <c r="Q281" s="125">
        <v>101.3</v>
      </c>
    </row>
    <row r="282" spans="1:17">
      <c r="A282" s="112"/>
      <c r="B282" s="120" t="s">
        <v>14</v>
      </c>
      <c r="C282" s="582">
        <v>120.5</v>
      </c>
      <c r="D282" s="594">
        <v>52</v>
      </c>
      <c r="E282" s="570">
        <v>3398</v>
      </c>
      <c r="F282" s="570">
        <v>10887</v>
      </c>
      <c r="G282" s="570">
        <v>9044</v>
      </c>
      <c r="H282" s="570">
        <v>47</v>
      </c>
      <c r="I282" s="584">
        <v>165.19499999999999</v>
      </c>
      <c r="K282" s="124">
        <v>120.5</v>
      </c>
      <c r="L282" s="27">
        <v>52</v>
      </c>
      <c r="M282" s="28">
        <v>2849</v>
      </c>
      <c r="N282" s="28">
        <v>12905</v>
      </c>
      <c r="O282" s="28">
        <v>10603</v>
      </c>
      <c r="P282" s="28">
        <v>51</v>
      </c>
      <c r="Q282" s="125">
        <v>98.2</v>
      </c>
    </row>
    <row r="283" spans="1:17">
      <c r="A283" s="111" t="s">
        <v>60</v>
      </c>
      <c r="B283" s="119" t="s">
        <v>3</v>
      </c>
      <c r="C283" s="600">
        <v>122.6</v>
      </c>
      <c r="D283" s="596">
        <v>55.2</v>
      </c>
      <c r="E283" s="572">
        <v>2823</v>
      </c>
      <c r="F283" s="572">
        <v>14923</v>
      </c>
      <c r="G283" s="572">
        <v>10663</v>
      </c>
      <c r="H283" s="572">
        <v>56</v>
      </c>
      <c r="I283" s="604">
        <v>169.1</v>
      </c>
      <c r="K283" s="122">
        <v>122.6</v>
      </c>
      <c r="L283" s="25">
        <v>55.2</v>
      </c>
      <c r="M283" s="26">
        <v>3556</v>
      </c>
      <c r="N283" s="26">
        <v>13279</v>
      </c>
      <c r="O283" s="26">
        <v>11825</v>
      </c>
      <c r="P283" s="26">
        <v>63</v>
      </c>
      <c r="Q283" s="123">
        <v>98.4</v>
      </c>
    </row>
    <row r="284" spans="1:17">
      <c r="A284" s="112">
        <v>2012</v>
      </c>
      <c r="B284" s="120" t="s">
        <v>4</v>
      </c>
      <c r="C284" s="582">
        <v>123.6</v>
      </c>
      <c r="D284" s="594">
        <v>53.5</v>
      </c>
      <c r="E284" s="570">
        <v>2314</v>
      </c>
      <c r="F284" s="570">
        <v>14292</v>
      </c>
      <c r="G284" s="570">
        <v>13643</v>
      </c>
      <c r="H284" s="570">
        <v>54</v>
      </c>
      <c r="I284" s="584">
        <v>171.37200000000001</v>
      </c>
      <c r="K284" s="124">
        <v>123.6</v>
      </c>
      <c r="L284" s="27">
        <v>53.5</v>
      </c>
      <c r="M284" s="28">
        <v>2437</v>
      </c>
      <c r="N284" s="28">
        <v>13443</v>
      </c>
      <c r="O284" s="28">
        <v>11679</v>
      </c>
      <c r="P284" s="28">
        <v>53</v>
      </c>
      <c r="Q284" s="125">
        <v>97.3</v>
      </c>
    </row>
    <row r="285" spans="1:17">
      <c r="A285" s="112"/>
      <c r="B285" s="120" t="s">
        <v>5</v>
      </c>
      <c r="C285" s="582">
        <v>118.2</v>
      </c>
      <c r="D285" s="594">
        <v>55.3</v>
      </c>
      <c r="E285" s="570">
        <v>2923</v>
      </c>
      <c r="F285" s="570">
        <v>14565</v>
      </c>
      <c r="G285" s="570">
        <v>20212</v>
      </c>
      <c r="H285" s="570">
        <v>49</v>
      </c>
      <c r="I285" s="584">
        <v>173.10599999999999</v>
      </c>
      <c r="K285" s="124">
        <v>118.2</v>
      </c>
      <c r="L285" s="27">
        <v>55.3</v>
      </c>
      <c r="M285" s="28">
        <v>2891</v>
      </c>
      <c r="N285" s="28">
        <v>13648</v>
      </c>
      <c r="O285" s="28">
        <v>12840</v>
      </c>
      <c r="P285" s="28">
        <v>46</v>
      </c>
      <c r="Q285" s="125">
        <v>96.7</v>
      </c>
    </row>
    <row r="286" spans="1:17">
      <c r="A286" s="112"/>
      <c r="B286" s="120" t="s">
        <v>6</v>
      </c>
      <c r="C286" s="582">
        <v>119.2</v>
      </c>
      <c r="D286" s="594">
        <v>56.3</v>
      </c>
      <c r="E286" s="570">
        <v>2579</v>
      </c>
      <c r="F286" s="570">
        <v>12829</v>
      </c>
      <c r="G286" s="570">
        <v>8091</v>
      </c>
      <c r="H286" s="570">
        <v>45</v>
      </c>
      <c r="I286" s="584">
        <v>172.52600000000001</v>
      </c>
      <c r="K286" s="124">
        <v>119.2</v>
      </c>
      <c r="L286" s="27">
        <v>56.3</v>
      </c>
      <c r="M286" s="28">
        <v>2804</v>
      </c>
      <c r="N286" s="28">
        <v>13280</v>
      </c>
      <c r="O286" s="28">
        <v>10867</v>
      </c>
      <c r="P286" s="28">
        <v>44</v>
      </c>
      <c r="Q286" s="125">
        <v>95.3</v>
      </c>
    </row>
    <row r="287" spans="1:17">
      <c r="A287" s="112"/>
      <c r="B287" s="120" t="s">
        <v>7</v>
      </c>
      <c r="C287" s="582">
        <v>117</v>
      </c>
      <c r="D287" s="594">
        <v>51.9</v>
      </c>
      <c r="E287" s="570">
        <v>2581</v>
      </c>
      <c r="F287" s="570">
        <v>13417</v>
      </c>
      <c r="G287" s="570">
        <v>9038</v>
      </c>
      <c r="H287" s="570">
        <v>45</v>
      </c>
      <c r="I287" s="584">
        <v>166.96799999999999</v>
      </c>
      <c r="K287" s="124">
        <v>117</v>
      </c>
      <c r="L287" s="27">
        <v>51.9</v>
      </c>
      <c r="M287" s="28">
        <v>2918</v>
      </c>
      <c r="N287" s="28">
        <v>14321</v>
      </c>
      <c r="O287" s="28">
        <v>11107</v>
      </c>
      <c r="P287" s="28">
        <v>48</v>
      </c>
      <c r="Q287" s="125">
        <v>92.9</v>
      </c>
    </row>
    <row r="288" spans="1:17">
      <c r="A288" s="112"/>
      <c r="B288" s="120" t="s">
        <v>8</v>
      </c>
      <c r="C288" s="582">
        <v>117.1</v>
      </c>
      <c r="D288" s="594">
        <v>55.5</v>
      </c>
      <c r="E288" s="570">
        <v>3066</v>
      </c>
      <c r="F288" s="570">
        <v>13139</v>
      </c>
      <c r="G288" s="570">
        <v>12489</v>
      </c>
      <c r="H288" s="570">
        <v>53</v>
      </c>
      <c r="I288" s="584">
        <v>164.232</v>
      </c>
      <c r="K288" s="124">
        <v>117.1</v>
      </c>
      <c r="L288" s="27">
        <v>55.5</v>
      </c>
      <c r="M288" s="28">
        <v>2900</v>
      </c>
      <c r="N288" s="28">
        <v>13500</v>
      </c>
      <c r="O288" s="28">
        <v>11729</v>
      </c>
      <c r="P288" s="28">
        <v>48</v>
      </c>
      <c r="Q288" s="125">
        <v>92.3</v>
      </c>
    </row>
    <row r="289" spans="1:17">
      <c r="A289" s="112"/>
      <c r="B289" s="120" t="s">
        <v>9</v>
      </c>
      <c r="C289" s="582">
        <v>113.3</v>
      </c>
      <c r="D289" s="594">
        <v>53.1</v>
      </c>
      <c r="E289" s="570">
        <v>3152</v>
      </c>
      <c r="F289" s="570">
        <v>13620</v>
      </c>
      <c r="G289" s="570">
        <v>12380</v>
      </c>
      <c r="H289" s="570">
        <v>62</v>
      </c>
      <c r="I289" s="584">
        <v>163.41999999999999</v>
      </c>
      <c r="K289" s="124">
        <v>113.3</v>
      </c>
      <c r="L289" s="27">
        <v>53.1</v>
      </c>
      <c r="M289" s="28">
        <v>2908</v>
      </c>
      <c r="N289" s="28">
        <v>13580</v>
      </c>
      <c r="O289" s="28">
        <v>11606</v>
      </c>
      <c r="P289" s="28">
        <v>63</v>
      </c>
      <c r="Q289" s="125">
        <v>92.1</v>
      </c>
    </row>
    <row r="290" spans="1:17">
      <c r="A290" s="112"/>
      <c r="B290" s="120" t="s">
        <v>10</v>
      </c>
      <c r="C290" s="582">
        <v>114.6</v>
      </c>
      <c r="D290" s="594">
        <v>55.5</v>
      </c>
      <c r="E290" s="570">
        <v>2699</v>
      </c>
      <c r="F290" s="570">
        <v>13436</v>
      </c>
      <c r="G290" s="570">
        <v>8722</v>
      </c>
      <c r="H290" s="570">
        <v>61</v>
      </c>
      <c r="I290" s="584">
        <v>164.42400000000001</v>
      </c>
      <c r="K290" s="124">
        <v>114.6</v>
      </c>
      <c r="L290" s="27">
        <v>55.5</v>
      </c>
      <c r="M290" s="28">
        <v>2565</v>
      </c>
      <c r="N290" s="28">
        <v>13528</v>
      </c>
      <c r="O290" s="28">
        <v>10734</v>
      </c>
      <c r="P290" s="28">
        <v>66</v>
      </c>
      <c r="Q290" s="125">
        <v>94.2</v>
      </c>
    </row>
    <row r="291" spans="1:17">
      <c r="A291" s="112"/>
      <c r="B291" s="120" t="s">
        <v>11</v>
      </c>
      <c r="C291" s="582">
        <v>112.6</v>
      </c>
      <c r="D291" s="594">
        <v>57.1</v>
      </c>
      <c r="E291" s="570">
        <v>2534</v>
      </c>
      <c r="F291" s="570">
        <v>13527</v>
      </c>
      <c r="G291" s="570">
        <v>11447</v>
      </c>
      <c r="H291" s="570">
        <v>43</v>
      </c>
      <c r="I291" s="584">
        <v>166.262</v>
      </c>
      <c r="K291" s="124">
        <v>112.6</v>
      </c>
      <c r="L291" s="27">
        <v>57.1</v>
      </c>
      <c r="M291" s="28">
        <v>2676</v>
      </c>
      <c r="N291" s="28">
        <v>13819</v>
      </c>
      <c r="O291" s="28">
        <v>10090</v>
      </c>
      <c r="P291" s="28">
        <v>43</v>
      </c>
      <c r="Q291" s="125">
        <v>98.4</v>
      </c>
    </row>
    <row r="292" spans="1:17">
      <c r="A292" s="112"/>
      <c r="B292" s="120" t="s">
        <v>12</v>
      </c>
      <c r="C292" s="582">
        <v>110.8</v>
      </c>
      <c r="D292" s="594">
        <v>54.6</v>
      </c>
      <c r="E292" s="570">
        <v>3051</v>
      </c>
      <c r="F292" s="570">
        <v>14279</v>
      </c>
      <c r="G292" s="570">
        <v>8748</v>
      </c>
      <c r="H292" s="570">
        <v>52</v>
      </c>
      <c r="I292" s="584">
        <v>163.82400000000001</v>
      </c>
      <c r="K292" s="124">
        <v>110.8</v>
      </c>
      <c r="L292" s="27">
        <v>54.6</v>
      </c>
      <c r="M292" s="28">
        <v>2872</v>
      </c>
      <c r="N292" s="28">
        <v>12803</v>
      </c>
      <c r="O292" s="28">
        <v>9496</v>
      </c>
      <c r="P292" s="28">
        <v>47</v>
      </c>
      <c r="Q292" s="125">
        <v>96.9</v>
      </c>
    </row>
    <row r="293" spans="1:17">
      <c r="A293" s="112"/>
      <c r="B293" s="120" t="s">
        <v>13</v>
      </c>
      <c r="C293" s="582">
        <v>105.3</v>
      </c>
      <c r="D293" s="594">
        <v>685.6</v>
      </c>
      <c r="E293" s="570">
        <v>2780</v>
      </c>
      <c r="F293" s="570">
        <v>12812</v>
      </c>
      <c r="G293" s="570">
        <v>9704</v>
      </c>
      <c r="H293" s="570">
        <v>46</v>
      </c>
      <c r="I293" s="584">
        <v>166.279</v>
      </c>
      <c r="K293" s="124">
        <v>105.3</v>
      </c>
      <c r="L293" s="27">
        <v>685.6</v>
      </c>
      <c r="M293" s="28">
        <v>2546</v>
      </c>
      <c r="N293" s="28">
        <v>13545</v>
      </c>
      <c r="O293" s="28">
        <v>10169</v>
      </c>
      <c r="P293" s="28">
        <v>43</v>
      </c>
      <c r="Q293" s="125">
        <v>99.8</v>
      </c>
    </row>
    <row r="294" spans="1:17">
      <c r="A294" s="113"/>
      <c r="B294" s="121" t="s">
        <v>14</v>
      </c>
      <c r="C294" s="583">
        <v>110.1</v>
      </c>
      <c r="D294" s="595">
        <v>880.3</v>
      </c>
      <c r="E294" s="571">
        <v>3193</v>
      </c>
      <c r="F294" s="571">
        <v>11067</v>
      </c>
      <c r="G294" s="571">
        <v>8444</v>
      </c>
      <c r="H294" s="571">
        <v>57</v>
      </c>
      <c r="I294" s="585">
        <v>169.679</v>
      </c>
      <c r="K294" s="126">
        <v>110.1</v>
      </c>
      <c r="L294" s="29">
        <v>880.3</v>
      </c>
      <c r="M294" s="30">
        <v>2720</v>
      </c>
      <c r="N294" s="30">
        <v>13528</v>
      </c>
      <c r="O294" s="30">
        <v>10136</v>
      </c>
      <c r="P294" s="30">
        <v>63</v>
      </c>
      <c r="Q294" s="127">
        <v>102.7</v>
      </c>
    </row>
    <row r="295" spans="1:17">
      <c r="A295" s="112" t="s">
        <v>61</v>
      </c>
      <c r="B295" s="120" t="s">
        <v>3</v>
      </c>
      <c r="C295" s="582">
        <v>110.5</v>
      </c>
      <c r="D295" s="594">
        <v>74.3</v>
      </c>
      <c r="E295" s="570">
        <v>2155</v>
      </c>
      <c r="F295" s="570">
        <v>15357</v>
      </c>
      <c r="G295" s="570">
        <v>9446</v>
      </c>
      <c r="H295" s="570">
        <v>51</v>
      </c>
      <c r="I295" s="584">
        <v>173.5</v>
      </c>
      <c r="K295" s="124">
        <v>110.5</v>
      </c>
      <c r="L295" s="27">
        <v>74.3</v>
      </c>
      <c r="M295" s="28">
        <v>2734</v>
      </c>
      <c r="N295" s="28">
        <v>13288</v>
      </c>
      <c r="O295" s="28">
        <v>10126</v>
      </c>
      <c r="P295" s="28">
        <v>58</v>
      </c>
      <c r="Q295" s="125">
        <v>102.6</v>
      </c>
    </row>
    <row r="296" spans="1:17">
      <c r="A296" s="95">
        <v>2013</v>
      </c>
      <c r="B296" s="120" t="s">
        <v>4</v>
      </c>
      <c r="C296" s="582">
        <v>114</v>
      </c>
      <c r="D296" s="594">
        <v>73.8</v>
      </c>
      <c r="E296" s="570">
        <v>2607</v>
      </c>
      <c r="F296" s="570">
        <v>14345</v>
      </c>
      <c r="G296" s="570">
        <v>12122</v>
      </c>
      <c r="H296" s="570">
        <v>47</v>
      </c>
      <c r="I296" s="584">
        <v>174.999</v>
      </c>
      <c r="K296" s="124">
        <v>114</v>
      </c>
      <c r="L296" s="27">
        <v>73.8</v>
      </c>
      <c r="M296" s="28">
        <v>2846</v>
      </c>
      <c r="N296" s="28">
        <v>13468</v>
      </c>
      <c r="O296" s="28">
        <v>10522</v>
      </c>
      <c r="P296" s="28">
        <v>47</v>
      </c>
      <c r="Q296" s="125">
        <v>102.1</v>
      </c>
    </row>
    <row r="297" spans="1:17">
      <c r="A297" s="112"/>
      <c r="B297" s="120" t="s">
        <v>5</v>
      </c>
      <c r="C297" s="582">
        <v>117.4</v>
      </c>
      <c r="D297" s="594">
        <v>72.5</v>
      </c>
      <c r="E297" s="570">
        <v>2732</v>
      </c>
      <c r="F297" s="570">
        <v>14329</v>
      </c>
      <c r="G297" s="570">
        <v>16107</v>
      </c>
      <c r="H297" s="570">
        <v>47</v>
      </c>
      <c r="I297" s="584">
        <v>175.959</v>
      </c>
      <c r="K297" s="124">
        <v>117.4</v>
      </c>
      <c r="L297" s="27">
        <v>72.5</v>
      </c>
      <c r="M297" s="28">
        <v>2734</v>
      </c>
      <c r="N297" s="28">
        <v>14041</v>
      </c>
      <c r="O297" s="28">
        <v>10533</v>
      </c>
      <c r="P297" s="28">
        <v>45</v>
      </c>
      <c r="Q297" s="125">
        <v>101.6</v>
      </c>
    </row>
    <row r="298" spans="1:17">
      <c r="A298" s="112"/>
      <c r="B298" s="120" t="s">
        <v>6</v>
      </c>
      <c r="C298" s="582">
        <v>111.2</v>
      </c>
      <c r="D298" s="594">
        <v>69.2</v>
      </c>
      <c r="E298" s="570">
        <v>2443</v>
      </c>
      <c r="F298" s="570">
        <v>13829</v>
      </c>
      <c r="G298" s="570">
        <v>8565</v>
      </c>
      <c r="H298" s="570">
        <v>45</v>
      </c>
      <c r="I298" s="584">
        <v>176.05099999999999</v>
      </c>
      <c r="K298" s="124">
        <v>111.2</v>
      </c>
      <c r="L298" s="27">
        <v>69.2</v>
      </c>
      <c r="M298" s="28">
        <v>2649</v>
      </c>
      <c r="N298" s="28">
        <v>13623</v>
      </c>
      <c r="O298" s="28">
        <v>11056</v>
      </c>
      <c r="P298" s="28">
        <v>44</v>
      </c>
      <c r="Q298" s="125">
        <v>102</v>
      </c>
    </row>
    <row r="299" spans="1:17">
      <c r="A299" s="112"/>
      <c r="B299" s="120" t="s">
        <v>7</v>
      </c>
      <c r="C299" s="582">
        <v>114</v>
      </c>
      <c r="D299" s="594">
        <v>66.7</v>
      </c>
      <c r="E299" s="570">
        <v>2632</v>
      </c>
      <c r="F299" s="570">
        <v>13159</v>
      </c>
      <c r="G299" s="570">
        <v>8947</v>
      </c>
      <c r="H299" s="570">
        <v>48</v>
      </c>
      <c r="I299" s="584">
        <v>177.61799999999999</v>
      </c>
      <c r="K299" s="124">
        <v>114</v>
      </c>
      <c r="L299" s="27">
        <v>66.7</v>
      </c>
      <c r="M299" s="28">
        <v>2925</v>
      </c>
      <c r="N299" s="28">
        <v>13965</v>
      </c>
      <c r="O299" s="28">
        <v>10759</v>
      </c>
      <c r="P299" s="28">
        <v>49</v>
      </c>
      <c r="Q299" s="125">
        <v>106.4</v>
      </c>
    </row>
    <row r="300" spans="1:17">
      <c r="A300" s="112"/>
      <c r="B300" s="120" t="s">
        <v>8</v>
      </c>
      <c r="C300" s="582">
        <v>113</v>
      </c>
      <c r="D300" s="594">
        <v>70</v>
      </c>
      <c r="E300" s="570">
        <v>2939</v>
      </c>
      <c r="F300" s="570">
        <v>12689</v>
      </c>
      <c r="G300" s="570">
        <v>10650</v>
      </c>
      <c r="H300" s="570">
        <v>34</v>
      </c>
      <c r="I300" s="584">
        <v>175.42699999999999</v>
      </c>
      <c r="K300" s="124">
        <v>113</v>
      </c>
      <c r="L300" s="27">
        <v>70</v>
      </c>
      <c r="M300" s="28">
        <v>2747</v>
      </c>
      <c r="N300" s="28">
        <v>13609</v>
      </c>
      <c r="O300" s="28">
        <v>10485</v>
      </c>
      <c r="P300" s="28">
        <v>31</v>
      </c>
      <c r="Q300" s="125">
        <v>106.8</v>
      </c>
    </row>
    <row r="301" spans="1:17">
      <c r="A301" s="112"/>
      <c r="B301" s="120" t="s">
        <v>9</v>
      </c>
      <c r="C301" s="582">
        <v>114.6</v>
      </c>
      <c r="D301" s="594">
        <v>69.599999999999994</v>
      </c>
      <c r="E301" s="570">
        <v>3100</v>
      </c>
      <c r="F301" s="570">
        <v>14338</v>
      </c>
      <c r="G301" s="570">
        <v>10990</v>
      </c>
      <c r="H301" s="570">
        <v>38</v>
      </c>
      <c r="I301" s="584">
        <v>176.85400000000001</v>
      </c>
      <c r="K301" s="124">
        <v>114.6</v>
      </c>
      <c r="L301" s="27">
        <v>69.599999999999994</v>
      </c>
      <c r="M301" s="28">
        <v>2909</v>
      </c>
      <c r="N301" s="28">
        <v>13920</v>
      </c>
      <c r="O301" s="28">
        <v>10213</v>
      </c>
      <c r="P301" s="28">
        <v>37</v>
      </c>
      <c r="Q301" s="125">
        <v>108.2</v>
      </c>
    </row>
    <row r="302" spans="1:17">
      <c r="A302" s="112"/>
      <c r="B302" s="120" t="s">
        <v>10</v>
      </c>
      <c r="C302" s="582">
        <v>114.5</v>
      </c>
      <c r="D302" s="594">
        <v>66.900000000000006</v>
      </c>
      <c r="E302" s="570">
        <v>2735</v>
      </c>
      <c r="F302" s="570">
        <v>13563</v>
      </c>
      <c r="G302" s="570">
        <v>8577</v>
      </c>
      <c r="H302" s="570">
        <v>42</v>
      </c>
      <c r="I302" s="584">
        <v>180.02500000000001</v>
      </c>
      <c r="K302" s="124">
        <v>114.5</v>
      </c>
      <c r="L302" s="27">
        <v>66.900000000000006</v>
      </c>
      <c r="M302" s="28">
        <v>2577</v>
      </c>
      <c r="N302" s="28">
        <v>13794</v>
      </c>
      <c r="O302" s="28">
        <v>10680</v>
      </c>
      <c r="P302" s="28">
        <v>47</v>
      </c>
      <c r="Q302" s="125">
        <v>109.5</v>
      </c>
    </row>
    <row r="303" spans="1:17">
      <c r="A303" s="112"/>
      <c r="B303" s="120" t="s">
        <v>11</v>
      </c>
      <c r="C303" s="582">
        <v>113</v>
      </c>
      <c r="D303" s="594">
        <v>67.5</v>
      </c>
      <c r="E303" s="570">
        <v>2759</v>
      </c>
      <c r="F303" s="570">
        <v>13982</v>
      </c>
      <c r="G303" s="570">
        <v>12966</v>
      </c>
      <c r="H303" s="570">
        <v>54</v>
      </c>
      <c r="I303" s="584">
        <v>180.55500000000001</v>
      </c>
      <c r="K303" s="124">
        <v>113</v>
      </c>
      <c r="L303" s="27">
        <v>67.5</v>
      </c>
      <c r="M303" s="28">
        <v>2895</v>
      </c>
      <c r="N303" s="28">
        <v>14270</v>
      </c>
      <c r="O303" s="28">
        <v>11281</v>
      </c>
      <c r="P303" s="28">
        <v>51</v>
      </c>
      <c r="Q303" s="125">
        <v>108.6</v>
      </c>
    </row>
    <row r="304" spans="1:17">
      <c r="A304" s="112"/>
      <c r="B304" s="120" t="s">
        <v>12</v>
      </c>
      <c r="C304" s="582">
        <v>116</v>
      </c>
      <c r="D304" s="594">
        <v>67</v>
      </c>
      <c r="E304" s="570">
        <v>3719</v>
      </c>
      <c r="F304" s="570">
        <v>15837</v>
      </c>
      <c r="G304" s="570">
        <v>10515</v>
      </c>
      <c r="H304" s="570">
        <v>49</v>
      </c>
      <c r="I304" s="584">
        <v>181.60499999999999</v>
      </c>
      <c r="K304" s="124">
        <v>116</v>
      </c>
      <c r="L304" s="27">
        <v>67</v>
      </c>
      <c r="M304" s="28">
        <v>3462</v>
      </c>
      <c r="N304" s="28">
        <v>14159</v>
      </c>
      <c r="O304" s="28">
        <v>11597</v>
      </c>
      <c r="P304" s="28">
        <v>47</v>
      </c>
      <c r="Q304" s="125">
        <v>110.9</v>
      </c>
    </row>
    <row r="305" spans="1:17">
      <c r="A305" s="112"/>
      <c r="B305" s="120" t="s">
        <v>13</v>
      </c>
      <c r="C305" s="582">
        <v>117.5</v>
      </c>
      <c r="D305" s="594">
        <v>66</v>
      </c>
      <c r="E305" s="570">
        <v>4017</v>
      </c>
      <c r="F305" s="570">
        <v>13753</v>
      </c>
      <c r="G305" s="570">
        <v>11038</v>
      </c>
      <c r="H305" s="570">
        <v>48</v>
      </c>
      <c r="I305" s="584">
        <v>184.13200000000001</v>
      </c>
      <c r="K305" s="124">
        <v>117.5</v>
      </c>
      <c r="L305" s="27">
        <v>66</v>
      </c>
      <c r="M305" s="28">
        <v>3589</v>
      </c>
      <c r="N305" s="28">
        <v>14547</v>
      </c>
      <c r="O305" s="28">
        <v>11775</v>
      </c>
      <c r="P305" s="28">
        <v>47</v>
      </c>
      <c r="Q305" s="125">
        <v>110.7</v>
      </c>
    </row>
    <row r="306" spans="1:17">
      <c r="A306" s="112"/>
      <c r="B306" s="120" t="s">
        <v>14</v>
      </c>
      <c r="C306" s="582">
        <v>117.5</v>
      </c>
      <c r="D306" s="594">
        <v>67.599999999999994</v>
      </c>
      <c r="E306" s="570">
        <v>4238</v>
      </c>
      <c r="F306" s="570">
        <v>12664</v>
      </c>
      <c r="G306" s="570">
        <v>10462</v>
      </c>
      <c r="H306" s="570">
        <v>33</v>
      </c>
      <c r="I306" s="584">
        <v>188.334</v>
      </c>
      <c r="K306" s="124">
        <v>117.5</v>
      </c>
      <c r="L306" s="27">
        <v>67.599999999999994</v>
      </c>
      <c r="M306" s="28">
        <v>3750</v>
      </c>
      <c r="N306" s="28">
        <v>15064</v>
      </c>
      <c r="O306" s="28">
        <v>12134</v>
      </c>
      <c r="P306" s="28">
        <v>35</v>
      </c>
      <c r="Q306" s="125">
        <v>111</v>
      </c>
    </row>
    <row r="307" spans="1:17">
      <c r="A307" s="111" t="s">
        <v>62</v>
      </c>
      <c r="B307" s="119" t="s">
        <v>3</v>
      </c>
      <c r="C307" s="600">
        <v>119.7</v>
      </c>
      <c r="D307" s="596">
        <v>66.3</v>
      </c>
      <c r="E307" s="572">
        <v>2504</v>
      </c>
      <c r="F307" s="572">
        <v>17285</v>
      </c>
      <c r="G307" s="572">
        <v>11804</v>
      </c>
      <c r="H307" s="572">
        <v>36</v>
      </c>
      <c r="I307" s="604">
        <v>187.995</v>
      </c>
      <c r="K307" s="122">
        <v>119.7</v>
      </c>
      <c r="L307" s="25">
        <v>66.3</v>
      </c>
      <c r="M307" s="26">
        <v>3206</v>
      </c>
      <c r="N307" s="26">
        <v>15081</v>
      </c>
      <c r="O307" s="26">
        <v>12373</v>
      </c>
      <c r="P307" s="26">
        <v>40</v>
      </c>
      <c r="Q307" s="123">
        <v>108.4</v>
      </c>
    </row>
    <row r="308" spans="1:17">
      <c r="A308" s="112">
        <v>2014</v>
      </c>
      <c r="B308" s="120" t="s">
        <v>4</v>
      </c>
      <c r="C308" s="582">
        <v>115.2</v>
      </c>
      <c r="D308" s="594">
        <v>64.7</v>
      </c>
      <c r="E308" s="570">
        <v>2789</v>
      </c>
      <c r="F308" s="570">
        <v>15972</v>
      </c>
      <c r="G308" s="570">
        <v>14114</v>
      </c>
      <c r="H308" s="570">
        <v>43</v>
      </c>
      <c r="I308" s="584">
        <v>189.005</v>
      </c>
      <c r="K308" s="124">
        <v>115.2</v>
      </c>
      <c r="L308" s="27">
        <v>64.7</v>
      </c>
      <c r="M308" s="28">
        <v>3094</v>
      </c>
      <c r="N308" s="28">
        <v>14933</v>
      </c>
      <c r="O308" s="28">
        <v>12235</v>
      </c>
      <c r="P308" s="28">
        <v>44</v>
      </c>
      <c r="Q308" s="125">
        <v>108</v>
      </c>
    </row>
    <row r="309" spans="1:17">
      <c r="A309" s="112"/>
      <c r="B309" s="120" t="s">
        <v>5</v>
      </c>
      <c r="C309" s="582">
        <v>114.4</v>
      </c>
      <c r="D309" s="594">
        <v>67.2</v>
      </c>
      <c r="E309" s="570">
        <v>2545</v>
      </c>
      <c r="F309" s="570">
        <v>14548</v>
      </c>
      <c r="G309" s="570">
        <v>18931</v>
      </c>
      <c r="H309" s="570">
        <v>46</v>
      </c>
      <c r="I309" s="584">
        <v>187.69499999999999</v>
      </c>
      <c r="K309" s="124">
        <v>114.4</v>
      </c>
      <c r="L309" s="27">
        <v>67.2</v>
      </c>
      <c r="M309" s="28">
        <v>2542</v>
      </c>
      <c r="N309" s="28">
        <v>14661</v>
      </c>
      <c r="O309" s="28">
        <v>12478</v>
      </c>
      <c r="P309" s="28">
        <v>44</v>
      </c>
      <c r="Q309" s="125">
        <v>106.7</v>
      </c>
    </row>
    <row r="310" spans="1:17">
      <c r="A310" s="112"/>
      <c r="B310" s="120" t="s">
        <v>6</v>
      </c>
      <c r="C310" s="582">
        <v>115.5</v>
      </c>
      <c r="D310" s="594">
        <v>69.5</v>
      </c>
      <c r="E310" s="570">
        <v>2719</v>
      </c>
      <c r="F310" s="570">
        <v>15333</v>
      </c>
      <c r="G310" s="570">
        <v>7388</v>
      </c>
      <c r="H310" s="570">
        <v>49</v>
      </c>
      <c r="I310" s="584">
        <v>187.31299999999999</v>
      </c>
      <c r="K310" s="124">
        <v>115.5</v>
      </c>
      <c r="L310" s="27">
        <v>69.5</v>
      </c>
      <c r="M310" s="28">
        <v>2910</v>
      </c>
      <c r="N310" s="28">
        <v>14956</v>
      </c>
      <c r="O310" s="28">
        <v>9509</v>
      </c>
      <c r="P310" s="28">
        <v>47</v>
      </c>
      <c r="Q310" s="125">
        <v>106.4</v>
      </c>
    </row>
    <row r="311" spans="1:17">
      <c r="A311" s="112"/>
      <c r="B311" s="120" t="s">
        <v>7</v>
      </c>
      <c r="C311" s="582">
        <v>115.7</v>
      </c>
      <c r="D311" s="594">
        <v>72.2</v>
      </c>
      <c r="E311" s="570">
        <v>2491</v>
      </c>
      <c r="F311" s="570">
        <v>14075</v>
      </c>
      <c r="G311" s="570">
        <v>8065</v>
      </c>
      <c r="H311" s="570">
        <v>36</v>
      </c>
      <c r="I311" s="584">
        <v>186.10499999999999</v>
      </c>
      <c r="K311" s="124">
        <v>115.7</v>
      </c>
      <c r="L311" s="27">
        <v>72.2</v>
      </c>
      <c r="M311" s="28">
        <v>2694</v>
      </c>
      <c r="N311" s="28">
        <v>14905</v>
      </c>
      <c r="O311" s="28">
        <v>9673</v>
      </c>
      <c r="P311" s="28">
        <v>37</v>
      </c>
      <c r="Q311" s="125">
        <v>104.8</v>
      </c>
    </row>
    <row r="312" spans="1:17">
      <c r="A312" s="112"/>
      <c r="B312" s="120" t="s">
        <v>8</v>
      </c>
      <c r="C312" s="582">
        <v>114.9</v>
      </c>
      <c r="D312" s="594">
        <v>72.900000000000006</v>
      </c>
      <c r="E312" s="570">
        <v>2919</v>
      </c>
      <c r="F312" s="570">
        <v>14161</v>
      </c>
      <c r="G312" s="570">
        <v>9936</v>
      </c>
      <c r="H312" s="570">
        <v>52</v>
      </c>
      <c r="I312" s="584">
        <v>187.03100000000001</v>
      </c>
      <c r="K312" s="124">
        <v>114.9</v>
      </c>
      <c r="L312" s="27">
        <v>72.900000000000006</v>
      </c>
      <c r="M312" s="28">
        <v>2711</v>
      </c>
      <c r="N312" s="28">
        <v>15135</v>
      </c>
      <c r="O312" s="28">
        <v>9635</v>
      </c>
      <c r="P312" s="28">
        <v>45</v>
      </c>
      <c r="Q312" s="125">
        <v>106.6</v>
      </c>
    </row>
    <row r="313" spans="1:17">
      <c r="A313" s="112"/>
      <c r="B313" s="120" t="s">
        <v>9</v>
      </c>
      <c r="C313" s="582">
        <v>115.7</v>
      </c>
      <c r="D313" s="594">
        <v>73.3</v>
      </c>
      <c r="E313" s="570">
        <v>2067</v>
      </c>
      <c r="F313" s="570">
        <v>15338</v>
      </c>
      <c r="G313" s="570">
        <v>10855</v>
      </c>
      <c r="H313" s="570">
        <v>46</v>
      </c>
      <c r="I313" s="584">
        <v>187.98400000000001</v>
      </c>
      <c r="K313" s="124">
        <v>115.7</v>
      </c>
      <c r="L313" s="27">
        <v>73.3</v>
      </c>
      <c r="M313" s="28">
        <v>1990</v>
      </c>
      <c r="N313" s="28">
        <v>14889</v>
      </c>
      <c r="O313" s="28">
        <v>10379</v>
      </c>
      <c r="P313" s="28">
        <v>47</v>
      </c>
      <c r="Q313" s="125">
        <v>106.3</v>
      </c>
    </row>
    <row r="314" spans="1:17">
      <c r="A314" s="112"/>
      <c r="B314" s="120" t="s">
        <v>10</v>
      </c>
      <c r="C314" s="582">
        <v>114</v>
      </c>
      <c r="D314" s="594">
        <v>72.8</v>
      </c>
      <c r="E314" s="570">
        <v>4167</v>
      </c>
      <c r="F314" s="570">
        <v>14131</v>
      </c>
      <c r="G314" s="570">
        <v>7907</v>
      </c>
      <c r="H314" s="570">
        <v>33</v>
      </c>
      <c r="I314" s="584">
        <v>187.76</v>
      </c>
      <c r="K314" s="124">
        <v>114</v>
      </c>
      <c r="L314" s="27">
        <v>72.8</v>
      </c>
      <c r="M314" s="28">
        <v>3902</v>
      </c>
      <c r="N314" s="28">
        <v>14786</v>
      </c>
      <c r="O314" s="28">
        <v>10179</v>
      </c>
      <c r="P314" s="28">
        <v>37</v>
      </c>
      <c r="Q314" s="125">
        <v>104.3</v>
      </c>
    </row>
    <row r="315" spans="1:17">
      <c r="A315" s="112"/>
      <c r="B315" s="120" t="s">
        <v>11</v>
      </c>
      <c r="C315" s="582">
        <v>115.3</v>
      </c>
      <c r="D315" s="594">
        <v>73.7</v>
      </c>
      <c r="E315" s="570">
        <v>2948</v>
      </c>
      <c r="F315" s="570">
        <v>14941</v>
      </c>
      <c r="G315" s="570">
        <v>12717</v>
      </c>
      <c r="H315" s="570">
        <v>49</v>
      </c>
      <c r="I315" s="584">
        <v>186.67699999999999</v>
      </c>
      <c r="K315" s="124">
        <v>115.3</v>
      </c>
      <c r="L315" s="27">
        <v>73.7</v>
      </c>
      <c r="M315" s="28">
        <v>3093</v>
      </c>
      <c r="N315" s="28">
        <v>14773</v>
      </c>
      <c r="O315" s="28">
        <v>10800</v>
      </c>
      <c r="P315" s="28">
        <v>46</v>
      </c>
      <c r="Q315" s="125">
        <v>103.4</v>
      </c>
    </row>
    <row r="316" spans="1:17">
      <c r="A316" s="112"/>
      <c r="B316" s="120" t="s">
        <v>12</v>
      </c>
      <c r="C316" s="582">
        <v>117.1</v>
      </c>
      <c r="D316" s="594">
        <v>72</v>
      </c>
      <c r="E316" s="570">
        <v>3143</v>
      </c>
      <c r="F316" s="570">
        <v>16630</v>
      </c>
      <c r="G316" s="570">
        <v>9421</v>
      </c>
      <c r="H316" s="570">
        <v>42</v>
      </c>
      <c r="I316" s="584">
        <v>185.78</v>
      </c>
      <c r="K316" s="124">
        <v>117.1</v>
      </c>
      <c r="L316" s="27">
        <v>72</v>
      </c>
      <c r="M316" s="28">
        <v>2929</v>
      </c>
      <c r="N316" s="28">
        <v>14951</v>
      </c>
      <c r="O316" s="28">
        <v>10265</v>
      </c>
      <c r="P316" s="28">
        <v>39</v>
      </c>
      <c r="Q316" s="125">
        <v>102.3</v>
      </c>
    </row>
    <row r="317" spans="1:17">
      <c r="A317" s="112"/>
      <c r="B317" s="120" t="s">
        <v>13</v>
      </c>
      <c r="C317" s="582">
        <v>115.8</v>
      </c>
      <c r="D317" s="594">
        <v>71.8</v>
      </c>
      <c r="E317" s="570">
        <v>3265</v>
      </c>
      <c r="F317" s="570">
        <v>13466</v>
      </c>
      <c r="G317" s="570">
        <v>9306</v>
      </c>
      <c r="H317" s="570">
        <v>39</v>
      </c>
      <c r="I317" s="584">
        <v>186.98500000000001</v>
      </c>
      <c r="K317" s="124">
        <v>115.8</v>
      </c>
      <c r="L317" s="27">
        <v>71.8</v>
      </c>
      <c r="M317" s="28">
        <v>2873</v>
      </c>
      <c r="N317" s="28">
        <v>14631</v>
      </c>
      <c r="O317" s="28">
        <v>10359</v>
      </c>
      <c r="P317" s="28">
        <v>41</v>
      </c>
      <c r="Q317" s="125">
        <v>101.5</v>
      </c>
    </row>
    <row r="318" spans="1:17">
      <c r="A318" s="113"/>
      <c r="B318" s="121" t="s">
        <v>14</v>
      </c>
      <c r="C318" s="583">
        <v>116.7</v>
      </c>
      <c r="D318" s="595">
        <v>72.7</v>
      </c>
      <c r="E318" s="571">
        <v>2765</v>
      </c>
      <c r="F318" s="571">
        <v>12534</v>
      </c>
      <c r="G318" s="571">
        <v>9472</v>
      </c>
      <c r="H318" s="571">
        <v>46</v>
      </c>
      <c r="I318" s="585">
        <v>183.036</v>
      </c>
      <c r="K318" s="126">
        <v>116.7</v>
      </c>
      <c r="L318" s="29">
        <v>72.7</v>
      </c>
      <c r="M318" s="30">
        <v>2542</v>
      </c>
      <c r="N318" s="30">
        <v>14280</v>
      </c>
      <c r="O318" s="30">
        <v>10464</v>
      </c>
      <c r="P318" s="30">
        <v>47</v>
      </c>
      <c r="Q318" s="127">
        <v>97.2</v>
      </c>
    </row>
    <row r="319" spans="1:17">
      <c r="A319" s="111" t="s">
        <v>63</v>
      </c>
      <c r="B319" s="119" t="s">
        <v>3</v>
      </c>
      <c r="C319" s="600">
        <v>121.1</v>
      </c>
      <c r="D319" s="596">
        <v>69.7</v>
      </c>
      <c r="E319" s="572">
        <v>1830</v>
      </c>
      <c r="F319" s="572">
        <v>18311</v>
      </c>
      <c r="G319" s="572">
        <v>9963</v>
      </c>
      <c r="H319" s="572">
        <v>33</v>
      </c>
      <c r="I319" s="604">
        <v>176.00299999999999</v>
      </c>
      <c r="K319" s="124">
        <v>121.1</v>
      </c>
      <c r="L319" s="27">
        <v>69.7</v>
      </c>
      <c r="M319" s="28">
        <v>2342</v>
      </c>
      <c r="N319" s="28">
        <v>16231</v>
      </c>
      <c r="O319" s="28">
        <v>10497</v>
      </c>
      <c r="P319" s="28">
        <v>39</v>
      </c>
      <c r="Q319" s="125">
        <v>93.6</v>
      </c>
    </row>
    <row r="320" spans="1:17">
      <c r="A320" s="112">
        <v>2015</v>
      </c>
      <c r="B320" s="120" t="s">
        <v>4</v>
      </c>
      <c r="C320" s="582">
        <v>115.6</v>
      </c>
      <c r="D320" s="594">
        <v>72.2</v>
      </c>
      <c r="E320" s="570">
        <v>2308</v>
      </c>
      <c r="F320" s="570">
        <v>15787</v>
      </c>
      <c r="G320" s="570">
        <v>12419</v>
      </c>
      <c r="H320" s="570">
        <v>40</v>
      </c>
      <c r="I320" s="584">
        <v>177.43</v>
      </c>
      <c r="K320" s="124">
        <v>115.6</v>
      </c>
      <c r="L320" s="27">
        <v>72.2</v>
      </c>
      <c r="M320" s="28">
        <v>2539</v>
      </c>
      <c r="N320" s="28">
        <v>14688</v>
      </c>
      <c r="O320" s="28">
        <v>10830</v>
      </c>
      <c r="P320" s="28">
        <v>42</v>
      </c>
      <c r="Q320" s="125">
        <v>93.9</v>
      </c>
    </row>
    <row r="321" spans="1:17">
      <c r="A321" s="112"/>
      <c r="B321" s="120" t="s">
        <v>5</v>
      </c>
      <c r="C321" s="582">
        <v>116.7</v>
      </c>
      <c r="D321" s="594">
        <v>72</v>
      </c>
      <c r="E321" s="570">
        <v>2898</v>
      </c>
      <c r="F321" s="570">
        <v>14929</v>
      </c>
      <c r="G321" s="570">
        <v>16165</v>
      </c>
      <c r="H321" s="570">
        <v>53</v>
      </c>
      <c r="I321" s="584">
        <v>175.26</v>
      </c>
      <c r="K321" s="124">
        <v>116.7</v>
      </c>
      <c r="L321" s="27">
        <v>72</v>
      </c>
      <c r="M321" s="28">
        <v>2881</v>
      </c>
      <c r="N321" s="28">
        <v>15088</v>
      </c>
      <c r="O321" s="28">
        <v>10516</v>
      </c>
      <c r="P321" s="28">
        <v>50</v>
      </c>
      <c r="Q321" s="125">
        <v>93.4</v>
      </c>
    </row>
    <row r="322" spans="1:17">
      <c r="A322" s="112"/>
      <c r="B322" s="120" t="s">
        <v>6</v>
      </c>
      <c r="C322" s="582">
        <v>111.2</v>
      </c>
      <c r="D322" s="594">
        <v>70.8</v>
      </c>
      <c r="E322" s="570">
        <v>2364</v>
      </c>
      <c r="F322" s="570">
        <v>15686</v>
      </c>
      <c r="G322" s="570">
        <v>7527</v>
      </c>
      <c r="H322" s="570">
        <v>43</v>
      </c>
      <c r="I322" s="584">
        <v>177.10599999999999</v>
      </c>
      <c r="K322" s="124">
        <v>111.2</v>
      </c>
      <c r="L322" s="27">
        <v>70.8</v>
      </c>
      <c r="M322" s="28">
        <v>2476</v>
      </c>
      <c r="N322" s="28">
        <v>15368</v>
      </c>
      <c r="O322" s="28">
        <v>9557</v>
      </c>
      <c r="P322" s="28">
        <v>41</v>
      </c>
      <c r="Q322" s="125">
        <v>94.6</v>
      </c>
    </row>
    <row r="323" spans="1:17">
      <c r="A323" s="112"/>
      <c r="B323" s="120" t="s">
        <v>7</v>
      </c>
      <c r="C323" s="582">
        <v>114.2</v>
      </c>
      <c r="D323" s="594">
        <v>72.5</v>
      </c>
      <c r="E323" s="570">
        <v>2985</v>
      </c>
      <c r="F323" s="570">
        <v>13353</v>
      </c>
      <c r="G323" s="570">
        <v>8686</v>
      </c>
      <c r="H323" s="570">
        <v>45</v>
      </c>
      <c r="I323" s="584">
        <v>178.137</v>
      </c>
      <c r="K323" s="124">
        <v>114.2</v>
      </c>
      <c r="L323" s="27">
        <v>72.5</v>
      </c>
      <c r="M323" s="28">
        <v>3190</v>
      </c>
      <c r="N323" s="28">
        <v>14430</v>
      </c>
      <c r="O323" s="28">
        <v>10624</v>
      </c>
      <c r="P323" s="28">
        <v>45</v>
      </c>
      <c r="Q323" s="125">
        <v>95.7</v>
      </c>
    </row>
    <row r="324" spans="1:17">
      <c r="A324" s="112"/>
      <c r="B324" s="120" t="s">
        <v>8</v>
      </c>
      <c r="C324" s="582">
        <v>111.3</v>
      </c>
      <c r="D324" s="594">
        <v>73.7</v>
      </c>
      <c r="E324" s="570">
        <v>3667</v>
      </c>
      <c r="F324" s="570">
        <v>14634</v>
      </c>
      <c r="G324" s="570">
        <v>10964</v>
      </c>
      <c r="H324" s="570">
        <v>49</v>
      </c>
      <c r="I324" s="584">
        <v>176.76900000000001</v>
      </c>
      <c r="K324" s="124">
        <v>111.3</v>
      </c>
      <c r="L324" s="27">
        <v>73.7</v>
      </c>
      <c r="M324" s="28">
        <v>3412</v>
      </c>
      <c r="N324" s="28">
        <v>15061</v>
      </c>
      <c r="O324" s="28">
        <v>10427</v>
      </c>
      <c r="P324" s="28">
        <v>42</v>
      </c>
      <c r="Q324" s="125">
        <v>94.5</v>
      </c>
    </row>
    <row r="325" spans="1:17">
      <c r="A325" s="112"/>
      <c r="B325" s="120" t="s">
        <v>9</v>
      </c>
      <c r="C325" s="582">
        <v>114.6</v>
      </c>
      <c r="D325" s="594">
        <v>69</v>
      </c>
      <c r="E325" s="570">
        <v>2450</v>
      </c>
      <c r="F325" s="570">
        <v>15508</v>
      </c>
      <c r="G325" s="570">
        <v>10814</v>
      </c>
      <c r="H325" s="570">
        <v>40</v>
      </c>
      <c r="I325" s="584">
        <v>174.46100000000001</v>
      </c>
      <c r="K325" s="124">
        <v>114.6</v>
      </c>
      <c r="L325" s="27">
        <v>69</v>
      </c>
      <c r="M325" s="28">
        <v>2371</v>
      </c>
      <c r="N325" s="28">
        <v>15146</v>
      </c>
      <c r="O325" s="28">
        <v>10347</v>
      </c>
      <c r="P325" s="28">
        <v>39</v>
      </c>
      <c r="Q325" s="125">
        <v>92.8</v>
      </c>
    </row>
    <row r="326" spans="1:17">
      <c r="A326" s="112"/>
      <c r="B326" s="120" t="s">
        <v>10</v>
      </c>
      <c r="C326" s="582">
        <v>112.3</v>
      </c>
      <c r="D326" s="594">
        <v>73.7</v>
      </c>
      <c r="E326" s="570">
        <v>3540</v>
      </c>
      <c r="F326" s="570">
        <v>14322</v>
      </c>
      <c r="G326" s="570">
        <v>8444</v>
      </c>
      <c r="H326" s="570">
        <v>38</v>
      </c>
      <c r="I326" s="584">
        <v>169.46600000000001</v>
      </c>
      <c r="K326" s="124">
        <v>112.3</v>
      </c>
      <c r="L326" s="27">
        <v>73.7</v>
      </c>
      <c r="M326" s="28">
        <v>3320</v>
      </c>
      <c r="N326" s="28">
        <v>14998</v>
      </c>
      <c r="O326" s="28">
        <v>10993</v>
      </c>
      <c r="P326" s="28">
        <v>43</v>
      </c>
      <c r="Q326" s="125">
        <v>90.3</v>
      </c>
    </row>
    <row r="327" spans="1:17">
      <c r="A327" s="112"/>
      <c r="B327" s="120" t="s">
        <v>11</v>
      </c>
      <c r="C327" s="582">
        <v>113.6</v>
      </c>
      <c r="D327" s="594">
        <v>72.7</v>
      </c>
      <c r="E327" s="570">
        <v>2292</v>
      </c>
      <c r="F327" s="570">
        <v>15131</v>
      </c>
      <c r="G327" s="570">
        <v>12112</v>
      </c>
      <c r="H327" s="570">
        <v>40</v>
      </c>
      <c r="I327" s="584">
        <v>166.02</v>
      </c>
      <c r="K327" s="124">
        <v>113.6</v>
      </c>
      <c r="L327" s="27">
        <v>72.7</v>
      </c>
      <c r="M327" s="28">
        <v>2380</v>
      </c>
      <c r="N327" s="28">
        <v>15100</v>
      </c>
      <c r="O327" s="28">
        <v>10487</v>
      </c>
      <c r="P327" s="28">
        <v>38</v>
      </c>
      <c r="Q327" s="125">
        <v>88.9</v>
      </c>
    </row>
    <row r="328" spans="1:17">
      <c r="A328" s="112"/>
      <c r="B328" s="120" t="s">
        <v>12</v>
      </c>
      <c r="C328" s="582">
        <v>112.3</v>
      </c>
      <c r="D328" s="594">
        <v>71.599999999999994</v>
      </c>
      <c r="E328" s="570">
        <v>2713</v>
      </c>
      <c r="F328" s="570">
        <v>17125</v>
      </c>
      <c r="G328" s="570">
        <v>9551</v>
      </c>
      <c r="H328" s="570">
        <v>38</v>
      </c>
      <c r="I328" s="584">
        <v>165.09800000000001</v>
      </c>
      <c r="K328" s="124">
        <v>112.3</v>
      </c>
      <c r="L328" s="27">
        <v>71.599999999999994</v>
      </c>
      <c r="M328" s="28">
        <v>2566</v>
      </c>
      <c r="N328" s="28">
        <v>15570</v>
      </c>
      <c r="O328" s="28">
        <v>10457</v>
      </c>
      <c r="P328" s="28">
        <v>37</v>
      </c>
      <c r="Q328" s="125">
        <v>88.9</v>
      </c>
    </row>
    <row r="329" spans="1:17">
      <c r="A329" s="112"/>
      <c r="B329" s="120" t="s">
        <v>13</v>
      </c>
      <c r="C329" s="582">
        <v>113.6</v>
      </c>
      <c r="D329" s="594">
        <v>76.599999999999994</v>
      </c>
      <c r="E329" s="570">
        <v>3191</v>
      </c>
      <c r="F329" s="570">
        <v>14269</v>
      </c>
      <c r="G329" s="570">
        <v>9612</v>
      </c>
      <c r="H329" s="570">
        <v>46</v>
      </c>
      <c r="I329" s="584">
        <v>163.27199999999999</v>
      </c>
      <c r="K329" s="124">
        <v>113.6</v>
      </c>
      <c r="L329" s="27">
        <v>76.599999999999994</v>
      </c>
      <c r="M329" s="28">
        <v>2845</v>
      </c>
      <c r="N329" s="28">
        <v>15180</v>
      </c>
      <c r="O329" s="28">
        <v>10408</v>
      </c>
      <c r="P329" s="28">
        <v>46</v>
      </c>
      <c r="Q329" s="125">
        <v>87.3</v>
      </c>
    </row>
    <row r="330" spans="1:17">
      <c r="A330" s="113"/>
      <c r="B330" s="121" t="s">
        <v>14</v>
      </c>
      <c r="C330" s="583">
        <v>111.2</v>
      </c>
      <c r="D330" s="595">
        <v>73.7</v>
      </c>
      <c r="E330" s="571">
        <v>2458</v>
      </c>
      <c r="F330" s="571">
        <v>12689</v>
      </c>
      <c r="G330" s="571">
        <v>9492</v>
      </c>
      <c r="H330" s="571">
        <v>34</v>
      </c>
      <c r="I330" s="585">
        <v>160.852</v>
      </c>
      <c r="K330" s="126">
        <v>111.2</v>
      </c>
      <c r="L330" s="29">
        <v>73.7</v>
      </c>
      <c r="M330" s="30">
        <v>2348</v>
      </c>
      <c r="N330" s="30">
        <v>14268</v>
      </c>
      <c r="O330" s="30">
        <v>10357</v>
      </c>
      <c r="P330" s="30">
        <v>34</v>
      </c>
      <c r="Q330" s="127">
        <v>87.9</v>
      </c>
    </row>
    <row r="331" spans="1:17">
      <c r="A331" s="111" t="s">
        <v>280</v>
      </c>
      <c r="B331" s="119" t="s">
        <v>3</v>
      </c>
      <c r="C331" s="601">
        <v>112.6</v>
      </c>
      <c r="D331" s="601">
        <v>75.3</v>
      </c>
      <c r="E331" s="573">
        <v>3110</v>
      </c>
      <c r="F331" s="573">
        <v>18120</v>
      </c>
      <c r="G331" s="573">
        <v>9781</v>
      </c>
      <c r="H331" s="573">
        <v>31</v>
      </c>
      <c r="I331" s="605">
        <v>155.94800000000001</v>
      </c>
      <c r="K331" s="122">
        <v>112.6</v>
      </c>
      <c r="L331" s="25">
        <v>75.3</v>
      </c>
      <c r="M331" s="26">
        <v>3957</v>
      </c>
      <c r="N331" s="26">
        <v>16697</v>
      </c>
      <c r="O331" s="26">
        <v>10598</v>
      </c>
      <c r="P331" s="26">
        <v>38</v>
      </c>
      <c r="Q331" s="123">
        <v>88.6</v>
      </c>
    </row>
    <row r="332" spans="1:17">
      <c r="A332" s="112">
        <v>2016</v>
      </c>
      <c r="B332" s="120" t="s">
        <v>4</v>
      </c>
      <c r="C332" s="602">
        <v>113.3</v>
      </c>
      <c r="D332" s="602">
        <v>79.599999999999994</v>
      </c>
      <c r="E332" s="574">
        <v>2158</v>
      </c>
      <c r="F332" s="574">
        <v>16467</v>
      </c>
      <c r="G332" s="574">
        <v>11789</v>
      </c>
      <c r="H332" s="574">
        <v>38</v>
      </c>
      <c r="I332" s="606">
        <v>154.94200000000001</v>
      </c>
      <c r="K332" s="124">
        <v>113.3</v>
      </c>
      <c r="L332" s="27">
        <v>79.599999999999994</v>
      </c>
      <c r="M332" s="28">
        <v>2302</v>
      </c>
      <c r="N332" s="28">
        <v>15176</v>
      </c>
      <c r="O332" s="28">
        <v>9967</v>
      </c>
      <c r="P332" s="28">
        <v>40</v>
      </c>
      <c r="Q332" s="125">
        <v>87.3</v>
      </c>
    </row>
    <row r="333" spans="1:17">
      <c r="A333" s="112"/>
      <c r="B333" s="120" t="s">
        <v>5</v>
      </c>
      <c r="C333" s="602">
        <v>114.5</v>
      </c>
      <c r="D333" s="602">
        <v>77.900000000000006</v>
      </c>
      <c r="E333" s="574">
        <v>3053</v>
      </c>
      <c r="F333" s="574">
        <v>14874</v>
      </c>
      <c r="G333" s="574">
        <v>15674</v>
      </c>
      <c r="H333" s="574">
        <v>39</v>
      </c>
      <c r="I333" s="606">
        <v>156.095</v>
      </c>
      <c r="K333" s="124">
        <v>114.5</v>
      </c>
      <c r="L333" s="27">
        <v>77.900000000000006</v>
      </c>
      <c r="M333" s="28">
        <v>3016</v>
      </c>
      <c r="N333" s="28">
        <v>14876</v>
      </c>
      <c r="O333" s="28">
        <v>10072</v>
      </c>
      <c r="P333" s="28">
        <v>36</v>
      </c>
      <c r="Q333" s="125">
        <v>89.1</v>
      </c>
    </row>
    <row r="334" spans="1:17">
      <c r="A334" s="112"/>
      <c r="B334" s="120" t="s">
        <v>6</v>
      </c>
      <c r="C334" s="602">
        <v>112.3</v>
      </c>
      <c r="D334" s="602">
        <v>80.099999999999994</v>
      </c>
      <c r="E334" s="574">
        <v>3019</v>
      </c>
      <c r="F334" s="574">
        <v>15727</v>
      </c>
      <c r="G334" s="574">
        <v>8690</v>
      </c>
      <c r="H334" s="574">
        <v>45</v>
      </c>
      <c r="I334" s="606">
        <v>158.19399999999999</v>
      </c>
      <c r="K334" s="124">
        <v>112.3</v>
      </c>
      <c r="L334" s="27">
        <v>80.099999999999994</v>
      </c>
      <c r="M334" s="28">
        <v>3062</v>
      </c>
      <c r="N334" s="28">
        <v>15453</v>
      </c>
      <c r="O334" s="28">
        <v>10881</v>
      </c>
      <c r="P334" s="28">
        <v>43</v>
      </c>
      <c r="Q334" s="125">
        <v>89.3</v>
      </c>
    </row>
    <row r="335" spans="1:17">
      <c r="A335" s="112"/>
      <c r="B335" s="120" t="s">
        <v>7</v>
      </c>
      <c r="C335" s="602">
        <v>112.9</v>
      </c>
      <c r="D335" s="602">
        <v>81.8</v>
      </c>
      <c r="E335" s="574">
        <v>2218</v>
      </c>
      <c r="F335" s="574">
        <v>14549</v>
      </c>
      <c r="G335" s="574">
        <v>9081</v>
      </c>
      <c r="H335" s="574">
        <v>25</v>
      </c>
      <c r="I335" s="606">
        <v>158.66499999999999</v>
      </c>
      <c r="K335" s="124">
        <v>112.9</v>
      </c>
      <c r="L335" s="27">
        <v>81.8</v>
      </c>
      <c r="M335" s="28">
        <v>2337</v>
      </c>
      <c r="N335" s="28">
        <v>15404</v>
      </c>
      <c r="O335" s="28">
        <v>10921</v>
      </c>
      <c r="P335" s="28">
        <v>25</v>
      </c>
      <c r="Q335" s="125">
        <v>89.1</v>
      </c>
    </row>
    <row r="336" spans="1:17">
      <c r="A336" s="112"/>
      <c r="B336" s="120" t="s">
        <v>8</v>
      </c>
      <c r="C336" s="602">
        <v>114.4</v>
      </c>
      <c r="D336" s="602">
        <v>76.8</v>
      </c>
      <c r="E336" s="574">
        <v>2885</v>
      </c>
      <c r="F336" s="574">
        <v>14944</v>
      </c>
      <c r="G336" s="574">
        <v>11421</v>
      </c>
      <c r="H336" s="574">
        <v>55</v>
      </c>
      <c r="I336" s="606">
        <v>156.70400000000001</v>
      </c>
      <c r="K336" s="124">
        <v>114.4</v>
      </c>
      <c r="L336" s="27">
        <v>76.8</v>
      </c>
      <c r="M336" s="28">
        <v>2678</v>
      </c>
      <c r="N336" s="28">
        <v>15559</v>
      </c>
      <c r="O336" s="28">
        <v>11104</v>
      </c>
      <c r="P336" s="28">
        <v>47</v>
      </c>
      <c r="Q336" s="125">
        <v>88.6</v>
      </c>
    </row>
    <row r="337" spans="1:17">
      <c r="A337" s="112"/>
      <c r="B337" s="120" t="s">
        <v>9</v>
      </c>
      <c r="C337" s="602">
        <v>112.3</v>
      </c>
      <c r="D337" s="602">
        <v>79.2</v>
      </c>
      <c r="E337" s="574">
        <v>3032</v>
      </c>
      <c r="F337" s="574">
        <v>15580</v>
      </c>
      <c r="G337" s="574">
        <v>11109</v>
      </c>
      <c r="H337" s="574">
        <v>30</v>
      </c>
      <c r="I337" s="606">
        <v>157.572</v>
      </c>
      <c r="K337" s="124">
        <v>112.3</v>
      </c>
      <c r="L337" s="27">
        <v>79.2</v>
      </c>
      <c r="M337" s="28">
        <v>2947</v>
      </c>
      <c r="N337" s="28">
        <v>15867</v>
      </c>
      <c r="O337" s="28">
        <v>11265</v>
      </c>
      <c r="P337" s="28">
        <v>31</v>
      </c>
      <c r="Q337" s="125">
        <v>90.3</v>
      </c>
    </row>
    <row r="338" spans="1:17">
      <c r="A338" s="112"/>
      <c r="B338" s="120" t="s">
        <v>10</v>
      </c>
      <c r="C338" s="602">
        <v>114.4</v>
      </c>
      <c r="D338" s="602">
        <v>75.599999999999994</v>
      </c>
      <c r="E338" s="574">
        <v>2828</v>
      </c>
      <c r="F338" s="574">
        <v>16090</v>
      </c>
      <c r="G338" s="574">
        <v>8526</v>
      </c>
      <c r="H338" s="574">
        <v>31</v>
      </c>
      <c r="I338" s="606">
        <v>156.636</v>
      </c>
      <c r="K338" s="124">
        <v>114.4</v>
      </c>
      <c r="L338" s="27">
        <v>75.599999999999994</v>
      </c>
      <c r="M338" s="28">
        <v>2662</v>
      </c>
      <c r="N338" s="28">
        <v>15940</v>
      </c>
      <c r="O338" s="28">
        <v>10701</v>
      </c>
      <c r="P338" s="28">
        <v>33</v>
      </c>
      <c r="Q338" s="125">
        <v>92.4</v>
      </c>
    </row>
    <row r="339" spans="1:17">
      <c r="A339" s="112"/>
      <c r="B339" s="120" t="s">
        <v>11</v>
      </c>
      <c r="C339" s="602">
        <v>118.5</v>
      </c>
      <c r="D339" s="602">
        <v>79.3</v>
      </c>
      <c r="E339" s="574">
        <v>3237</v>
      </c>
      <c r="F339" s="574">
        <v>15753</v>
      </c>
      <c r="G339" s="574">
        <v>12531</v>
      </c>
      <c r="H339" s="574">
        <v>34</v>
      </c>
      <c r="I339" s="606">
        <v>156.71299999999999</v>
      </c>
      <c r="K339" s="124">
        <v>118.5</v>
      </c>
      <c r="L339" s="27">
        <v>79.3</v>
      </c>
      <c r="M339" s="28">
        <v>3393</v>
      </c>
      <c r="N339" s="28">
        <v>15869</v>
      </c>
      <c r="O339" s="28">
        <v>10708</v>
      </c>
      <c r="P339" s="28">
        <v>32</v>
      </c>
      <c r="Q339" s="125">
        <v>94.4</v>
      </c>
    </row>
    <row r="340" spans="1:17">
      <c r="A340" s="112"/>
      <c r="B340" s="120" t="s">
        <v>12</v>
      </c>
      <c r="C340" s="602">
        <v>114.9</v>
      </c>
      <c r="D340" s="602">
        <v>81.5</v>
      </c>
      <c r="E340" s="574">
        <v>2810</v>
      </c>
      <c r="F340" s="574">
        <v>16931</v>
      </c>
      <c r="G340" s="574">
        <v>9913</v>
      </c>
      <c r="H340" s="574">
        <v>39</v>
      </c>
      <c r="I340" s="606">
        <v>158.58600000000001</v>
      </c>
      <c r="K340" s="124">
        <v>114.9</v>
      </c>
      <c r="L340" s="27">
        <v>81.5</v>
      </c>
      <c r="M340" s="28">
        <v>2741</v>
      </c>
      <c r="N340" s="28">
        <v>16063</v>
      </c>
      <c r="O340" s="28">
        <v>11148</v>
      </c>
      <c r="P340" s="28">
        <v>40</v>
      </c>
      <c r="Q340" s="125">
        <v>96.1</v>
      </c>
    </row>
    <row r="341" spans="1:17">
      <c r="A341" s="112"/>
      <c r="B341" s="120" t="s">
        <v>13</v>
      </c>
      <c r="C341" s="602">
        <v>114.9</v>
      </c>
      <c r="D341" s="602">
        <v>75.900000000000006</v>
      </c>
      <c r="E341" s="574">
        <v>3004</v>
      </c>
      <c r="F341" s="574">
        <v>15775</v>
      </c>
      <c r="G341" s="574">
        <v>10855</v>
      </c>
      <c r="H341" s="574">
        <v>29</v>
      </c>
      <c r="I341" s="606">
        <v>164.41300000000001</v>
      </c>
      <c r="K341" s="124">
        <v>114.9</v>
      </c>
      <c r="L341" s="27">
        <v>75.900000000000006</v>
      </c>
      <c r="M341" s="28">
        <v>2760</v>
      </c>
      <c r="N341" s="28">
        <v>15865</v>
      </c>
      <c r="O341" s="28">
        <v>11445</v>
      </c>
      <c r="P341" s="28">
        <v>29</v>
      </c>
      <c r="Q341" s="125">
        <v>100.7</v>
      </c>
    </row>
    <row r="342" spans="1:17">
      <c r="A342" s="113"/>
      <c r="B342" s="121" t="s">
        <v>14</v>
      </c>
      <c r="C342" s="603">
        <v>118.1</v>
      </c>
      <c r="D342" s="603">
        <v>74.400000000000006</v>
      </c>
      <c r="E342" s="575">
        <v>2870</v>
      </c>
      <c r="F342" s="575">
        <v>13658</v>
      </c>
      <c r="G342" s="575">
        <v>11018</v>
      </c>
      <c r="H342" s="575">
        <v>38</v>
      </c>
      <c r="I342" s="607">
        <v>168.833</v>
      </c>
      <c r="K342" s="126">
        <v>118.1</v>
      </c>
      <c r="L342" s="29">
        <v>74.400000000000006</v>
      </c>
      <c r="M342" s="30">
        <v>2780</v>
      </c>
      <c r="N342" s="30">
        <v>15316</v>
      </c>
      <c r="O342" s="30">
        <v>11768</v>
      </c>
      <c r="P342" s="30">
        <v>38</v>
      </c>
      <c r="Q342" s="127">
        <v>105</v>
      </c>
    </row>
    <row r="343" spans="1:17">
      <c r="A343" s="112" t="s">
        <v>466</v>
      </c>
      <c r="B343" s="120" t="s">
        <v>3</v>
      </c>
      <c r="C343" s="602">
        <v>113.3</v>
      </c>
      <c r="D343" s="602">
        <v>80.8</v>
      </c>
      <c r="E343" s="574">
        <v>3297</v>
      </c>
      <c r="F343" s="574">
        <v>19414</v>
      </c>
      <c r="G343" s="574">
        <v>10504</v>
      </c>
      <c r="H343" s="574">
        <v>28</v>
      </c>
      <c r="I343" s="606">
        <v>171.74299999999999</v>
      </c>
      <c r="K343" s="124">
        <v>113.3</v>
      </c>
      <c r="L343" s="27">
        <v>80.8</v>
      </c>
      <c r="M343" s="28">
        <v>4082</v>
      </c>
      <c r="N343" s="28">
        <v>17852</v>
      </c>
      <c r="O343" s="28">
        <v>11242</v>
      </c>
      <c r="P343" s="28">
        <v>35</v>
      </c>
      <c r="Q343" s="125">
        <v>110.1</v>
      </c>
    </row>
    <row r="344" spans="1:17">
      <c r="A344" s="112">
        <v>2017</v>
      </c>
      <c r="B344" s="120" t="s">
        <v>4</v>
      </c>
      <c r="C344" s="602">
        <v>118.6</v>
      </c>
      <c r="D344" s="602">
        <v>75.400000000000006</v>
      </c>
      <c r="E344" s="574">
        <v>3190</v>
      </c>
      <c r="F344" s="574">
        <v>18179</v>
      </c>
      <c r="G344" s="574">
        <v>12849</v>
      </c>
      <c r="H344" s="574">
        <v>30</v>
      </c>
      <c r="I344" s="606">
        <v>172.28399999999999</v>
      </c>
      <c r="K344" s="124">
        <v>118.6</v>
      </c>
      <c r="L344" s="27">
        <v>75.400000000000006</v>
      </c>
      <c r="M344" s="28">
        <v>3315</v>
      </c>
      <c r="N344" s="28">
        <v>16715</v>
      </c>
      <c r="O344" s="28">
        <v>11271</v>
      </c>
      <c r="P344" s="28">
        <v>33</v>
      </c>
      <c r="Q344" s="125">
        <v>111.2</v>
      </c>
    </row>
    <row r="345" spans="1:17">
      <c r="A345" s="112"/>
      <c r="B345" s="120" t="s">
        <v>5</v>
      </c>
      <c r="C345" s="602">
        <v>117.1</v>
      </c>
      <c r="D345" s="602">
        <v>77.099999999999994</v>
      </c>
      <c r="E345" s="574">
        <v>2403</v>
      </c>
      <c r="F345" s="574">
        <v>16225</v>
      </c>
      <c r="G345" s="574">
        <v>18114</v>
      </c>
      <c r="H345" s="574">
        <v>33</v>
      </c>
      <c r="I345" s="606">
        <v>173.696</v>
      </c>
      <c r="K345" s="124">
        <v>117.1</v>
      </c>
      <c r="L345" s="27">
        <v>77.099999999999994</v>
      </c>
      <c r="M345" s="28">
        <v>2338</v>
      </c>
      <c r="N345" s="28">
        <v>16481</v>
      </c>
      <c r="O345" s="28">
        <v>11511</v>
      </c>
      <c r="P345" s="28">
        <v>29</v>
      </c>
      <c r="Q345" s="125">
        <v>111.3</v>
      </c>
    </row>
    <row r="346" spans="1:17">
      <c r="A346" s="112"/>
      <c r="B346" s="120" t="s">
        <v>6</v>
      </c>
      <c r="C346" s="602">
        <v>120.1</v>
      </c>
      <c r="D346" s="602">
        <v>77.2</v>
      </c>
      <c r="E346" s="574">
        <v>2976</v>
      </c>
      <c r="F346" s="574">
        <v>16815</v>
      </c>
      <c r="G346" s="574">
        <v>8693</v>
      </c>
      <c r="H346" s="574">
        <v>34</v>
      </c>
      <c r="I346" s="606">
        <v>171.60900000000001</v>
      </c>
      <c r="K346" s="124">
        <v>120.1</v>
      </c>
      <c r="L346" s="27">
        <v>77.2</v>
      </c>
      <c r="M346" s="28">
        <v>2874</v>
      </c>
      <c r="N346" s="28">
        <v>17333</v>
      </c>
      <c r="O346" s="28">
        <v>11327</v>
      </c>
      <c r="P346" s="28">
        <v>35</v>
      </c>
      <c r="Q346" s="125">
        <v>108.5</v>
      </c>
    </row>
    <row r="347" spans="1:17">
      <c r="A347" s="112"/>
      <c r="B347" s="120" t="s">
        <v>7</v>
      </c>
      <c r="C347" s="602">
        <v>119.3</v>
      </c>
      <c r="D347" s="602">
        <v>75</v>
      </c>
      <c r="E347" s="574">
        <v>3028</v>
      </c>
      <c r="F347" s="574">
        <v>16802</v>
      </c>
      <c r="G347" s="574">
        <v>9492</v>
      </c>
      <c r="H347" s="574">
        <v>43</v>
      </c>
      <c r="I347" s="606">
        <v>172.23400000000001</v>
      </c>
      <c r="K347" s="124">
        <v>119.3</v>
      </c>
      <c r="L347" s="27">
        <v>75</v>
      </c>
      <c r="M347" s="28">
        <v>3226</v>
      </c>
      <c r="N347" s="28">
        <v>17185</v>
      </c>
      <c r="O347" s="28">
        <v>11160</v>
      </c>
      <c r="P347" s="28">
        <v>41</v>
      </c>
      <c r="Q347" s="125">
        <v>108.6</v>
      </c>
    </row>
    <row r="348" spans="1:17">
      <c r="A348" s="112"/>
      <c r="B348" s="120" t="s">
        <v>8</v>
      </c>
      <c r="C348" s="602">
        <v>119.5</v>
      </c>
      <c r="D348" s="602">
        <v>74.900000000000006</v>
      </c>
      <c r="E348" s="574">
        <v>2848</v>
      </c>
      <c r="F348" s="574">
        <v>16358</v>
      </c>
      <c r="G348" s="574">
        <v>12395</v>
      </c>
      <c r="H348" s="574">
        <v>50</v>
      </c>
      <c r="I348" s="606">
        <v>172.11799999999999</v>
      </c>
      <c r="K348" s="124">
        <v>119.5</v>
      </c>
      <c r="L348" s="27">
        <v>74.900000000000006</v>
      </c>
      <c r="M348" s="28">
        <v>2658</v>
      </c>
      <c r="N348" s="28">
        <v>16838</v>
      </c>
      <c r="O348" s="28">
        <v>11939</v>
      </c>
      <c r="P348" s="28">
        <v>42</v>
      </c>
      <c r="Q348" s="125">
        <v>109.8</v>
      </c>
    </row>
    <row r="349" spans="1:17">
      <c r="A349" s="112"/>
      <c r="B349" s="120" t="s">
        <v>9</v>
      </c>
      <c r="C349" s="602">
        <v>120.3</v>
      </c>
      <c r="D349" s="602">
        <v>82.6</v>
      </c>
      <c r="E349" s="574">
        <v>2918</v>
      </c>
      <c r="F349" s="574">
        <v>16745</v>
      </c>
      <c r="G349" s="574">
        <v>10591</v>
      </c>
      <c r="H349" s="574">
        <v>43</v>
      </c>
      <c r="I349" s="606">
        <v>174.14099999999999</v>
      </c>
      <c r="K349" s="124">
        <v>120.3</v>
      </c>
      <c r="L349" s="27">
        <v>82.6</v>
      </c>
      <c r="M349" s="28">
        <v>2812</v>
      </c>
      <c r="N349" s="28">
        <v>17267</v>
      </c>
      <c r="O349" s="28">
        <v>10960</v>
      </c>
      <c r="P349" s="28">
        <v>45</v>
      </c>
      <c r="Q349" s="125">
        <v>110.5</v>
      </c>
    </row>
    <row r="350" spans="1:17">
      <c r="A350" s="112"/>
      <c r="B350" s="120" t="s">
        <v>10</v>
      </c>
      <c r="C350" s="602">
        <v>123</v>
      </c>
      <c r="D350" s="602">
        <v>82.3</v>
      </c>
      <c r="E350" s="574">
        <v>3017</v>
      </c>
      <c r="F350" s="574">
        <v>17805</v>
      </c>
      <c r="G350" s="574">
        <v>8929</v>
      </c>
      <c r="H350" s="574">
        <v>39</v>
      </c>
      <c r="I350" s="606">
        <v>176.71799999999999</v>
      </c>
      <c r="K350" s="124">
        <v>123</v>
      </c>
      <c r="L350" s="27">
        <v>82.3</v>
      </c>
      <c r="M350" s="28">
        <v>2943</v>
      </c>
      <c r="N350" s="28">
        <v>17553</v>
      </c>
      <c r="O350" s="28">
        <v>11353</v>
      </c>
      <c r="P350" s="28">
        <v>42</v>
      </c>
      <c r="Q350" s="125">
        <v>112.8</v>
      </c>
    </row>
    <row r="351" spans="1:17">
      <c r="A351" s="112"/>
      <c r="B351" s="120" t="s">
        <v>11</v>
      </c>
      <c r="C351" s="602">
        <v>118.1</v>
      </c>
      <c r="D351" s="602">
        <v>76.099999999999994</v>
      </c>
      <c r="E351" s="574">
        <v>2696</v>
      </c>
      <c r="F351" s="574">
        <v>16876</v>
      </c>
      <c r="G351" s="574">
        <v>12610</v>
      </c>
      <c r="H351" s="574">
        <v>43</v>
      </c>
      <c r="I351" s="606">
        <v>179.875</v>
      </c>
      <c r="K351" s="124">
        <v>118.1</v>
      </c>
      <c r="L351" s="27">
        <v>76.099999999999994</v>
      </c>
      <c r="M351" s="28">
        <v>2833</v>
      </c>
      <c r="N351" s="28">
        <v>17153</v>
      </c>
      <c r="O351" s="28">
        <v>10985</v>
      </c>
      <c r="P351" s="28">
        <v>43</v>
      </c>
      <c r="Q351" s="125">
        <v>114.8</v>
      </c>
    </row>
    <row r="352" spans="1:17">
      <c r="A352" s="112"/>
      <c r="B352" s="120" t="s">
        <v>12</v>
      </c>
      <c r="C352" s="602">
        <v>122.8</v>
      </c>
      <c r="D352" s="602">
        <v>79.099999999999994</v>
      </c>
      <c r="E352" s="574">
        <v>2771</v>
      </c>
      <c r="F352" s="574">
        <v>17965</v>
      </c>
      <c r="G352" s="574">
        <v>9196</v>
      </c>
      <c r="H352" s="574">
        <v>32</v>
      </c>
      <c r="I352" s="606">
        <v>180.69499999999999</v>
      </c>
      <c r="K352" s="124">
        <v>122.8</v>
      </c>
      <c r="L352" s="27">
        <v>79.099999999999994</v>
      </c>
      <c r="M352" s="28">
        <v>2769</v>
      </c>
      <c r="N352" s="28">
        <v>16818</v>
      </c>
      <c r="O352" s="28">
        <v>10066</v>
      </c>
      <c r="P352" s="28">
        <v>32</v>
      </c>
      <c r="Q352" s="125">
        <v>113.9</v>
      </c>
    </row>
    <row r="353" spans="1:17">
      <c r="A353" s="112"/>
      <c r="B353" s="120" t="s">
        <v>13</v>
      </c>
      <c r="C353" s="602">
        <v>122.7</v>
      </c>
      <c r="D353" s="602">
        <v>75.7</v>
      </c>
      <c r="E353" s="574">
        <v>2766</v>
      </c>
      <c r="F353" s="574">
        <v>17553</v>
      </c>
      <c r="G353" s="574">
        <v>10093</v>
      </c>
      <c r="H353" s="574">
        <v>35</v>
      </c>
      <c r="I353" s="606">
        <v>181.86199999999999</v>
      </c>
      <c r="K353" s="124">
        <v>122.7</v>
      </c>
      <c r="L353" s="27">
        <v>75.7</v>
      </c>
      <c r="M353" s="28">
        <v>2623</v>
      </c>
      <c r="N353" s="28">
        <v>17592</v>
      </c>
      <c r="O353" s="28">
        <v>10488</v>
      </c>
      <c r="P353" s="28">
        <v>34</v>
      </c>
      <c r="Q353" s="125">
        <v>110.6</v>
      </c>
    </row>
    <row r="354" spans="1:17">
      <c r="A354" s="112"/>
      <c r="B354" s="120" t="s">
        <v>14</v>
      </c>
      <c r="C354" s="602">
        <v>121.9</v>
      </c>
      <c r="D354" s="602">
        <v>78.7</v>
      </c>
      <c r="E354" s="574">
        <v>2993</v>
      </c>
      <c r="F354" s="574">
        <v>15909</v>
      </c>
      <c r="G354" s="574">
        <v>11174</v>
      </c>
      <c r="H354" s="574">
        <v>39</v>
      </c>
      <c r="I354" s="606">
        <v>184.488</v>
      </c>
      <c r="K354" s="124">
        <v>121.9</v>
      </c>
      <c r="L354" s="27">
        <v>78.7</v>
      </c>
      <c r="M354" s="28">
        <v>2903</v>
      </c>
      <c r="N354" s="28">
        <v>18100</v>
      </c>
      <c r="O354" s="28">
        <v>12140</v>
      </c>
      <c r="P354" s="28">
        <v>38</v>
      </c>
      <c r="Q354" s="125">
        <v>109.3</v>
      </c>
    </row>
    <row r="355" spans="1:17">
      <c r="A355" s="111" t="s">
        <v>598</v>
      </c>
      <c r="B355" s="119" t="s">
        <v>3</v>
      </c>
      <c r="C355" s="601">
        <v>121</v>
      </c>
      <c r="D355" s="601">
        <v>86.8</v>
      </c>
      <c r="E355" s="573">
        <v>2052</v>
      </c>
      <c r="F355" s="573">
        <v>19203</v>
      </c>
      <c r="G355" s="573">
        <v>10059</v>
      </c>
      <c r="H355" s="573">
        <v>30</v>
      </c>
      <c r="I355" s="605">
        <v>185.46299999999999</v>
      </c>
      <c r="K355" s="122">
        <v>121</v>
      </c>
      <c r="L355" s="25">
        <v>86.8</v>
      </c>
      <c r="M355" s="26">
        <v>2453</v>
      </c>
      <c r="N355" s="26">
        <v>17306</v>
      </c>
      <c r="O355" s="26">
        <v>10461</v>
      </c>
      <c r="P355" s="26">
        <v>35</v>
      </c>
      <c r="Q355" s="123">
        <v>108</v>
      </c>
    </row>
    <row r="356" spans="1:17">
      <c r="A356" s="112">
        <v>2018</v>
      </c>
      <c r="B356" s="120" t="s">
        <v>4</v>
      </c>
      <c r="C356" s="602">
        <v>120.1</v>
      </c>
      <c r="D356" s="602">
        <v>86.7</v>
      </c>
      <c r="E356" s="574">
        <v>2629</v>
      </c>
      <c r="F356" s="574">
        <v>19800</v>
      </c>
      <c r="G356" s="574">
        <v>12862</v>
      </c>
      <c r="H356" s="574">
        <v>36</v>
      </c>
      <c r="I356" s="606">
        <v>186.434</v>
      </c>
      <c r="K356" s="124">
        <v>120.1</v>
      </c>
      <c r="L356" s="27">
        <v>86.7</v>
      </c>
      <c r="M356" s="28">
        <v>2636</v>
      </c>
      <c r="N356" s="28">
        <v>18233</v>
      </c>
      <c r="O356" s="28">
        <v>11311</v>
      </c>
      <c r="P356" s="28">
        <v>42</v>
      </c>
      <c r="Q356" s="125">
        <v>108.2</v>
      </c>
    </row>
    <row r="357" spans="1:17">
      <c r="A357" s="112"/>
      <c r="B357" s="120" t="s">
        <v>5</v>
      </c>
      <c r="C357" s="602">
        <v>121.9</v>
      </c>
      <c r="D357" s="602">
        <v>84.8</v>
      </c>
      <c r="E357" s="574">
        <v>2750</v>
      </c>
      <c r="F357" s="574">
        <v>17656</v>
      </c>
      <c r="G357" s="574">
        <v>17721</v>
      </c>
      <c r="H357" s="574">
        <v>43</v>
      </c>
      <c r="I357" s="606">
        <v>184.31399999999999</v>
      </c>
      <c r="K357" s="124">
        <v>121.9</v>
      </c>
      <c r="L357" s="27">
        <v>84.8</v>
      </c>
      <c r="M357" s="28">
        <v>2674</v>
      </c>
      <c r="N357" s="28">
        <v>18114</v>
      </c>
      <c r="O357" s="28">
        <v>11392</v>
      </c>
      <c r="P357" s="28">
        <v>40</v>
      </c>
      <c r="Q357" s="125">
        <v>106.1</v>
      </c>
    </row>
    <row r="358" spans="1:17">
      <c r="A358" s="112"/>
      <c r="B358" s="120" t="s">
        <v>6</v>
      </c>
      <c r="C358" s="27">
        <v>121.4</v>
      </c>
      <c r="D358" s="27">
        <v>83.5</v>
      </c>
      <c r="E358" s="28">
        <v>2545</v>
      </c>
      <c r="F358" s="28">
        <v>17275</v>
      </c>
      <c r="G358" s="28">
        <v>8949</v>
      </c>
      <c r="H358" s="28">
        <v>33</v>
      </c>
      <c r="I358" s="125">
        <v>186.501</v>
      </c>
      <c r="K358" s="124">
        <v>121.4</v>
      </c>
      <c r="L358" s="27">
        <v>83.5</v>
      </c>
      <c r="M358" s="28">
        <v>2369</v>
      </c>
      <c r="N358" s="28">
        <v>17907</v>
      </c>
      <c r="O358" s="28">
        <v>11337</v>
      </c>
      <c r="P358" s="28">
        <v>33</v>
      </c>
      <c r="Q358" s="125">
        <v>108.7</v>
      </c>
    </row>
    <row r="359" spans="1:17">
      <c r="A359" s="112"/>
      <c r="B359" s="120" t="s">
        <v>7</v>
      </c>
      <c r="C359" s="27">
        <v>122.4</v>
      </c>
      <c r="D359" s="27">
        <v>80.5</v>
      </c>
      <c r="E359" s="28">
        <v>2440</v>
      </c>
      <c r="F359" s="28">
        <v>18090</v>
      </c>
      <c r="G359" s="28">
        <v>9624</v>
      </c>
      <c r="H359" s="28">
        <v>40</v>
      </c>
      <c r="I359" s="125">
        <v>186.685</v>
      </c>
      <c r="K359" s="124">
        <v>122.4</v>
      </c>
      <c r="L359" s="27">
        <v>80.5</v>
      </c>
      <c r="M359" s="28">
        <v>2617</v>
      </c>
      <c r="N359" s="28">
        <v>18495</v>
      </c>
      <c r="O359" s="28">
        <v>11490</v>
      </c>
      <c r="P359" s="28">
        <v>40</v>
      </c>
      <c r="Q359" s="125">
        <v>108.4</v>
      </c>
    </row>
    <row r="360" spans="1:17">
      <c r="A360" s="112"/>
      <c r="B360" s="120" t="s">
        <v>8</v>
      </c>
      <c r="C360" s="27">
        <v>125.4</v>
      </c>
      <c r="D360" s="27">
        <v>79.2</v>
      </c>
      <c r="E360" s="28">
        <v>2791</v>
      </c>
      <c r="F360" s="28">
        <v>17568</v>
      </c>
      <c r="G360" s="28">
        <v>11196</v>
      </c>
      <c r="H360" s="28">
        <v>33</v>
      </c>
      <c r="I360" s="117">
        <v>185.39500000000001</v>
      </c>
      <c r="K360" s="124">
        <v>125.4</v>
      </c>
      <c r="L360" s="27">
        <v>79.2</v>
      </c>
      <c r="M360" s="28">
        <v>2636</v>
      </c>
      <c r="N360" s="28">
        <v>18087</v>
      </c>
      <c r="O360" s="28">
        <v>11075</v>
      </c>
      <c r="P360" s="28">
        <v>27</v>
      </c>
      <c r="Q360" s="125">
        <v>107.7</v>
      </c>
    </row>
    <row r="361" spans="1:17">
      <c r="A361" s="112"/>
      <c r="B361" s="120" t="s">
        <v>9</v>
      </c>
      <c r="C361" s="27">
        <v>121.7</v>
      </c>
      <c r="D361" s="27">
        <v>83.1</v>
      </c>
      <c r="E361" s="28">
        <v>2900</v>
      </c>
      <c r="F361" s="28">
        <v>17778</v>
      </c>
      <c r="G361" s="28">
        <v>10828</v>
      </c>
      <c r="H361" s="28">
        <v>33</v>
      </c>
      <c r="I361" s="117">
        <v>184.27</v>
      </c>
      <c r="K361" s="124">
        <v>121.7</v>
      </c>
      <c r="L361" s="27">
        <v>83.1</v>
      </c>
      <c r="M361" s="28">
        <v>2813</v>
      </c>
      <c r="N361" s="28">
        <v>18052</v>
      </c>
      <c r="O361" s="28">
        <v>11211</v>
      </c>
      <c r="P361" s="28">
        <v>33</v>
      </c>
      <c r="Q361" s="125">
        <v>105.8</v>
      </c>
    </row>
    <row r="362" spans="1:17">
      <c r="A362" s="112"/>
      <c r="B362" s="120" t="s">
        <v>10</v>
      </c>
      <c r="C362" s="27">
        <v>123.2</v>
      </c>
      <c r="D362" s="27">
        <v>80.099999999999994</v>
      </c>
      <c r="E362" s="28">
        <v>2506</v>
      </c>
      <c r="F362" s="28">
        <v>18782</v>
      </c>
      <c r="G362" s="28">
        <v>8939</v>
      </c>
      <c r="H362" s="28">
        <v>30</v>
      </c>
      <c r="I362" s="117">
        <v>183.405</v>
      </c>
      <c r="K362" s="124">
        <v>123.2</v>
      </c>
      <c r="L362" s="27">
        <v>80.099999999999994</v>
      </c>
      <c r="M362" s="28">
        <v>2539</v>
      </c>
      <c r="N362" s="28">
        <v>18650</v>
      </c>
      <c r="O362" s="28">
        <v>11213</v>
      </c>
      <c r="P362" s="28">
        <v>30</v>
      </c>
      <c r="Q362" s="125">
        <v>103.8</v>
      </c>
    </row>
    <row r="363" spans="1:17">
      <c r="A363" s="112"/>
      <c r="B363" s="120" t="s">
        <v>11</v>
      </c>
      <c r="C363" s="27">
        <v>122.3</v>
      </c>
      <c r="D363" s="27">
        <v>88.3</v>
      </c>
      <c r="E363" s="28">
        <v>2240</v>
      </c>
      <c r="F363" s="28">
        <v>16885</v>
      </c>
      <c r="G363" s="28">
        <v>12389</v>
      </c>
      <c r="H363" s="28">
        <v>22</v>
      </c>
      <c r="I363" s="117">
        <v>184.78100000000001</v>
      </c>
      <c r="K363" s="124">
        <v>122.3</v>
      </c>
      <c r="L363" s="27">
        <v>88.3</v>
      </c>
      <c r="M363" s="28">
        <v>2363</v>
      </c>
      <c r="N363" s="28">
        <v>17650</v>
      </c>
      <c r="O363" s="28">
        <v>11310</v>
      </c>
      <c r="P363" s="28">
        <v>23</v>
      </c>
      <c r="Q363" s="125">
        <v>102.7</v>
      </c>
    </row>
    <row r="364" spans="1:17">
      <c r="A364" s="112"/>
      <c r="B364" s="120" t="s">
        <v>12</v>
      </c>
      <c r="C364" s="27">
        <v>122.4</v>
      </c>
      <c r="D364" s="27">
        <v>82.8</v>
      </c>
      <c r="E364" s="28">
        <v>2735</v>
      </c>
      <c r="F364" s="28">
        <v>20150</v>
      </c>
      <c r="G364" s="28">
        <v>10675</v>
      </c>
      <c r="H364" s="28">
        <v>47</v>
      </c>
      <c r="I364" s="117">
        <v>184.792</v>
      </c>
      <c r="K364" s="124">
        <v>122.4</v>
      </c>
      <c r="L364" s="27">
        <v>82.8</v>
      </c>
      <c r="M364" s="28">
        <v>2756</v>
      </c>
      <c r="N364" s="28">
        <v>18432</v>
      </c>
      <c r="O364" s="28">
        <v>11271</v>
      </c>
      <c r="P364" s="28">
        <v>46</v>
      </c>
      <c r="Q364" s="125">
        <v>102.3</v>
      </c>
    </row>
    <row r="365" spans="1:17">
      <c r="A365" s="112"/>
      <c r="B365" s="120" t="s">
        <v>13</v>
      </c>
      <c r="C365" s="27">
        <v>120.7</v>
      </c>
      <c r="D365" s="27">
        <v>86.2</v>
      </c>
      <c r="E365" s="28">
        <v>2822</v>
      </c>
      <c r="F365" s="28">
        <v>18889</v>
      </c>
      <c r="G365" s="28">
        <v>10993</v>
      </c>
      <c r="H365" s="28">
        <v>38</v>
      </c>
      <c r="I365" s="117">
        <v>182.523</v>
      </c>
      <c r="K365" s="124">
        <v>120.7</v>
      </c>
      <c r="L365" s="27">
        <v>86.2</v>
      </c>
      <c r="M365" s="28">
        <v>2713</v>
      </c>
      <c r="N365" s="28">
        <v>18669</v>
      </c>
      <c r="O365" s="28">
        <v>11029</v>
      </c>
      <c r="P365" s="28">
        <v>36</v>
      </c>
      <c r="Q365" s="125">
        <v>100.4</v>
      </c>
    </row>
    <row r="366" spans="1:17" ht="13.5" thickBot="1">
      <c r="A366" s="116"/>
      <c r="B366" s="566" t="s">
        <v>14</v>
      </c>
      <c r="C366" s="27">
        <v>122.4</v>
      </c>
      <c r="D366" s="27">
        <v>88.2</v>
      </c>
      <c r="E366" s="28">
        <v>2835</v>
      </c>
      <c r="F366" s="28">
        <v>15759</v>
      </c>
      <c r="G366" s="28">
        <v>9934</v>
      </c>
      <c r="H366" s="28">
        <v>28</v>
      </c>
      <c r="I366" s="117">
        <v>180.684</v>
      </c>
      <c r="K366" s="124">
        <v>122.4</v>
      </c>
      <c r="L366" s="27">
        <v>88.2</v>
      </c>
      <c r="M366" s="28">
        <v>2700</v>
      </c>
      <c r="N366" s="28">
        <v>17712</v>
      </c>
      <c r="O366" s="28">
        <v>10789</v>
      </c>
      <c r="P366" s="28">
        <v>27</v>
      </c>
      <c r="Q366" s="125">
        <v>97.9</v>
      </c>
    </row>
    <row r="367" spans="1:17">
      <c r="A367" s="111" t="s">
        <v>756</v>
      </c>
      <c r="B367" s="119" t="s">
        <v>3</v>
      </c>
      <c r="C367" s="25">
        <v>118.2</v>
      </c>
      <c r="D367" s="25">
        <v>91.7</v>
      </c>
      <c r="E367" s="26">
        <v>2364</v>
      </c>
      <c r="F367" s="26">
        <v>19951</v>
      </c>
      <c r="G367" s="26">
        <v>10722</v>
      </c>
      <c r="H367" s="26">
        <v>51</v>
      </c>
      <c r="I367" s="1143">
        <v>180.56700000000001</v>
      </c>
      <c r="K367" s="122">
        <v>118.2</v>
      </c>
      <c r="L367" s="25">
        <v>91.7</v>
      </c>
      <c r="M367" s="26">
        <v>2733</v>
      </c>
      <c r="N367" s="26">
        <v>18109</v>
      </c>
      <c r="O367" s="26">
        <v>11136</v>
      </c>
      <c r="P367" s="26">
        <v>59</v>
      </c>
      <c r="Q367" s="123">
        <v>97.4</v>
      </c>
    </row>
    <row r="368" spans="1:17">
      <c r="A368" s="112">
        <v>2019</v>
      </c>
      <c r="B368" s="120" t="s">
        <v>4</v>
      </c>
      <c r="C368" s="27">
        <v>119.3</v>
      </c>
      <c r="D368" s="27">
        <v>90.3</v>
      </c>
      <c r="E368" s="28">
        <v>2929</v>
      </c>
      <c r="F368" s="28">
        <v>19963</v>
      </c>
      <c r="G368" s="28">
        <v>12450</v>
      </c>
      <c r="H368" s="28">
        <v>25</v>
      </c>
      <c r="I368" s="117">
        <v>183.09100000000001</v>
      </c>
      <c r="K368" s="124">
        <v>119.3</v>
      </c>
      <c r="L368" s="27">
        <v>90.3</v>
      </c>
      <c r="M368" s="28">
        <v>2901</v>
      </c>
      <c r="N368" s="28">
        <v>18530</v>
      </c>
      <c r="O368" s="28">
        <v>10986</v>
      </c>
      <c r="P368" s="28">
        <v>30</v>
      </c>
      <c r="Q368" s="125">
        <v>98.2</v>
      </c>
    </row>
    <row r="369" spans="1:17">
      <c r="A369" s="112"/>
      <c r="B369" s="120" t="s">
        <v>5</v>
      </c>
      <c r="C369" s="27">
        <v>113.9</v>
      </c>
      <c r="D369" s="27">
        <v>96.4</v>
      </c>
      <c r="E369" s="28">
        <v>2667</v>
      </c>
      <c r="F369" s="28">
        <v>16560</v>
      </c>
      <c r="G369" s="28">
        <v>16668</v>
      </c>
      <c r="H369" s="28">
        <v>47</v>
      </c>
      <c r="I369" s="117">
        <v>183.63200000000001</v>
      </c>
      <c r="K369" s="124">
        <v>113.9</v>
      </c>
      <c r="L369" s="27">
        <v>96.4</v>
      </c>
      <c r="M369" s="28">
        <v>2608</v>
      </c>
      <c r="N369" s="28">
        <v>17399</v>
      </c>
      <c r="O369" s="28">
        <v>11050</v>
      </c>
      <c r="P369" s="28">
        <v>46</v>
      </c>
      <c r="Q369" s="125">
        <v>99.6</v>
      </c>
    </row>
    <row r="370" spans="1:17">
      <c r="A370" s="112"/>
      <c r="B370" s="120" t="s">
        <v>6</v>
      </c>
      <c r="C370" s="27">
        <v>116.7</v>
      </c>
      <c r="D370" s="27">
        <v>90.4</v>
      </c>
      <c r="E370" s="28">
        <v>3223</v>
      </c>
      <c r="F370" s="28">
        <v>17642</v>
      </c>
      <c r="G370" s="28">
        <v>9181</v>
      </c>
      <c r="H370" s="28">
        <v>37</v>
      </c>
      <c r="I370" s="117">
        <v>183.52699999999999</v>
      </c>
      <c r="K370" s="124">
        <v>116.7</v>
      </c>
      <c r="L370" s="27">
        <v>90.4</v>
      </c>
      <c r="M370" s="28">
        <v>2902</v>
      </c>
      <c r="N370" s="28">
        <v>17803</v>
      </c>
      <c r="O370" s="28">
        <v>11213</v>
      </c>
      <c r="P370" s="28">
        <v>38</v>
      </c>
      <c r="Q370" s="125">
        <v>98.4</v>
      </c>
    </row>
    <row r="371" spans="1:17">
      <c r="A371" s="112" t="s">
        <v>791</v>
      </c>
      <c r="B371" s="120" t="s">
        <v>7</v>
      </c>
      <c r="C371" s="27">
        <v>115.6</v>
      </c>
      <c r="D371" s="27">
        <v>90.9</v>
      </c>
      <c r="E371" s="28">
        <v>1881</v>
      </c>
      <c r="F371" s="28">
        <v>17910</v>
      </c>
      <c r="G371" s="28">
        <v>10309</v>
      </c>
      <c r="H371" s="28">
        <v>34</v>
      </c>
      <c r="I371" s="117">
        <v>182.03299999999999</v>
      </c>
      <c r="K371" s="124">
        <v>115.6</v>
      </c>
      <c r="L371" s="27">
        <v>90.9</v>
      </c>
      <c r="M371" s="28">
        <v>2075</v>
      </c>
      <c r="N371" s="28">
        <v>18516</v>
      </c>
      <c r="O371" s="28">
        <v>12319</v>
      </c>
      <c r="P371" s="28">
        <v>34</v>
      </c>
      <c r="Q371" s="125">
        <v>97.5</v>
      </c>
    </row>
    <row r="372" spans="1:17">
      <c r="A372" s="112"/>
      <c r="B372" s="120" t="s">
        <v>8</v>
      </c>
      <c r="C372" s="27">
        <v>116.6</v>
      </c>
      <c r="D372" s="27">
        <v>99.4</v>
      </c>
      <c r="E372" s="28">
        <v>2911</v>
      </c>
      <c r="F372" s="28">
        <v>16930</v>
      </c>
      <c r="G372" s="28">
        <v>11772</v>
      </c>
      <c r="H372" s="28">
        <v>49</v>
      </c>
      <c r="I372" s="117">
        <v>181.001</v>
      </c>
      <c r="K372" s="124">
        <v>116.6</v>
      </c>
      <c r="L372" s="27">
        <v>99.4</v>
      </c>
      <c r="M372" s="28">
        <v>2794</v>
      </c>
      <c r="N372" s="28">
        <v>17813</v>
      </c>
      <c r="O372" s="28">
        <v>12424</v>
      </c>
      <c r="P372" s="28">
        <v>42</v>
      </c>
      <c r="Q372" s="125">
        <v>97.6</v>
      </c>
    </row>
    <row r="373" spans="1:17">
      <c r="A373" s="112"/>
      <c r="B373" s="120" t="s">
        <v>9</v>
      </c>
      <c r="C373" s="27">
        <v>120.5</v>
      </c>
      <c r="D373" s="27">
        <v>106.7</v>
      </c>
      <c r="E373" s="28">
        <v>2753</v>
      </c>
      <c r="F373" s="28">
        <v>18219</v>
      </c>
      <c r="G373" s="28">
        <v>11865</v>
      </c>
      <c r="H373" s="28">
        <v>37</v>
      </c>
      <c r="I373" s="117">
        <v>179.303</v>
      </c>
      <c r="K373" s="124">
        <v>120.5</v>
      </c>
      <c r="L373" s="27">
        <v>106.7</v>
      </c>
      <c r="M373" s="28">
        <v>2693</v>
      </c>
      <c r="N373" s="28">
        <v>17973</v>
      </c>
      <c r="O373" s="28">
        <v>12051</v>
      </c>
      <c r="P373" s="28">
        <v>35</v>
      </c>
      <c r="Q373" s="125">
        <v>97.3</v>
      </c>
    </row>
    <row r="374" spans="1:17">
      <c r="A374" s="112"/>
      <c r="B374" s="120" t="s">
        <v>10</v>
      </c>
      <c r="C374" s="27">
        <v>111.8</v>
      </c>
      <c r="D374" s="27">
        <v>126.5</v>
      </c>
      <c r="E374" s="28">
        <v>2401</v>
      </c>
      <c r="F374" s="28">
        <v>17709</v>
      </c>
      <c r="G374" s="28">
        <v>9646</v>
      </c>
      <c r="H374" s="28">
        <v>39</v>
      </c>
      <c r="I374" s="117">
        <v>176.13900000000001</v>
      </c>
      <c r="K374" s="124">
        <v>111.8</v>
      </c>
      <c r="L374" s="27">
        <v>126.5</v>
      </c>
      <c r="M374" s="28">
        <v>2498</v>
      </c>
      <c r="N374" s="28">
        <v>17920</v>
      </c>
      <c r="O374" s="28">
        <v>12126</v>
      </c>
      <c r="P374" s="28">
        <v>40</v>
      </c>
      <c r="Q374" s="125">
        <v>96</v>
      </c>
    </row>
    <row r="375" spans="1:17">
      <c r="A375" s="112"/>
      <c r="B375" s="120" t="s">
        <v>11</v>
      </c>
      <c r="C375" s="27">
        <v>112</v>
      </c>
      <c r="D375" s="27">
        <v>98</v>
      </c>
      <c r="E375" s="28">
        <v>3230</v>
      </c>
      <c r="F375" s="28">
        <v>17505</v>
      </c>
      <c r="G375" s="28">
        <v>14455</v>
      </c>
      <c r="H375" s="28">
        <v>41</v>
      </c>
      <c r="I375" s="117">
        <v>176.79599999999999</v>
      </c>
      <c r="K375" s="124">
        <v>112</v>
      </c>
      <c r="L375" s="27">
        <v>98</v>
      </c>
      <c r="M375" s="28">
        <v>3418</v>
      </c>
      <c r="N375" s="28">
        <v>17982</v>
      </c>
      <c r="O375" s="28">
        <v>12914</v>
      </c>
      <c r="P375" s="28">
        <v>42</v>
      </c>
      <c r="Q375" s="125">
        <v>95.7</v>
      </c>
    </row>
    <row r="376" spans="1:17">
      <c r="A376" s="112"/>
      <c r="B376" s="120" t="s">
        <v>12</v>
      </c>
      <c r="C376" s="27">
        <v>111.5</v>
      </c>
      <c r="D376" s="27">
        <v>100.8</v>
      </c>
      <c r="E376" s="28">
        <v>2274</v>
      </c>
      <c r="F376" s="28">
        <v>18946</v>
      </c>
      <c r="G376" s="28">
        <v>7408</v>
      </c>
      <c r="H376" s="28">
        <v>41</v>
      </c>
      <c r="I376" s="117">
        <v>178.41399999999999</v>
      </c>
      <c r="K376" s="124">
        <v>111.5</v>
      </c>
      <c r="L376" s="27">
        <v>100.8</v>
      </c>
      <c r="M376" s="28">
        <v>2248</v>
      </c>
      <c r="N376" s="28">
        <v>17317</v>
      </c>
      <c r="O376" s="28">
        <v>7776</v>
      </c>
      <c r="P376" s="28">
        <v>41</v>
      </c>
      <c r="Q376" s="125">
        <v>96.5</v>
      </c>
    </row>
    <row r="377" spans="1:17">
      <c r="A377" s="112"/>
      <c r="B377" s="120" t="s">
        <v>13</v>
      </c>
      <c r="C377" s="27">
        <v>110.8</v>
      </c>
      <c r="D377" s="27">
        <v>99.6</v>
      </c>
      <c r="E377" s="28">
        <v>2513</v>
      </c>
      <c r="F377" s="28">
        <v>18019</v>
      </c>
      <c r="G377" s="28">
        <v>9530</v>
      </c>
      <c r="H377" s="28">
        <v>43</v>
      </c>
      <c r="I377" s="117">
        <v>177.232</v>
      </c>
      <c r="K377" s="124">
        <v>110.8</v>
      </c>
      <c r="L377" s="27">
        <v>99.6</v>
      </c>
      <c r="M377" s="28">
        <v>2398</v>
      </c>
      <c r="N377" s="28">
        <v>17960</v>
      </c>
      <c r="O377" s="28">
        <v>9580</v>
      </c>
      <c r="P377" s="28">
        <v>40</v>
      </c>
      <c r="Q377" s="125">
        <v>97.1</v>
      </c>
    </row>
    <row r="378" spans="1:17">
      <c r="A378" s="112"/>
      <c r="B378" s="120" t="s">
        <v>14</v>
      </c>
      <c r="C378" s="27">
        <v>110.6</v>
      </c>
      <c r="D378" s="27">
        <v>97.6</v>
      </c>
      <c r="E378" s="28">
        <v>2964</v>
      </c>
      <c r="F378" s="28">
        <v>16382</v>
      </c>
      <c r="G378" s="28">
        <v>8940</v>
      </c>
      <c r="H378" s="28">
        <v>48</v>
      </c>
      <c r="I378" s="117">
        <v>178.84700000000001</v>
      </c>
      <c r="K378" s="126">
        <v>110.6</v>
      </c>
      <c r="L378" s="29">
        <v>97.6</v>
      </c>
      <c r="M378" s="30">
        <v>2813</v>
      </c>
      <c r="N378" s="30">
        <v>17772</v>
      </c>
      <c r="O378" s="30">
        <v>9574</v>
      </c>
      <c r="P378" s="30">
        <v>45</v>
      </c>
      <c r="Q378" s="127">
        <v>99</v>
      </c>
    </row>
    <row r="379" spans="1:17">
      <c r="A379" s="111" t="s">
        <v>790</v>
      </c>
      <c r="B379" s="119" t="s">
        <v>3</v>
      </c>
      <c r="C379" s="25">
        <v>114.6</v>
      </c>
      <c r="D379" s="25">
        <v>95.3</v>
      </c>
      <c r="E379" s="26">
        <v>2574</v>
      </c>
      <c r="F379" s="26">
        <v>16055</v>
      </c>
      <c r="G379" s="26">
        <v>9215</v>
      </c>
      <c r="H379" s="26">
        <v>35</v>
      </c>
      <c r="I379" s="1143">
        <v>177.631</v>
      </c>
      <c r="K379" s="122">
        <v>114.6</v>
      </c>
      <c r="L379" s="25">
        <v>95.3</v>
      </c>
      <c r="M379" s="26">
        <v>2887</v>
      </c>
      <c r="N379" s="26">
        <v>14707</v>
      </c>
      <c r="O379" s="26">
        <v>9324</v>
      </c>
      <c r="P379" s="26">
        <v>37</v>
      </c>
      <c r="Q379" s="123">
        <v>98.4</v>
      </c>
    </row>
    <row r="380" spans="1:17">
      <c r="A380" s="112">
        <v>2020</v>
      </c>
      <c r="B380" s="120" t="s">
        <v>4</v>
      </c>
      <c r="C380" s="27">
        <v>112</v>
      </c>
      <c r="D380" s="27">
        <v>98.4</v>
      </c>
      <c r="E380" s="28">
        <v>1976</v>
      </c>
      <c r="F380" s="28">
        <v>16656</v>
      </c>
      <c r="G380" s="28">
        <v>11097</v>
      </c>
      <c r="H380" s="28">
        <v>32</v>
      </c>
      <c r="I380" s="117">
        <v>175.80500000000001</v>
      </c>
      <c r="K380" s="124">
        <v>112</v>
      </c>
      <c r="L380" s="27">
        <v>98.4</v>
      </c>
      <c r="M380" s="28">
        <v>1971</v>
      </c>
      <c r="N380" s="28">
        <v>15785</v>
      </c>
      <c r="O380" s="28">
        <v>9748</v>
      </c>
      <c r="P380" s="28">
        <v>42</v>
      </c>
      <c r="Q380" s="125">
        <v>96</v>
      </c>
    </row>
    <row r="381" spans="1:17">
      <c r="A381" s="112"/>
      <c r="B381" s="120" t="s">
        <v>5</v>
      </c>
      <c r="C381" s="27">
        <v>119.4</v>
      </c>
      <c r="D381" s="27">
        <v>99.2</v>
      </c>
      <c r="E381" s="28">
        <v>2867</v>
      </c>
      <c r="F381" s="28">
        <v>14951</v>
      </c>
      <c r="G381" s="28">
        <v>14407</v>
      </c>
      <c r="H381" s="28">
        <v>35</v>
      </c>
      <c r="I381" s="117">
        <v>166.19499999999999</v>
      </c>
      <c r="K381" s="124">
        <v>119.4</v>
      </c>
      <c r="L381" s="27">
        <v>99.2</v>
      </c>
      <c r="M381" s="28">
        <v>2838</v>
      </c>
      <c r="N381" s="28">
        <v>15377</v>
      </c>
      <c r="O381" s="28">
        <v>9557</v>
      </c>
      <c r="P381" s="28">
        <v>34</v>
      </c>
      <c r="Q381" s="125">
        <v>90.5</v>
      </c>
    </row>
    <row r="382" spans="1:17">
      <c r="A382" s="112"/>
      <c r="B382" s="120" t="s">
        <v>6</v>
      </c>
      <c r="C382" s="27">
        <v>92.3</v>
      </c>
      <c r="D382" s="27">
        <v>106.1</v>
      </c>
      <c r="E382" s="28">
        <v>3250</v>
      </c>
      <c r="F382" s="28">
        <v>11947</v>
      </c>
      <c r="G382" s="28">
        <v>6824</v>
      </c>
      <c r="H382" s="28">
        <v>43</v>
      </c>
      <c r="I382" s="117">
        <v>160.965</v>
      </c>
      <c r="K382" s="124">
        <v>92.3</v>
      </c>
      <c r="L382" s="27">
        <v>106.1</v>
      </c>
      <c r="M382" s="28">
        <v>2889</v>
      </c>
      <c r="N382" s="28">
        <v>12231</v>
      </c>
      <c r="O382" s="28">
        <v>8345</v>
      </c>
      <c r="P382" s="28">
        <v>46</v>
      </c>
      <c r="Q382" s="125">
        <v>87.7</v>
      </c>
    </row>
    <row r="383" spans="1:17">
      <c r="A383" s="112"/>
      <c r="B383" s="120" t="s">
        <v>7</v>
      </c>
      <c r="C383" s="27">
        <v>84.7</v>
      </c>
      <c r="D383" s="27">
        <v>113.5</v>
      </c>
      <c r="E383" s="28">
        <v>2286</v>
      </c>
      <c r="F383" s="28">
        <v>12009</v>
      </c>
      <c r="G383" s="28">
        <v>5624</v>
      </c>
      <c r="H383" s="28">
        <v>10</v>
      </c>
      <c r="I383" s="117">
        <v>162.21</v>
      </c>
      <c r="K383" s="124">
        <v>84.7</v>
      </c>
      <c r="L383" s="27">
        <v>113.5</v>
      </c>
      <c r="M383" s="28">
        <v>2553</v>
      </c>
      <c r="N383" s="28">
        <v>13057</v>
      </c>
      <c r="O383" s="28">
        <v>7055</v>
      </c>
      <c r="P383" s="28">
        <v>11</v>
      </c>
      <c r="Q383" s="125">
        <v>89.1</v>
      </c>
    </row>
    <row r="384" spans="1:17">
      <c r="A384" s="112"/>
      <c r="B384" s="120" t="s">
        <v>8</v>
      </c>
      <c r="C384" s="27">
        <v>85.6</v>
      </c>
      <c r="D384" s="27">
        <v>107.8</v>
      </c>
      <c r="E384" s="28">
        <v>2717</v>
      </c>
      <c r="F384" s="28">
        <v>14642</v>
      </c>
      <c r="G384" s="28">
        <v>8323</v>
      </c>
      <c r="H384" s="28">
        <v>49</v>
      </c>
      <c r="I384" s="117">
        <v>165.899</v>
      </c>
      <c r="K384" s="124">
        <v>85.6</v>
      </c>
      <c r="L384" s="27">
        <v>107.8</v>
      </c>
      <c r="M384" s="28">
        <v>2647</v>
      </c>
      <c r="N384" s="28">
        <v>14466</v>
      </c>
      <c r="O384" s="28">
        <v>8472</v>
      </c>
      <c r="P384" s="28">
        <v>40</v>
      </c>
      <c r="Q384" s="125">
        <v>91.7</v>
      </c>
    </row>
    <row r="385" spans="1:18">
      <c r="A385" s="112"/>
      <c r="B385" s="120" t="s">
        <v>9</v>
      </c>
      <c r="C385" s="27">
        <v>88.8</v>
      </c>
      <c r="D385" s="27">
        <v>103.3</v>
      </c>
      <c r="E385" s="28">
        <v>2556</v>
      </c>
      <c r="F385" s="28">
        <v>13223</v>
      </c>
      <c r="G385" s="28">
        <v>9401</v>
      </c>
      <c r="H385" s="28">
        <v>42</v>
      </c>
      <c r="I385" s="117">
        <v>168.482</v>
      </c>
      <c r="K385" s="124">
        <v>88.8</v>
      </c>
      <c r="L385" s="27">
        <v>103.3</v>
      </c>
      <c r="M385" s="28">
        <v>2560</v>
      </c>
      <c r="N385" s="28">
        <v>13001</v>
      </c>
      <c r="O385" s="28">
        <v>9494</v>
      </c>
      <c r="P385" s="28">
        <v>37</v>
      </c>
      <c r="Q385" s="125">
        <v>94</v>
      </c>
    </row>
    <row r="386" spans="1:18">
      <c r="A386" s="112"/>
      <c r="B386" s="120" t="s">
        <v>10</v>
      </c>
      <c r="C386" s="27">
        <v>95.3</v>
      </c>
      <c r="D386" s="27">
        <v>101.9</v>
      </c>
      <c r="E386" s="28">
        <v>2249</v>
      </c>
      <c r="F386" s="28">
        <v>12728</v>
      </c>
      <c r="G386" s="28">
        <v>7619</v>
      </c>
      <c r="H386" s="28">
        <v>45</v>
      </c>
      <c r="I386" s="117">
        <v>170.86199999999999</v>
      </c>
      <c r="K386" s="124">
        <v>95.3</v>
      </c>
      <c r="L386" s="27">
        <v>101.9</v>
      </c>
      <c r="M386" s="28">
        <v>2306</v>
      </c>
      <c r="N386" s="28">
        <v>13597</v>
      </c>
      <c r="O386" s="28">
        <v>9785</v>
      </c>
      <c r="P386" s="28">
        <v>47</v>
      </c>
      <c r="Q386" s="125">
        <v>97</v>
      </c>
    </row>
    <row r="387" spans="1:18">
      <c r="A387" s="112"/>
      <c r="B387" s="120" t="s">
        <v>11</v>
      </c>
      <c r="C387" s="27">
        <v>95.4</v>
      </c>
      <c r="D387" s="27">
        <v>92.7</v>
      </c>
      <c r="E387" s="28">
        <v>2502</v>
      </c>
      <c r="F387" s="28">
        <v>15074</v>
      </c>
      <c r="G387" s="28">
        <v>11856</v>
      </c>
      <c r="H387" s="28">
        <v>28</v>
      </c>
      <c r="I387" s="117">
        <v>171.16399999999999</v>
      </c>
      <c r="K387" s="124">
        <v>95.4</v>
      </c>
      <c r="L387" s="27">
        <v>92.7</v>
      </c>
      <c r="M387" s="28">
        <v>2652</v>
      </c>
      <c r="N387" s="28">
        <v>14724</v>
      </c>
      <c r="O387" s="28">
        <v>10457</v>
      </c>
      <c r="P387" s="28">
        <v>29</v>
      </c>
      <c r="Q387" s="125">
        <v>96.8</v>
      </c>
    </row>
    <row r="388" spans="1:18">
      <c r="A388" s="112"/>
      <c r="B388" s="120" t="s">
        <v>12</v>
      </c>
      <c r="C388" s="27">
        <v>100.6</v>
      </c>
      <c r="D388" s="27">
        <v>91.2</v>
      </c>
      <c r="E388" s="28">
        <v>2464</v>
      </c>
      <c r="F388" s="28">
        <v>14574</v>
      </c>
      <c r="G388" s="28">
        <v>10381</v>
      </c>
      <c r="H388" s="28">
        <v>34</v>
      </c>
      <c r="I388" s="117">
        <v>173.08699999999999</v>
      </c>
      <c r="K388" s="124">
        <v>100.6</v>
      </c>
      <c r="L388" s="27">
        <v>91.2</v>
      </c>
      <c r="M388" s="28">
        <v>2379</v>
      </c>
      <c r="N388" s="28">
        <v>13434</v>
      </c>
      <c r="O388" s="28">
        <v>10713</v>
      </c>
      <c r="P388" s="28">
        <v>34</v>
      </c>
      <c r="Q388" s="125">
        <v>97</v>
      </c>
    </row>
    <row r="389" spans="1:18">
      <c r="A389" s="112"/>
      <c r="B389" s="120" t="s">
        <v>13</v>
      </c>
      <c r="C389" s="27">
        <v>101.3</v>
      </c>
      <c r="D389" s="27">
        <v>95.1</v>
      </c>
      <c r="E389" s="28">
        <v>2850</v>
      </c>
      <c r="F389" s="28">
        <v>13211</v>
      </c>
      <c r="G389" s="28">
        <v>10456</v>
      </c>
      <c r="H389" s="28">
        <v>40</v>
      </c>
      <c r="I389" s="117">
        <v>174.929</v>
      </c>
      <c r="K389" s="124">
        <v>101.3</v>
      </c>
      <c r="L389" s="27">
        <v>95.1</v>
      </c>
      <c r="M389" s="28">
        <v>2707</v>
      </c>
      <c r="N389" s="28">
        <v>13625</v>
      </c>
      <c r="O389" s="28">
        <v>10620</v>
      </c>
      <c r="P389" s="28">
        <v>37</v>
      </c>
      <c r="Q389" s="125">
        <v>98.7</v>
      </c>
    </row>
    <row r="390" spans="1:18">
      <c r="A390" s="113"/>
      <c r="B390" s="121" t="s">
        <v>14</v>
      </c>
      <c r="C390" s="27">
        <v>106.1</v>
      </c>
      <c r="D390" s="27">
        <v>92.1</v>
      </c>
      <c r="E390" s="28">
        <v>2593</v>
      </c>
      <c r="F390" s="28">
        <v>13475</v>
      </c>
      <c r="G390" s="28">
        <v>9932</v>
      </c>
      <c r="H390" s="28">
        <v>30</v>
      </c>
      <c r="I390" s="117">
        <v>178.50399999999999</v>
      </c>
      <c r="K390" s="126">
        <v>106.1</v>
      </c>
      <c r="L390" s="29">
        <v>92.1</v>
      </c>
      <c r="M390" s="30">
        <v>2480</v>
      </c>
      <c r="N390" s="30">
        <v>13978</v>
      </c>
      <c r="O390" s="30">
        <v>10517</v>
      </c>
      <c r="P390" s="30">
        <v>28</v>
      </c>
      <c r="Q390" s="127">
        <v>99.8</v>
      </c>
    </row>
    <row r="391" spans="1:18">
      <c r="A391" s="111" t="s">
        <v>817</v>
      </c>
      <c r="B391" s="119" t="s">
        <v>3</v>
      </c>
      <c r="C391" s="25">
        <v>103.6</v>
      </c>
      <c r="D391" s="25">
        <v>94</v>
      </c>
      <c r="E391" s="26">
        <v>2201</v>
      </c>
      <c r="F391" s="26">
        <v>14840</v>
      </c>
      <c r="G391" s="26">
        <v>10135</v>
      </c>
      <c r="H391" s="26">
        <v>29</v>
      </c>
      <c r="I391" s="1143">
        <v>182.32499999999999</v>
      </c>
      <c r="K391" s="122">
        <v>103.6</v>
      </c>
      <c r="L391" s="25">
        <v>94</v>
      </c>
      <c r="M391" s="26">
        <v>2409</v>
      </c>
      <c r="N391" s="26">
        <v>14208</v>
      </c>
      <c r="O391" s="26">
        <v>10530</v>
      </c>
      <c r="P391" s="26">
        <v>31</v>
      </c>
      <c r="Q391" s="123">
        <v>102.6</v>
      </c>
    </row>
    <row r="392" spans="1:18">
      <c r="A392" s="112">
        <v>2021</v>
      </c>
      <c r="B392" s="120" t="s">
        <v>4</v>
      </c>
      <c r="C392" s="27">
        <v>107</v>
      </c>
      <c r="D392" s="27">
        <v>94.2</v>
      </c>
      <c r="E392" s="28">
        <v>2483</v>
      </c>
      <c r="F392" s="28">
        <v>14428</v>
      </c>
      <c r="G392" s="28">
        <v>11333</v>
      </c>
      <c r="H392" s="28">
        <v>19</v>
      </c>
      <c r="I392" s="117">
        <v>188.43299999999999</v>
      </c>
      <c r="K392" s="124">
        <v>107</v>
      </c>
      <c r="L392" s="27">
        <v>94.2</v>
      </c>
      <c r="M392" s="28">
        <v>2536</v>
      </c>
      <c r="N392" s="28">
        <v>13817</v>
      </c>
      <c r="O392" s="28">
        <v>10201</v>
      </c>
      <c r="P392" s="28">
        <v>24</v>
      </c>
      <c r="Q392" s="125">
        <v>107.2</v>
      </c>
    </row>
    <row r="393" spans="1:18">
      <c r="A393" s="112"/>
      <c r="B393" s="120" t="s">
        <v>5</v>
      </c>
      <c r="C393" s="27">
        <v>107.7</v>
      </c>
      <c r="D393" s="27">
        <v>92.4</v>
      </c>
      <c r="E393" s="28">
        <v>2400</v>
      </c>
      <c r="F393" s="28">
        <v>14859</v>
      </c>
      <c r="G393" s="28">
        <v>15552</v>
      </c>
      <c r="H393" s="28">
        <v>27</v>
      </c>
      <c r="I393" s="117">
        <v>191.70699999999999</v>
      </c>
      <c r="K393" s="124">
        <v>107.7</v>
      </c>
      <c r="L393" s="27">
        <v>92.4</v>
      </c>
      <c r="M393" s="28">
        <v>2374</v>
      </c>
      <c r="N393" s="28">
        <v>14696</v>
      </c>
      <c r="O393" s="28">
        <v>10224</v>
      </c>
      <c r="P393" s="28">
        <v>25</v>
      </c>
      <c r="Q393" s="125">
        <v>115.4</v>
      </c>
    </row>
    <row r="394" spans="1:18">
      <c r="A394" s="112"/>
      <c r="B394" s="120" t="s">
        <v>6</v>
      </c>
      <c r="C394" s="27">
        <v>106.5</v>
      </c>
      <c r="D394" s="27">
        <v>89.8</v>
      </c>
      <c r="E394" s="28">
        <v>2620</v>
      </c>
      <c r="F394" s="28">
        <v>14059</v>
      </c>
      <c r="G394" s="28">
        <v>9068</v>
      </c>
      <c r="H394" s="28">
        <v>21</v>
      </c>
      <c r="I394" s="117">
        <v>196.625</v>
      </c>
      <c r="K394" s="124">
        <v>106.5</v>
      </c>
      <c r="L394" s="27">
        <v>89.8</v>
      </c>
      <c r="M394" s="28">
        <v>2300</v>
      </c>
      <c r="N394" s="28">
        <v>14276</v>
      </c>
      <c r="O394" s="28">
        <v>10709</v>
      </c>
      <c r="P394" s="28">
        <v>22</v>
      </c>
      <c r="Q394" s="125">
        <v>122.2</v>
      </c>
    </row>
    <row r="395" spans="1:18">
      <c r="A395" s="112"/>
      <c r="B395" s="120" t="s">
        <v>7</v>
      </c>
      <c r="C395" s="27">
        <v>104.4</v>
      </c>
      <c r="D395" s="27">
        <v>89.8</v>
      </c>
      <c r="E395" s="28">
        <v>2245</v>
      </c>
      <c r="F395" s="28">
        <v>12695</v>
      </c>
      <c r="G395" s="28">
        <v>7913</v>
      </c>
      <c r="H395" s="28">
        <v>21</v>
      </c>
      <c r="I395" s="117">
        <v>201.42400000000001</v>
      </c>
      <c r="K395" s="124">
        <v>104.4</v>
      </c>
      <c r="L395" s="27">
        <v>89.8</v>
      </c>
      <c r="M395" s="28">
        <v>2557</v>
      </c>
      <c r="N395" s="28">
        <v>14071</v>
      </c>
      <c r="O395" s="28">
        <v>10097</v>
      </c>
      <c r="P395" s="28">
        <v>24</v>
      </c>
      <c r="Q395" s="125">
        <v>124.2</v>
      </c>
    </row>
    <row r="396" spans="1:18">
      <c r="A396" s="112"/>
      <c r="B396" s="120" t="s">
        <v>8</v>
      </c>
      <c r="C396" s="27">
        <v>103.7</v>
      </c>
      <c r="D396" s="27">
        <v>87.3</v>
      </c>
      <c r="E396" s="28">
        <v>2597</v>
      </c>
      <c r="F396" s="28">
        <v>15311</v>
      </c>
      <c r="G396" s="28">
        <v>9657</v>
      </c>
      <c r="H396" s="28">
        <v>41</v>
      </c>
      <c r="I396" s="117">
        <v>204.39099999999999</v>
      </c>
      <c r="K396" s="124">
        <v>103.7</v>
      </c>
      <c r="L396" s="27">
        <v>87.3</v>
      </c>
      <c r="M396" s="28">
        <v>2557</v>
      </c>
      <c r="N396" s="28">
        <v>14953</v>
      </c>
      <c r="O396" s="28">
        <v>10058</v>
      </c>
      <c r="P396" s="28">
        <v>34</v>
      </c>
      <c r="Q396" s="125">
        <v>123.2</v>
      </c>
    </row>
    <row r="397" spans="1:18">
      <c r="A397" s="112"/>
      <c r="B397" s="120" t="s">
        <v>9</v>
      </c>
      <c r="C397" s="27">
        <v>105.6</v>
      </c>
      <c r="D397" s="27">
        <v>88</v>
      </c>
      <c r="E397" s="28">
        <v>2425</v>
      </c>
      <c r="F397" s="28">
        <v>14818</v>
      </c>
      <c r="G397" s="28">
        <v>9720</v>
      </c>
      <c r="H397" s="28">
        <v>32</v>
      </c>
      <c r="I397" s="117">
        <v>209.95500000000001</v>
      </c>
      <c r="K397" s="124">
        <v>105.6</v>
      </c>
      <c r="L397" s="27">
        <v>88</v>
      </c>
      <c r="M397" s="28">
        <v>2452</v>
      </c>
      <c r="N397" s="28">
        <v>14559</v>
      </c>
      <c r="O397" s="28">
        <v>9791</v>
      </c>
      <c r="P397" s="28">
        <v>29</v>
      </c>
      <c r="Q397" s="125">
        <v>124.6</v>
      </c>
      <c r="R397" s="24" t="s">
        <v>831</v>
      </c>
    </row>
    <row r="398" spans="1:18">
      <c r="A398" s="112"/>
      <c r="B398" s="120" t="s">
        <v>10</v>
      </c>
      <c r="C398" s="27">
        <v>103.3</v>
      </c>
      <c r="D398" s="27">
        <v>92</v>
      </c>
      <c r="E398" s="28">
        <v>2641</v>
      </c>
      <c r="F398" s="28">
        <v>13548</v>
      </c>
      <c r="G398" s="28">
        <v>7795</v>
      </c>
      <c r="H398" s="28">
        <v>27</v>
      </c>
      <c r="I398" s="117">
        <v>211.43</v>
      </c>
      <c r="K398" s="124">
        <v>103.3</v>
      </c>
      <c r="L398" s="27">
        <v>92</v>
      </c>
      <c r="M398" s="28">
        <v>2692</v>
      </c>
      <c r="N398" s="28">
        <v>14416</v>
      </c>
      <c r="O398" s="28">
        <v>9692</v>
      </c>
      <c r="P398" s="28">
        <v>28</v>
      </c>
      <c r="Q398" s="125">
        <v>123.7</v>
      </c>
    </row>
    <row r="399" spans="1:18">
      <c r="A399" s="112"/>
      <c r="B399" s="120" t="s">
        <v>11</v>
      </c>
      <c r="C399" s="27">
        <v>101.4</v>
      </c>
      <c r="D399" s="27">
        <v>94</v>
      </c>
      <c r="E399" s="28">
        <v>2569</v>
      </c>
      <c r="F399" s="28">
        <v>15556</v>
      </c>
      <c r="G399" s="28">
        <v>8955</v>
      </c>
      <c r="H399" s="28">
        <v>39</v>
      </c>
      <c r="I399" s="117">
        <v>214.34399999999999</v>
      </c>
      <c r="K399" s="124">
        <v>101.4</v>
      </c>
      <c r="L399" s="27">
        <v>94</v>
      </c>
      <c r="M399" s="28">
        <v>2706</v>
      </c>
      <c r="N399" s="28">
        <v>15240</v>
      </c>
      <c r="O399" s="28">
        <v>7936</v>
      </c>
      <c r="P399" s="28">
        <v>40</v>
      </c>
      <c r="Q399" s="125">
        <v>125.2</v>
      </c>
    </row>
    <row r="400" spans="1:18">
      <c r="A400" s="112"/>
      <c r="B400" s="120" t="s">
        <v>12</v>
      </c>
      <c r="C400" s="27">
        <v>101.3</v>
      </c>
      <c r="D400" s="27">
        <v>94.5</v>
      </c>
      <c r="E400" s="28">
        <v>2700</v>
      </c>
      <c r="F400" s="28">
        <v>16101</v>
      </c>
      <c r="G400" s="28">
        <v>7335</v>
      </c>
      <c r="H400" s="28">
        <v>23</v>
      </c>
      <c r="I400" s="117">
        <v>220.42599999999999</v>
      </c>
      <c r="K400" s="124">
        <v>101.3</v>
      </c>
      <c r="L400" s="27">
        <v>94.5</v>
      </c>
      <c r="M400" s="28">
        <v>2565</v>
      </c>
      <c r="N400" s="28">
        <v>15220</v>
      </c>
      <c r="O400" s="28">
        <v>7676</v>
      </c>
      <c r="P400" s="28">
        <v>23</v>
      </c>
      <c r="Q400" s="125">
        <v>127.3</v>
      </c>
    </row>
    <row r="401" spans="1:18">
      <c r="A401" s="112"/>
      <c r="B401" s="120" t="s">
        <v>13</v>
      </c>
      <c r="C401" s="27">
        <v>103.3</v>
      </c>
      <c r="D401" s="27">
        <v>92.5</v>
      </c>
      <c r="E401" s="28">
        <v>2810</v>
      </c>
      <c r="F401" s="28">
        <v>14535</v>
      </c>
      <c r="G401" s="28">
        <v>9098</v>
      </c>
      <c r="H401" s="28">
        <v>30</v>
      </c>
      <c r="I401" s="117">
        <v>220.68799999999999</v>
      </c>
      <c r="K401" s="124">
        <v>103.3</v>
      </c>
      <c r="L401" s="27">
        <v>92.5</v>
      </c>
      <c r="M401" s="28">
        <v>2642</v>
      </c>
      <c r="N401" s="28">
        <v>14554</v>
      </c>
      <c r="O401" s="28">
        <v>8906</v>
      </c>
      <c r="P401" s="28">
        <v>27</v>
      </c>
      <c r="Q401" s="125">
        <v>126.2</v>
      </c>
    </row>
    <row r="402" spans="1:18">
      <c r="A402" s="113"/>
      <c r="B402" s="121" t="s">
        <v>14</v>
      </c>
      <c r="C402" s="29">
        <v>99.7</v>
      </c>
      <c r="D402" s="29">
        <v>94.2</v>
      </c>
      <c r="E402" s="30">
        <v>2593</v>
      </c>
      <c r="F402" s="30">
        <v>15147</v>
      </c>
      <c r="G402" s="30">
        <v>9335</v>
      </c>
      <c r="H402" s="30">
        <v>30</v>
      </c>
      <c r="I402" s="1144">
        <v>222.07599999999999</v>
      </c>
      <c r="K402" s="124">
        <v>99.7</v>
      </c>
      <c r="L402" s="27">
        <v>94.2</v>
      </c>
      <c r="M402" s="28">
        <v>2535</v>
      </c>
      <c r="N402" s="28">
        <v>15596</v>
      </c>
      <c r="O402" s="28">
        <v>9840</v>
      </c>
      <c r="P402" s="28">
        <v>28</v>
      </c>
      <c r="Q402" s="125">
        <v>124.4</v>
      </c>
      <c r="R402" s="24" t="s">
        <v>271</v>
      </c>
    </row>
    <row r="403" spans="1:18">
      <c r="A403" s="111" t="s">
        <v>900</v>
      </c>
      <c r="B403" s="119" t="s">
        <v>3</v>
      </c>
      <c r="C403" s="25">
        <v>102.1</v>
      </c>
      <c r="D403" s="25">
        <v>93.5</v>
      </c>
      <c r="E403" s="26">
        <v>1743</v>
      </c>
      <c r="F403" s="26">
        <v>17420</v>
      </c>
      <c r="G403" s="26">
        <v>9044</v>
      </c>
      <c r="H403" s="26">
        <v>24</v>
      </c>
      <c r="I403" s="1143">
        <v>226.399</v>
      </c>
      <c r="K403" s="122">
        <v>102.1</v>
      </c>
      <c r="L403" s="25">
        <v>93.5</v>
      </c>
      <c r="M403" s="26">
        <v>1867</v>
      </c>
      <c r="N403" s="26">
        <v>16867</v>
      </c>
      <c r="O403" s="26">
        <v>9420</v>
      </c>
      <c r="P403" s="26">
        <v>25</v>
      </c>
      <c r="Q403" s="123">
        <v>124.2</v>
      </c>
    </row>
    <row r="404" spans="1:18">
      <c r="A404" s="112">
        <v>2022</v>
      </c>
      <c r="B404" s="120" t="s">
        <v>4</v>
      </c>
      <c r="C404" s="27">
        <v>101.7</v>
      </c>
      <c r="D404" s="27">
        <v>92.9</v>
      </c>
      <c r="E404" s="28">
        <v>2320</v>
      </c>
      <c r="F404" s="28">
        <v>15270</v>
      </c>
      <c r="G404" s="28">
        <v>8699</v>
      </c>
      <c r="H404" s="28">
        <v>19</v>
      </c>
      <c r="I404" s="117">
        <v>233.511</v>
      </c>
      <c r="K404" s="124">
        <v>101.7</v>
      </c>
      <c r="L404" s="27">
        <v>92.9</v>
      </c>
      <c r="M404" s="28">
        <v>2379</v>
      </c>
      <c r="N404" s="28">
        <v>14850</v>
      </c>
      <c r="O404" s="28">
        <v>7958</v>
      </c>
      <c r="P404" s="28">
        <v>24</v>
      </c>
      <c r="Q404" s="125">
        <v>123.9</v>
      </c>
    </row>
    <row r="405" spans="1:18">
      <c r="A405" s="112"/>
      <c r="B405" s="120" t="s">
        <v>5</v>
      </c>
      <c r="C405" s="27">
        <v>100.1</v>
      </c>
      <c r="D405" s="27">
        <v>92.9</v>
      </c>
      <c r="E405" s="28">
        <v>2581</v>
      </c>
      <c r="F405" s="28">
        <v>16326</v>
      </c>
      <c r="G405" s="28">
        <v>13294</v>
      </c>
      <c r="H405" s="28">
        <v>22</v>
      </c>
      <c r="I405" s="117">
        <v>241.59800000000001</v>
      </c>
      <c r="K405" s="124">
        <v>100.1</v>
      </c>
      <c r="L405" s="27">
        <v>92.9</v>
      </c>
      <c r="M405" s="28">
        <v>2546</v>
      </c>
      <c r="N405" s="28">
        <v>16008</v>
      </c>
      <c r="O405" s="28">
        <v>9012</v>
      </c>
      <c r="P405" s="28">
        <v>21</v>
      </c>
      <c r="Q405" s="125">
        <v>126</v>
      </c>
    </row>
    <row r="406" spans="1:18">
      <c r="A406" s="112"/>
      <c r="B406" s="120" t="s">
        <v>6</v>
      </c>
      <c r="C406" s="27">
        <v>104.7</v>
      </c>
      <c r="D406" s="27">
        <v>91.4</v>
      </c>
      <c r="E406" s="28">
        <v>3298</v>
      </c>
      <c r="F406" s="28">
        <v>16283</v>
      </c>
      <c r="G406" s="28">
        <v>7221</v>
      </c>
      <c r="H406" s="28">
        <v>28</v>
      </c>
      <c r="I406" s="117">
        <v>247.53399999999999</v>
      </c>
      <c r="K406" s="124">
        <v>104.7</v>
      </c>
      <c r="L406" s="27">
        <v>91.4</v>
      </c>
      <c r="M406" s="28">
        <v>2944</v>
      </c>
      <c r="N406" s="28">
        <v>16590</v>
      </c>
      <c r="O406" s="28">
        <v>8458</v>
      </c>
      <c r="P406" s="28">
        <v>31</v>
      </c>
      <c r="Q406" s="125">
        <v>125.9</v>
      </c>
    </row>
    <row r="407" spans="1:18">
      <c r="A407" s="112"/>
      <c r="B407" s="120" t="s">
        <v>7</v>
      </c>
      <c r="C407" s="27">
        <v>98.2</v>
      </c>
      <c r="D407" s="27">
        <v>99.6</v>
      </c>
      <c r="E407" s="28">
        <v>2109</v>
      </c>
      <c r="F407" s="28">
        <v>14606</v>
      </c>
      <c r="G407" s="28">
        <v>6688</v>
      </c>
      <c r="H407" s="28">
        <v>19</v>
      </c>
      <c r="I407" s="117">
        <v>247.87200000000001</v>
      </c>
      <c r="K407" s="124">
        <v>98.2</v>
      </c>
      <c r="L407" s="27">
        <v>99.6</v>
      </c>
      <c r="M407" s="28">
        <v>2411</v>
      </c>
      <c r="N407" s="28">
        <v>15987</v>
      </c>
      <c r="O407" s="28">
        <v>8457</v>
      </c>
      <c r="P407" s="28">
        <v>21</v>
      </c>
      <c r="Q407" s="125">
        <v>123.1</v>
      </c>
    </row>
    <row r="408" spans="1:18">
      <c r="A408" s="112"/>
      <c r="B408" s="120" t="s">
        <v>8</v>
      </c>
      <c r="C408" s="27">
        <v>102.1</v>
      </c>
      <c r="D408" s="27">
        <v>83.8</v>
      </c>
      <c r="E408" s="28">
        <v>2587</v>
      </c>
      <c r="F408" s="28">
        <v>16843</v>
      </c>
      <c r="G408" s="28">
        <v>7882</v>
      </c>
      <c r="H408" s="28">
        <v>27</v>
      </c>
      <c r="I408" s="117">
        <v>250.63</v>
      </c>
      <c r="K408" s="124">
        <v>102.1</v>
      </c>
      <c r="L408" s="27">
        <v>83.8</v>
      </c>
      <c r="M408" s="28">
        <v>2565</v>
      </c>
      <c r="N408" s="28">
        <v>16517</v>
      </c>
      <c r="O408" s="28">
        <v>8166</v>
      </c>
      <c r="P408" s="28">
        <v>22</v>
      </c>
      <c r="Q408" s="125">
        <v>122.6</v>
      </c>
    </row>
    <row r="409" spans="1:18">
      <c r="A409" s="112"/>
      <c r="B409" s="120" t="s">
        <v>9</v>
      </c>
      <c r="C409" s="27">
        <v>101.5</v>
      </c>
      <c r="D409" s="27">
        <v>92.9</v>
      </c>
      <c r="E409" s="28">
        <v>2509</v>
      </c>
      <c r="F409" s="28">
        <v>16630</v>
      </c>
      <c r="G409" s="28">
        <v>8634</v>
      </c>
      <c r="H409" s="28">
        <v>31</v>
      </c>
      <c r="I409" s="117">
        <v>248.184</v>
      </c>
      <c r="K409" s="124">
        <v>101.5</v>
      </c>
      <c r="L409" s="27">
        <v>92.9</v>
      </c>
      <c r="M409" s="28">
        <v>2551</v>
      </c>
      <c r="N409" s="28">
        <v>16668</v>
      </c>
      <c r="O409" s="28">
        <v>8831</v>
      </c>
      <c r="P409" s="28">
        <v>28</v>
      </c>
      <c r="Q409" s="125">
        <v>118.2</v>
      </c>
    </row>
    <row r="410" spans="1:18">
      <c r="A410" s="112"/>
      <c r="B410" s="120" t="s">
        <v>10</v>
      </c>
      <c r="C410" s="27">
        <v>100.2</v>
      </c>
      <c r="D410" s="27">
        <v>94.6</v>
      </c>
      <c r="E410" s="28">
        <v>2797</v>
      </c>
      <c r="F410" s="28">
        <v>15252</v>
      </c>
      <c r="G410" s="28">
        <v>7489</v>
      </c>
      <c r="H410" s="28">
        <v>23</v>
      </c>
      <c r="I410" s="117">
        <v>248.93199999999999</v>
      </c>
      <c r="K410" s="124">
        <v>100.2</v>
      </c>
      <c r="L410" s="27">
        <v>94.6</v>
      </c>
      <c r="M410" s="28">
        <v>2827</v>
      </c>
      <c r="N410" s="28">
        <v>15947</v>
      </c>
      <c r="O410" s="28">
        <v>8948</v>
      </c>
      <c r="P410" s="28">
        <v>24</v>
      </c>
      <c r="Q410" s="125">
        <v>117.7</v>
      </c>
    </row>
    <row r="411" spans="1:18">
      <c r="A411" s="112"/>
      <c r="B411" s="120" t="s">
        <v>11</v>
      </c>
      <c r="C411" s="27">
        <v>102.4</v>
      </c>
      <c r="D411" s="27">
        <v>93.6</v>
      </c>
      <c r="E411" s="28">
        <v>2265</v>
      </c>
      <c r="F411" s="28">
        <v>16204</v>
      </c>
      <c r="G411" s="28">
        <v>10119</v>
      </c>
      <c r="H411" s="28">
        <v>30</v>
      </c>
      <c r="I411" s="117">
        <v>247.19300000000001</v>
      </c>
      <c r="K411" s="124">
        <v>102.4</v>
      </c>
      <c r="L411" s="27">
        <v>93.6</v>
      </c>
      <c r="M411" s="28">
        <v>2340</v>
      </c>
      <c r="N411" s="28">
        <v>15667</v>
      </c>
      <c r="O411" s="28">
        <v>8841</v>
      </c>
      <c r="P411" s="28">
        <v>31</v>
      </c>
      <c r="Q411" s="125">
        <v>115.3</v>
      </c>
    </row>
    <row r="412" spans="1:18">
      <c r="A412" s="112"/>
      <c r="B412" s="120" t="s">
        <v>12</v>
      </c>
      <c r="C412" s="27">
        <v>101</v>
      </c>
      <c r="D412" s="27">
        <v>97.3</v>
      </c>
      <c r="E412" s="28">
        <v>3274</v>
      </c>
      <c r="F412" s="28">
        <v>17011</v>
      </c>
      <c r="G412" s="28">
        <v>8658</v>
      </c>
      <c r="H412" s="28">
        <v>33</v>
      </c>
      <c r="I412" s="117">
        <v>248.71600000000001</v>
      </c>
      <c r="K412" s="124">
        <v>101</v>
      </c>
      <c r="L412" s="27">
        <v>97.3</v>
      </c>
      <c r="M412" s="28">
        <v>3083</v>
      </c>
      <c r="N412" s="28">
        <v>16183</v>
      </c>
      <c r="O412" s="28">
        <v>9005</v>
      </c>
      <c r="P412" s="28">
        <v>34</v>
      </c>
      <c r="Q412" s="125">
        <v>112.8</v>
      </c>
    </row>
    <row r="413" spans="1:18">
      <c r="A413" s="112"/>
      <c r="B413" s="120" t="s">
        <v>13</v>
      </c>
      <c r="C413" s="27">
        <v>101.1</v>
      </c>
      <c r="D413" s="27">
        <v>97.1</v>
      </c>
      <c r="E413" s="28">
        <v>2930</v>
      </c>
      <c r="F413" s="28">
        <v>16180</v>
      </c>
      <c r="G413" s="28">
        <v>9164</v>
      </c>
      <c r="H413" s="28">
        <v>29</v>
      </c>
      <c r="I413" s="117">
        <v>250.6</v>
      </c>
      <c r="K413" s="124">
        <v>101.1</v>
      </c>
      <c r="L413" s="27">
        <v>97.1</v>
      </c>
      <c r="M413" s="28">
        <v>2768</v>
      </c>
      <c r="N413" s="28">
        <v>16427</v>
      </c>
      <c r="O413" s="28">
        <v>9037</v>
      </c>
      <c r="P413" s="28">
        <v>27</v>
      </c>
      <c r="Q413" s="125">
        <v>113.6</v>
      </c>
    </row>
    <row r="414" spans="1:18">
      <c r="A414" s="112"/>
      <c r="B414" s="120" t="s">
        <v>14</v>
      </c>
      <c r="C414" s="27">
        <v>99</v>
      </c>
      <c r="D414" s="27">
        <v>100.4</v>
      </c>
      <c r="E414" s="28">
        <v>2651</v>
      </c>
      <c r="F414" s="28">
        <v>15351</v>
      </c>
      <c r="G414" s="28">
        <v>9055</v>
      </c>
      <c r="H414" s="28">
        <v>33</v>
      </c>
      <c r="I414" s="117">
        <v>249.80699999999999</v>
      </c>
      <c r="K414" s="124">
        <v>99</v>
      </c>
      <c r="L414" s="27">
        <v>100.4</v>
      </c>
      <c r="M414" s="28">
        <v>2624</v>
      </c>
      <c r="N414" s="28">
        <v>15780</v>
      </c>
      <c r="O414" s="28">
        <v>9737</v>
      </c>
      <c r="P414" s="28">
        <v>32</v>
      </c>
      <c r="Q414" s="125">
        <v>112.5</v>
      </c>
    </row>
    <row r="415" spans="1:18">
      <c r="A415" s="763" t="s">
        <v>1216</v>
      </c>
      <c r="B415" s="196" t="s">
        <v>3</v>
      </c>
      <c r="C415" s="25">
        <v>98.1</v>
      </c>
      <c r="D415" s="25">
        <v>107.3</v>
      </c>
      <c r="E415" s="26">
        <v>2775</v>
      </c>
      <c r="F415" s="26">
        <v>16040</v>
      </c>
      <c r="G415" s="26">
        <v>9909</v>
      </c>
      <c r="H415" s="26">
        <v>35</v>
      </c>
      <c r="I415" s="1644">
        <v>251.60499999999999</v>
      </c>
      <c r="K415" s="1647">
        <v>98.1</v>
      </c>
      <c r="L415" s="25">
        <v>107.3</v>
      </c>
      <c r="M415" s="26">
        <v>2971</v>
      </c>
      <c r="N415" s="26">
        <v>15301</v>
      </c>
      <c r="O415" s="26">
        <v>10208</v>
      </c>
      <c r="P415" s="26">
        <v>36</v>
      </c>
      <c r="Q415" s="1648">
        <v>111.1</v>
      </c>
    </row>
    <row r="416" spans="1:18">
      <c r="A416" s="764">
        <v>2023</v>
      </c>
      <c r="B416" s="195" t="s">
        <v>4</v>
      </c>
      <c r="C416" s="27">
        <v>100.2</v>
      </c>
      <c r="D416" s="27">
        <v>100.2</v>
      </c>
      <c r="E416" s="28">
        <v>2081</v>
      </c>
      <c r="F416" s="28">
        <v>15411</v>
      </c>
      <c r="G416" s="28">
        <v>11280</v>
      </c>
      <c r="H416" s="28">
        <v>32</v>
      </c>
      <c r="I416" s="1645">
        <v>253.17500000000001</v>
      </c>
      <c r="K416" s="1649">
        <v>100.2</v>
      </c>
      <c r="L416" s="27">
        <v>100.2</v>
      </c>
      <c r="M416" s="28">
        <v>2129</v>
      </c>
      <c r="N416" s="28">
        <v>15115</v>
      </c>
      <c r="O416" s="28">
        <v>10471</v>
      </c>
      <c r="P416" s="28">
        <v>38</v>
      </c>
      <c r="Q416" s="1650">
        <v>108.4</v>
      </c>
    </row>
    <row r="417" spans="1:17">
      <c r="A417" s="764"/>
      <c r="B417" s="195" t="s">
        <v>5</v>
      </c>
      <c r="C417" s="27">
        <v>101</v>
      </c>
      <c r="D417" s="27">
        <v>102.9</v>
      </c>
      <c r="E417" s="28">
        <v>2635</v>
      </c>
      <c r="F417" s="28">
        <v>15636</v>
      </c>
      <c r="G417" s="28">
        <v>15497</v>
      </c>
      <c r="H417" s="28">
        <v>48</v>
      </c>
      <c r="I417" s="1645">
        <v>253.19900000000001</v>
      </c>
      <c r="K417" s="1649">
        <v>101</v>
      </c>
      <c r="L417" s="27">
        <v>102.9</v>
      </c>
      <c r="M417" s="28">
        <v>2570</v>
      </c>
      <c r="N417" s="28">
        <v>15288</v>
      </c>
      <c r="O417" s="28">
        <v>10584</v>
      </c>
      <c r="P417" s="28">
        <v>44</v>
      </c>
      <c r="Q417" s="1650">
        <v>104.8</v>
      </c>
    </row>
    <row r="418" spans="1:17">
      <c r="A418" s="764"/>
      <c r="B418" s="195" t="s">
        <v>6</v>
      </c>
      <c r="C418" s="27">
        <v>98.9</v>
      </c>
      <c r="D418" s="27">
        <v>101.6</v>
      </c>
      <c r="E418" s="28">
        <v>2685</v>
      </c>
      <c r="F418" s="28">
        <v>15137</v>
      </c>
      <c r="G418" s="28">
        <v>9350</v>
      </c>
      <c r="H418" s="28">
        <v>34</v>
      </c>
      <c r="I418" s="1645">
        <v>252.465</v>
      </c>
      <c r="K418" s="1649">
        <v>98.9</v>
      </c>
      <c r="L418" s="27">
        <v>101.6</v>
      </c>
      <c r="M418" s="28">
        <v>2450</v>
      </c>
      <c r="N418" s="28">
        <v>15924</v>
      </c>
      <c r="O418" s="28">
        <v>11247</v>
      </c>
      <c r="P418" s="28">
        <v>39</v>
      </c>
      <c r="Q418" s="1650">
        <v>102</v>
      </c>
    </row>
    <row r="419" spans="1:17">
      <c r="A419" s="764"/>
      <c r="B419" s="195" t="s">
        <v>7</v>
      </c>
      <c r="C419" s="27">
        <v>100</v>
      </c>
      <c r="D419" s="27">
        <v>101.5</v>
      </c>
      <c r="E419" s="28">
        <v>2376</v>
      </c>
      <c r="F419" s="28">
        <v>14470</v>
      </c>
      <c r="G419" s="28">
        <v>9047</v>
      </c>
      <c r="H419" s="28">
        <v>45</v>
      </c>
      <c r="I419" s="1645">
        <v>251.55699999999999</v>
      </c>
      <c r="K419" s="1649">
        <v>100</v>
      </c>
      <c r="L419" s="27">
        <v>101.5</v>
      </c>
      <c r="M419" s="28">
        <v>2720</v>
      </c>
      <c r="N419" s="28">
        <v>15395</v>
      </c>
      <c r="O419" s="28">
        <v>11199</v>
      </c>
      <c r="P419" s="28">
        <v>47</v>
      </c>
      <c r="Q419" s="1650">
        <v>101.5</v>
      </c>
    </row>
    <row r="420" spans="1:17">
      <c r="A420" s="764"/>
      <c r="B420" s="195" t="s">
        <v>8</v>
      </c>
      <c r="C420" s="27">
        <v>100.9</v>
      </c>
      <c r="D420" s="27">
        <v>103.7</v>
      </c>
      <c r="E420" s="28">
        <v>2180</v>
      </c>
      <c r="F420" s="28">
        <v>15796</v>
      </c>
      <c r="G420" s="28">
        <v>10869</v>
      </c>
      <c r="H420" s="28">
        <v>49</v>
      </c>
      <c r="I420" s="1645">
        <v>253.798</v>
      </c>
      <c r="K420" s="1649">
        <v>100.9</v>
      </c>
      <c r="L420" s="27">
        <v>103.7</v>
      </c>
      <c r="M420" s="28">
        <v>2141</v>
      </c>
      <c r="N420" s="28">
        <v>15351</v>
      </c>
      <c r="O420" s="28">
        <v>10927</v>
      </c>
      <c r="P420" s="28">
        <v>41</v>
      </c>
      <c r="Q420" s="1650">
        <v>101.3</v>
      </c>
    </row>
    <row r="421" spans="1:17">
      <c r="A421" s="764"/>
      <c r="B421" s="195" t="s">
        <v>9</v>
      </c>
      <c r="C421" s="27">
        <v>100.7</v>
      </c>
      <c r="D421" s="27">
        <v>102.5</v>
      </c>
      <c r="E421" s="28">
        <v>2367</v>
      </c>
      <c r="F421" s="28">
        <v>15813</v>
      </c>
      <c r="G421" s="28">
        <v>10375</v>
      </c>
      <c r="H421" s="28">
        <v>32</v>
      </c>
      <c r="I421" s="1645">
        <v>255.96899999999999</v>
      </c>
      <c r="K421" s="1649">
        <v>100.7</v>
      </c>
      <c r="L421" s="27">
        <v>102.5</v>
      </c>
      <c r="M421" s="28">
        <v>2385</v>
      </c>
      <c r="N421" s="28">
        <v>15864</v>
      </c>
      <c r="O421" s="28">
        <v>10509</v>
      </c>
      <c r="P421" s="28">
        <v>29</v>
      </c>
      <c r="Q421" s="1650">
        <v>103.1</v>
      </c>
    </row>
    <row r="422" spans="1:17">
      <c r="A422" s="764"/>
      <c r="B422" s="195" t="s">
        <v>10</v>
      </c>
      <c r="C422" s="27">
        <v>98.5</v>
      </c>
      <c r="D422" s="27">
        <v>105.2</v>
      </c>
      <c r="E422" s="28">
        <v>2796</v>
      </c>
      <c r="F422" s="28">
        <v>14574</v>
      </c>
      <c r="G422" s="28">
        <v>8872</v>
      </c>
      <c r="H422" s="28">
        <v>45</v>
      </c>
      <c r="I422" s="1645">
        <v>257.947</v>
      </c>
      <c r="K422" s="1649">
        <v>98.5</v>
      </c>
      <c r="L422" s="27">
        <v>105.2</v>
      </c>
      <c r="M422" s="28">
        <v>2850</v>
      </c>
      <c r="N422" s="28">
        <v>15278</v>
      </c>
      <c r="O422" s="28">
        <v>10551</v>
      </c>
      <c r="P422" s="28">
        <v>50</v>
      </c>
      <c r="Q422" s="1650">
        <v>103.6</v>
      </c>
    </row>
    <row r="423" spans="1:17">
      <c r="A423" s="764"/>
      <c r="B423" s="195" t="s">
        <v>11</v>
      </c>
      <c r="C423" s="27">
        <v>100</v>
      </c>
      <c r="D423" s="27">
        <v>104.3</v>
      </c>
      <c r="E423" s="28">
        <v>2412</v>
      </c>
      <c r="F423" s="28">
        <v>16108</v>
      </c>
      <c r="G423" s="28">
        <v>11536</v>
      </c>
      <c r="H423" s="28">
        <v>48</v>
      </c>
      <c r="I423" s="1645">
        <v>257.26100000000002</v>
      </c>
      <c r="K423" s="1649">
        <v>100</v>
      </c>
      <c r="L423" s="27">
        <v>104.3</v>
      </c>
      <c r="M423" s="28">
        <v>2473</v>
      </c>
      <c r="N423" s="28">
        <v>15727</v>
      </c>
      <c r="O423" s="28">
        <v>10240</v>
      </c>
      <c r="P423" s="28">
        <v>51</v>
      </c>
      <c r="Q423" s="1650">
        <v>104.1</v>
      </c>
    </row>
    <row r="424" spans="1:17">
      <c r="A424" s="764"/>
      <c r="B424" s="195" t="s">
        <v>12</v>
      </c>
      <c r="C424" s="27">
        <v>100.5</v>
      </c>
      <c r="D424" s="27">
        <v>106.7</v>
      </c>
      <c r="E424" s="28">
        <v>3240</v>
      </c>
      <c r="F424" s="28">
        <v>16764</v>
      </c>
      <c r="G424" s="28">
        <v>10166</v>
      </c>
      <c r="H424" s="28">
        <v>48</v>
      </c>
      <c r="I424" s="1645">
        <v>257.33600000000001</v>
      </c>
      <c r="K424" s="1649">
        <v>100.5</v>
      </c>
      <c r="L424" s="27">
        <v>106.7</v>
      </c>
      <c r="M424" s="28">
        <v>3044</v>
      </c>
      <c r="N424" s="28">
        <v>15666</v>
      </c>
      <c r="O424" s="28">
        <v>10293</v>
      </c>
      <c r="P424" s="28">
        <v>48</v>
      </c>
      <c r="Q424" s="1650">
        <v>103.5</v>
      </c>
    </row>
    <row r="425" spans="1:17">
      <c r="A425" s="764"/>
      <c r="B425" s="195" t="s">
        <v>13</v>
      </c>
      <c r="C425" s="27">
        <v>98.5</v>
      </c>
      <c r="D425" s="27">
        <v>108.4</v>
      </c>
      <c r="E425" s="28">
        <v>2275</v>
      </c>
      <c r="F425" s="28">
        <v>14799</v>
      </c>
      <c r="G425" s="28">
        <v>10431</v>
      </c>
      <c r="H425" s="28">
        <v>61</v>
      </c>
      <c r="I425" s="1645">
        <v>258.46699999999998</v>
      </c>
      <c r="K425" s="1649">
        <v>98.5</v>
      </c>
      <c r="L425" s="27">
        <v>108.4</v>
      </c>
      <c r="M425" s="28">
        <v>2159</v>
      </c>
      <c r="N425" s="28">
        <v>15303</v>
      </c>
      <c r="O425" s="28">
        <v>10253</v>
      </c>
      <c r="P425" s="28">
        <v>58</v>
      </c>
      <c r="Q425" s="1650">
        <v>103.1</v>
      </c>
    </row>
    <row r="426" spans="1:17">
      <c r="A426" s="778"/>
      <c r="B426" s="197" t="s">
        <v>14</v>
      </c>
      <c r="C426" s="29">
        <v>97.8</v>
      </c>
      <c r="D426" s="29">
        <v>112.8</v>
      </c>
      <c r="E426" s="30">
        <v>2312</v>
      </c>
      <c r="F426" s="30">
        <v>15551</v>
      </c>
      <c r="G426" s="30">
        <v>9837</v>
      </c>
      <c r="H426" s="30">
        <v>49</v>
      </c>
      <c r="I426" s="1646">
        <v>257.07100000000003</v>
      </c>
      <c r="K426" s="1651">
        <v>97.8</v>
      </c>
      <c r="L426" s="29">
        <v>112.8</v>
      </c>
      <c r="M426" s="30">
        <v>2301</v>
      </c>
      <c r="N426" s="30">
        <v>16382</v>
      </c>
      <c r="O426" s="30">
        <v>11042</v>
      </c>
      <c r="P426" s="30">
        <v>48</v>
      </c>
      <c r="Q426" s="1652">
        <v>102.9</v>
      </c>
    </row>
    <row r="427" spans="1:17">
      <c r="A427" s="763" t="s">
        <v>1419</v>
      </c>
      <c r="B427" s="196" t="s">
        <v>3</v>
      </c>
      <c r="C427" s="25">
        <v>97.8</v>
      </c>
      <c r="D427" s="25">
        <v>107.2</v>
      </c>
      <c r="E427" s="26">
        <v>1537</v>
      </c>
      <c r="F427" s="26">
        <v>16471</v>
      </c>
      <c r="G427" s="26">
        <v>9638</v>
      </c>
      <c r="H427" s="26">
        <v>51</v>
      </c>
      <c r="I427" s="1644">
        <v>259.14</v>
      </c>
      <c r="K427" s="1647">
        <v>97.8</v>
      </c>
      <c r="L427" s="25">
        <v>107.2</v>
      </c>
      <c r="M427" s="26">
        <v>1649</v>
      </c>
      <c r="N427" s="26">
        <v>15298</v>
      </c>
      <c r="O427" s="26">
        <v>9770</v>
      </c>
      <c r="P427" s="26">
        <v>49</v>
      </c>
      <c r="Q427" s="1648">
        <v>103</v>
      </c>
    </row>
    <row r="428" spans="1:17">
      <c r="A428" s="764">
        <v>2024</v>
      </c>
      <c r="B428" s="195" t="s">
        <v>4</v>
      </c>
      <c r="C428" s="27">
        <v>98.9</v>
      </c>
      <c r="D428" s="27">
        <v>112</v>
      </c>
      <c r="E428" s="28">
        <v>2267</v>
      </c>
      <c r="F428" s="28">
        <v>15821</v>
      </c>
      <c r="G428" s="28">
        <v>9894</v>
      </c>
      <c r="H428" s="28">
        <v>46</v>
      </c>
      <c r="I428" s="1645">
        <v>259.59100000000001</v>
      </c>
      <c r="K428" s="1649">
        <v>98.9</v>
      </c>
      <c r="L428" s="27">
        <v>112</v>
      </c>
      <c r="M428" s="28">
        <v>2295</v>
      </c>
      <c r="N428" s="28">
        <v>15522</v>
      </c>
      <c r="O428" s="28">
        <v>9060</v>
      </c>
      <c r="P428" s="28">
        <v>53</v>
      </c>
      <c r="Q428" s="1650">
        <v>102.5</v>
      </c>
    </row>
    <row r="429" spans="1:17">
      <c r="A429" s="764"/>
      <c r="B429" s="195" t="s">
        <v>5</v>
      </c>
      <c r="C429" s="27">
        <v>98.5</v>
      </c>
      <c r="D429" s="27">
        <v>110.2</v>
      </c>
      <c r="E429" s="28">
        <v>2215</v>
      </c>
      <c r="F429" s="28">
        <v>15247</v>
      </c>
      <c r="G429" s="28">
        <v>13075</v>
      </c>
      <c r="H429" s="28">
        <v>60</v>
      </c>
      <c r="I429" s="1645">
        <v>263.80099999999999</v>
      </c>
      <c r="K429" s="1649">
        <v>98.5</v>
      </c>
      <c r="L429" s="27">
        <v>110.2</v>
      </c>
      <c r="M429" s="28">
        <v>2142</v>
      </c>
      <c r="N429" s="28">
        <v>15449</v>
      </c>
      <c r="O429" s="28">
        <v>9479</v>
      </c>
      <c r="P429" s="28">
        <v>56</v>
      </c>
      <c r="Q429" s="1650">
        <v>104.2</v>
      </c>
    </row>
    <row r="430" spans="1:17">
      <c r="A430" s="764"/>
      <c r="B430" s="195" t="s">
        <v>6</v>
      </c>
      <c r="C430" s="27">
        <v>95.6</v>
      </c>
      <c r="D430" s="27">
        <v>108</v>
      </c>
      <c r="E430" s="28">
        <v>2422</v>
      </c>
      <c r="F430" s="28">
        <v>14972</v>
      </c>
      <c r="G430" s="28">
        <v>8511</v>
      </c>
      <c r="H430" s="28">
        <v>46</v>
      </c>
      <c r="I430" s="1645">
        <v>269.16899999999998</v>
      </c>
      <c r="K430" s="1649">
        <v>95.6</v>
      </c>
      <c r="L430" s="27">
        <v>108</v>
      </c>
      <c r="M430" s="28">
        <v>2284</v>
      </c>
      <c r="N430" s="28">
        <v>14960</v>
      </c>
      <c r="O430" s="28">
        <v>9571</v>
      </c>
      <c r="P430" s="28">
        <v>50</v>
      </c>
      <c r="Q430" s="1650">
        <v>106.6</v>
      </c>
    </row>
    <row r="431" spans="1:17">
      <c r="A431" s="764"/>
      <c r="B431" s="195" t="s">
        <v>7</v>
      </c>
      <c r="C431" s="27">
        <v>99.6</v>
      </c>
      <c r="D431" s="27">
        <v>100.9</v>
      </c>
      <c r="E431" s="28">
        <v>1906</v>
      </c>
      <c r="F431" s="28">
        <v>14234</v>
      </c>
      <c r="G431" s="28">
        <v>8149</v>
      </c>
      <c r="H431" s="28">
        <v>48</v>
      </c>
      <c r="I431" s="1645">
        <v>272.81299999999999</v>
      </c>
      <c r="K431" s="1649">
        <v>99.6</v>
      </c>
      <c r="L431" s="27">
        <v>100.9</v>
      </c>
      <c r="M431" s="28">
        <v>2164</v>
      </c>
      <c r="N431" s="28">
        <v>15112</v>
      </c>
      <c r="O431" s="28">
        <v>9997</v>
      </c>
      <c r="P431" s="28">
        <v>48</v>
      </c>
      <c r="Q431" s="1650">
        <v>108.4</v>
      </c>
    </row>
    <row r="432" spans="1:17">
      <c r="A432" s="764"/>
      <c r="B432" s="195" t="s">
        <v>8</v>
      </c>
      <c r="C432" s="27">
        <v>97.3</v>
      </c>
      <c r="D432" s="27">
        <v>111.5</v>
      </c>
      <c r="E432" s="28">
        <v>2438</v>
      </c>
      <c r="F432" s="28">
        <v>14788</v>
      </c>
      <c r="G432" s="28">
        <v>9990</v>
      </c>
      <c r="H432" s="28">
        <v>51</v>
      </c>
      <c r="I432" s="1645">
        <v>272.62799999999999</v>
      </c>
      <c r="K432" s="1649">
        <v>97.3</v>
      </c>
      <c r="L432" s="27">
        <v>111.5</v>
      </c>
      <c r="M432" s="28">
        <v>2365</v>
      </c>
      <c r="N432" s="28">
        <v>15076</v>
      </c>
      <c r="O432" s="28">
        <v>10454</v>
      </c>
      <c r="P432" s="28">
        <v>47</v>
      </c>
      <c r="Q432" s="1650">
        <v>107.4</v>
      </c>
    </row>
    <row r="433" spans="1:17">
      <c r="A433" s="764"/>
      <c r="B433" s="195" t="s">
        <v>9</v>
      </c>
      <c r="C433" s="27">
        <v>102.2</v>
      </c>
      <c r="D433" s="27">
        <v>103.8</v>
      </c>
      <c r="E433" s="28">
        <v>2389</v>
      </c>
      <c r="F433" s="28">
        <v>15723</v>
      </c>
      <c r="G433" s="28">
        <v>11050</v>
      </c>
      <c r="H433" s="28">
        <v>51</v>
      </c>
      <c r="I433" s="1645">
        <v>266.85000000000002</v>
      </c>
      <c r="K433" s="1649">
        <v>102.2</v>
      </c>
      <c r="L433" s="27">
        <v>103.8</v>
      </c>
      <c r="M433" s="28">
        <v>2382</v>
      </c>
      <c r="N433" s="28">
        <v>14991</v>
      </c>
      <c r="O433" s="28">
        <v>10655</v>
      </c>
      <c r="P433" s="28">
        <v>46</v>
      </c>
      <c r="Q433" s="1650">
        <v>104.3</v>
      </c>
    </row>
    <row r="434" spans="1:17">
      <c r="A434" s="764"/>
      <c r="B434" s="195" t="s">
        <v>10</v>
      </c>
      <c r="C434" s="27">
        <v>98.3</v>
      </c>
      <c r="D434" s="27">
        <v>121.2</v>
      </c>
      <c r="E434" s="28">
        <v>1782</v>
      </c>
      <c r="F434" s="28">
        <v>14315</v>
      </c>
      <c r="G434" s="28">
        <v>9289</v>
      </c>
      <c r="H434" s="28">
        <v>40</v>
      </c>
      <c r="I434" s="1645">
        <v>266.21899999999999</v>
      </c>
      <c r="K434" s="1649">
        <v>98.3</v>
      </c>
      <c r="L434" s="27">
        <v>121.2</v>
      </c>
      <c r="M434" s="28">
        <v>1825</v>
      </c>
      <c r="N434" s="28">
        <v>15163</v>
      </c>
      <c r="O434" s="28">
        <v>10953</v>
      </c>
      <c r="P434" s="28">
        <v>46</v>
      </c>
      <c r="Q434" s="1650">
        <v>103.2</v>
      </c>
    </row>
    <row r="435" spans="1:17">
      <c r="A435" s="764"/>
      <c r="B435" s="195" t="s">
        <v>11</v>
      </c>
      <c r="C435" s="27">
        <v>99.6</v>
      </c>
      <c r="D435" s="27">
        <v>121</v>
      </c>
      <c r="E435" s="28">
        <v>3790</v>
      </c>
      <c r="F435" s="28">
        <v>15116</v>
      </c>
      <c r="G435" s="28">
        <v>11929</v>
      </c>
      <c r="H435" s="28">
        <v>34</v>
      </c>
      <c r="I435" s="1645">
        <v>267.46300000000002</v>
      </c>
      <c r="K435" s="1649">
        <v>99.6</v>
      </c>
      <c r="L435" s="27">
        <v>121</v>
      </c>
      <c r="M435" s="28">
        <v>3825</v>
      </c>
      <c r="N435" s="28">
        <v>15173</v>
      </c>
      <c r="O435" s="28">
        <v>10836</v>
      </c>
      <c r="P435" s="28">
        <v>36</v>
      </c>
      <c r="Q435" s="1650">
        <v>104</v>
      </c>
    </row>
    <row r="436" spans="1:17">
      <c r="A436" s="764"/>
      <c r="B436" s="195" t="s">
        <v>12</v>
      </c>
      <c r="C436" s="27">
        <v>98.9</v>
      </c>
      <c r="D436" s="27">
        <v>123.8</v>
      </c>
      <c r="E436" s="28">
        <v>1957</v>
      </c>
      <c r="F436" s="28">
        <v>16680</v>
      </c>
      <c r="G436" s="28">
        <v>11006</v>
      </c>
      <c r="H436" s="28">
        <v>49</v>
      </c>
      <c r="I436" s="1645">
        <v>267.86599999999999</v>
      </c>
      <c r="K436" s="1649">
        <v>98.9</v>
      </c>
      <c r="L436" s="27">
        <v>123.8</v>
      </c>
      <c r="M436" s="28">
        <v>1852</v>
      </c>
      <c r="N436" s="28">
        <v>15209</v>
      </c>
      <c r="O436" s="28">
        <v>10891</v>
      </c>
      <c r="P436" s="28">
        <v>49</v>
      </c>
      <c r="Q436" s="1650">
        <v>104.1</v>
      </c>
    </row>
    <row r="437" spans="1:17">
      <c r="A437" s="764"/>
      <c r="B437" s="195" t="s">
        <v>13</v>
      </c>
      <c r="C437" s="27">
        <v>96.2</v>
      </c>
      <c r="D437" s="27">
        <v>136.4</v>
      </c>
      <c r="E437" s="28">
        <v>2396</v>
      </c>
      <c r="F437" s="28">
        <v>14529</v>
      </c>
      <c r="G437" s="28">
        <v>10976</v>
      </c>
      <c r="H437" s="28">
        <v>47</v>
      </c>
      <c r="I437" s="1645">
        <v>266.32600000000002</v>
      </c>
      <c r="K437" s="1649">
        <v>96.2</v>
      </c>
      <c r="L437" s="27">
        <v>136.4</v>
      </c>
      <c r="M437" s="28">
        <v>2312</v>
      </c>
      <c r="N437" s="28">
        <v>15147</v>
      </c>
      <c r="O437" s="28">
        <v>10637</v>
      </c>
      <c r="P437" s="28">
        <v>46</v>
      </c>
      <c r="Q437" s="1650">
        <v>103</v>
      </c>
    </row>
    <row r="438" spans="1:17">
      <c r="A438" s="778"/>
      <c r="B438" s="197" t="s">
        <v>14</v>
      </c>
      <c r="C438" s="29">
        <v>97</v>
      </c>
      <c r="D438" s="29">
        <v>108.9</v>
      </c>
      <c r="E438" s="30">
        <v>2059</v>
      </c>
      <c r="F438" s="30">
        <v>14357</v>
      </c>
      <c r="G438" s="30">
        <v>8938</v>
      </c>
      <c r="H438" s="30">
        <v>47</v>
      </c>
      <c r="I438" s="1646">
        <v>268.28899999999999</v>
      </c>
      <c r="K438" s="1651">
        <v>97</v>
      </c>
      <c r="L438" s="29">
        <v>108.9</v>
      </c>
      <c r="M438" s="30">
        <v>2028</v>
      </c>
      <c r="N438" s="30">
        <v>14889</v>
      </c>
      <c r="O438" s="30">
        <v>10041</v>
      </c>
      <c r="P438" s="30">
        <v>46</v>
      </c>
      <c r="Q438" s="1652">
        <v>104.4</v>
      </c>
    </row>
    <row r="439" spans="1:17">
      <c r="A439" s="763" t="s">
        <v>1454</v>
      </c>
      <c r="B439" s="765" t="s">
        <v>3</v>
      </c>
      <c r="C439" s="25">
        <v>100.7</v>
      </c>
      <c r="D439" s="25">
        <v>109.5</v>
      </c>
      <c r="E439" s="26">
        <v>2182</v>
      </c>
      <c r="F439" s="26">
        <v>16334</v>
      </c>
      <c r="G439" s="26">
        <v>10311</v>
      </c>
      <c r="H439" s="26">
        <v>57</v>
      </c>
      <c r="I439" s="2606">
        <v>268.75400000000002</v>
      </c>
      <c r="K439" s="1647">
        <v>98.5</v>
      </c>
      <c r="L439" s="25">
        <v>110.5</v>
      </c>
      <c r="M439" s="26">
        <v>2385</v>
      </c>
      <c r="N439" s="26">
        <v>15220</v>
      </c>
      <c r="O439" s="26">
        <v>10488</v>
      </c>
      <c r="P439" s="26">
        <v>54</v>
      </c>
      <c r="Q439" s="1648">
        <v>103.7</v>
      </c>
    </row>
    <row r="440" spans="1:17">
      <c r="A440" s="764">
        <v>2025</v>
      </c>
      <c r="B440" s="564" t="s">
        <v>4</v>
      </c>
      <c r="C440" s="27">
        <v>96.3</v>
      </c>
      <c r="D440" s="27">
        <v>103.8</v>
      </c>
      <c r="E440" s="28">
        <v>2528</v>
      </c>
      <c r="F440" s="28">
        <v>15244</v>
      </c>
      <c r="G440" s="28">
        <v>11401</v>
      </c>
      <c r="H440" s="28">
        <v>49</v>
      </c>
      <c r="I440" s="1645">
        <v>267.83199999999999</v>
      </c>
      <c r="K440" s="1649">
        <v>95.4</v>
      </c>
      <c r="L440" s="27">
        <v>106.6</v>
      </c>
      <c r="M440" s="28">
        <v>2542</v>
      </c>
      <c r="N440" s="28">
        <v>14989</v>
      </c>
      <c r="O440" s="28">
        <v>10812</v>
      </c>
      <c r="P440" s="28">
        <v>55</v>
      </c>
      <c r="Q440" s="1650">
        <v>103.2</v>
      </c>
    </row>
    <row r="441" spans="1:17">
      <c r="A441" s="764"/>
      <c r="B441" s="564" t="s">
        <v>5</v>
      </c>
      <c r="C441" s="27">
        <v>94.6</v>
      </c>
      <c r="D441" s="27">
        <v>111.1</v>
      </c>
      <c r="E441" s="28">
        <v>2815</v>
      </c>
      <c r="F441" s="28">
        <v>14628</v>
      </c>
      <c r="G441" s="28">
        <v>13785</v>
      </c>
      <c r="H441" s="28">
        <v>52</v>
      </c>
      <c r="I441" s="1645">
        <v>269.34199999999998</v>
      </c>
      <c r="K441" s="1649">
        <v>94</v>
      </c>
      <c r="L441" s="27">
        <v>111</v>
      </c>
      <c r="M441" s="28">
        <v>2715</v>
      </c>
      <c r="N441" s="28">
        <v>14894</v>
      </c>
      <c r="O441" s="28">
        <v>10208</v>
      </c>
      <c r="P441" s="28">
        <v>48</v>
      </c>
      <c r="Q441" s="1650">
        <v>102.1</v>
      </c>
    </row>
    <row r="442" spans="1:17">
      <c r="A442" s="764"/>
      <c r="B442" s="564" t="s">
        <v>6</v>
      </c>
      <c r="C442" s="27">
        <v>95.5</v>
      </c>
      <c r="D442" s="27">
        <v>110</v>
      </c>
      <c r="E442" s="28">
        <v>1963</v>
      </c>
      <c r="F442" s="28">
        <v>14841</v>
      </c>
      <c r="G442" s="28">
        <v>9674</v>
      </c>
      <c r="H442" s="28">
        <v>69</v>
      </c>
      <c r="I442" s="1645">
        <v>261.56200000000001</v>
      </c>
      <c r="K442" s="1649">
        <v>94.4</v>
      </c>
      <c r="L442" s="27">
        <v>110.7</v>
      </c>
      <c r="M442" s="28">
        <v>1886</v>
      </c>
      <c r="N442" s="28">
        <v>14864</v>
      </c>
      <c r="O442" s="28">
        <v>10972</v>
      </c>
      <c r="P442" s="28">
        <v>75</v>
      </c>
      <c r="Q442" s="1650">
        <v>97.2</v>
      </c>
    </row>
    <row r="443" spans="1:17">
      <c r="A443" s="764"/>
      <c r="B443" s="564" t="s">
        <v>7</v>
      </c>
      <c r="C443" s="27">
        <v>96.8</v>
      </c>
      <c r="D443" s="27">
        <v>103.8</v>
      </c>
      <c r="E443" s="28">
        <v>1891</v>
      </c>
      <c r="F443" s="28">
        <v>14170</v>
      </c>
      <c r="G443" s="28">
        <v>8409</v>
      </c>
      <c r="H443" s="28">
        <v>53</v>
      </c>
      <c r="I443" s="1645">
        <v>260.90199999999999</v>
      </c>
      <c r="K443" s="1649">
        <v>95</v>
      </c>
      <c r="L443" s="27">
        <v>107.1</v>
      </c>
      <c r="M443" s="28">
        <v>2131</v>
      </c>
      <c r="N443" s="28">
        <v>15087</v>
      </c>
      <c r="O443" s="28">
        <v>10390</v>
      </c>
      <c r="P443" s="28">
        <v>54</v>
      </c>
      <c r="Q443" s="1650">
        <v>95.6</v>
      </c>
    </row>
    <row r="444" spans="1:17">
      <c r="A444" s="764"/>
      <c r="B444" s="564" t="s">
        <v>8</v>
      </c>
      <c r="C444" s="27">
        <v>98.9</v>
      </c>
      <c r="D444" s="27">
        <v>105.6</v>
      </c>
      <c r="E444" s="28">
        <v>2422</v>
      </c>
      <c r="F444" s="28">
        <v>14376</v>
      </c>
      <c r="G444" s="28">
        <v>10411</v>
      </c>
      <c r="H444" s="28">
        <v>59</v>
      </c>
      <c r="I444" s="1645">
        <v>263.31099999999998</v>
      </c>
      <c r="K444" s="1649">
        <v>96.6</v>
      </c>
      <c r="L444" s="27">
        <v>107.1</v>
      </c>
      <c r="M444" s="28">
        <v>2301</v>
      </c>
      <c r="N444" s="28">
        <v>14555</v>
      </c>
      <c r="O444" s="28">
        <v>10523</v>
      </c>
      <c r="P444" s="28">
        <v>53</v>
      </c>
      <c r="Q444" s="1650">
        <v>96.6</v>
      </c>
    </row>
    <row r="445" spans="1:17">
      <c r="A445" s="764"/>
      <c r="B445" s="564" t="s">
        <v>9</v>
      </c>
      <c r="C445" s="27">
        <v>97.6</v>
      </c>
      <c r="D445" s="27">
        <v>106</v>
      </c>
      <c r="E445" s="28">
        <v>2144</v>
      </c>
      <c r="F445" s="28">
        <v>15183</v>
      </c>
      <c r="G445" s="28">
        <v>10588</v>
      </c>
      <c r="H445" s="28">
        <v>49</v>
      </c>
      <c r="I445" s="1645">
        <v>264.05099999999999</v>
      </c>
      <c r="K445" s="1649">
        <v>96.2</v>
      </c>
      <c r="L445" s="27">
        <v>107.4</v>
      </c>
      <c r="M445" s="28">
        <v>2103</v>
      </c>
      <c r="N445" s="28">
        <v>14509</v>
      </c>
      <c r="O445" s="28">
        <v>10207</v>
      </c>
      <c r="P445" s="28">
        <v>46</v>
      </c>
      <c r="Q445" s="1650">
        <v>99</v>
      </c>
    </row>
    <row r="446" spans="1:17">
      <c r="A446" s="764"/>
      <c r="B446" s="564" t="s">
        <v>10</v>
      </c>
      <c r="C446" s="27">
        <v>94.3</v>
      </c>
      <c r="D446" s="27">
        <v>116</v>
      </c>
      <c r="E446" s="28">
        <v>1927</v>
      </c>
      <c r="F446" s="28">
        <v>13797</v>
      </c>
      <c r="G446" s="28">
        <v>8006</v>
      </c>
      <c r="H446" s="28">
        <v>40</v>
      </c>
      <c r="I446" s="1645">
        <v>264.76</v>
      </c>
      <c r="K446" s="1649">
        <v>95.4</v>
      </c>
      <c r="L446" s="27">
        <v>112.3</v>
      </c>
      <c r="M446" s="28">
        <v>2003</v>
      </c>
      <c r="N446" s="28">
        <v>14959</v>
      </c>
      <c r="O446" s="28">
        <v>9703</v>
      </c>
      <c r="P446" s="28">
        <v>47</v>
      </c>
      <c r="Q446" s="1650">
        <v>99.5</v>
      </c>
    </row>
    <row r="447" spans="1:17">
      <c r="A447" s="764"/>
      <c r="B447" s="564" t="s">
        <v>11</v>
      </c>
      <c r="C447" s="27">
        <v>99.7</v>
      </c>
      <c r="D447" s="27">
        <v>105.5</v>
      </c>
      <c r="E447" s="28">
        <v>2267</v>
      </c>
      <c r="F447" s="28">
        <v>14793</v>
      </c>
      <c r="G447" s="28">
        <v>11100</v>
      </c>
      <c r="H447" s="28">
        <v>44</v>
      </c>
      <c r="I447" s="1645">
        <v>265.17099999999999</v>
      </c>
      <c r="K447" s="1649">
        <v>98.5</v>
      </c>
      <c r="L447" s="27">
        <v>105.3</v>
      </c>
      <c r="M447" s="28">
        <v>2261</v>
      </c>
      <c r="N447" s="28">
        <v>14278</v>
      </c>
      <c r="O447" s="28">
        <v>9770</v>
      </c>
      <c r="P447" s="28">
        <v>47</v>
      </c>
      <c r="Q447" s="1650">
        <v>99.1</v>
      </c>
    </row>
    <row r="448" spans="1:17">
      <c r="A448" s="764"/>
      <c r="B448" s="564" t="s">
        <v>12</v>
      </c>
      <c r="C448" s="27">
        <v>97.5</v>
      </c>
      <c r="D448" s="27">
        <v>107.9</v>
      </c>
      <c r="E448" s="28">
        <v>2379</v>
      </c>
      <c r="F448" s="28">
        <v>15169</v>
      </c>
      <c r="G448" s="28">
        <v>10070</v>
      </c>
      <c r="H448" s="28">
        <v>52</v>
      </c>
      <c r="I448" s="1645">
        <v>269.65199999999999</v>
      </c>
      <c r="K448" s="1649">
        <v>96.5</v>
      </c>
      <c r="L448" s="27">
        <v>106.1</v>
      </c>
      <c r="M448" s="28">
        <v>2295</v>
      </c>
      <c r="N448" s="28">
        <v>13957</v>
      </c>
      <c r="O448" s="28">
        <v>9774</v>
      </c>
      <c r="P448" s="28">
        <v>49</v>
      </c>
      <c r="Q448" s="1650">
        <v>100.7</v>
      </c>
    </row>
    <row r="449" spans="1:17">
      <c r="A449" s="764"/>
      <c r="B449" s="564" t="s">
        <v>13</v>
      </c>
      <c r="C449" s="27">
        <v>95.8</v>
      </c>
      <c r="D449" s="27">
        <v>111.9</v>
      </c>
      <c r="E449" s="28">
        <v>2188</v>
      </c>
      <c r="F449" s="28">
        <v>12891</v>
      </c>
      <c r="G449" s="28">
        <v>9751</v>
      </c>
      <c r="H449" s="28">
        <v>47</v>
      </c>
      <c r="I449" s="1645">
        <v>269.75299999999999</v>
      </c>
      <c r="K449" s="1649">
        <v>96.4</v>
      </c>
      <c r="L449" s="27">
        <v>109</v>
      </c>
      <c r="M449" s="28">
        <v>2116</v>
      </c>
      <c r="N449" s="28">
        <v>13976</v>
      </c>
      <c r="O449" s="28">
        <v>9813</v>
      </c>
      <c r="P449" s="28">
        <v>48</v>
      </c>
      <c r="Q449" s="1650">
        <v>101.3</v>
      </c>
    </row>
    <row r="450" spans="1:17">
      <c r="A450" s="778"/>
      <c r="B450" s="1380" t="s">
        <v>14</v>
      </c>
      <c r="C450" s="29">
        <v>96.5</v>
      </c>
      <c r="D450" s="29">
        <v>112.2</v>
      </c>
      <c r="E450" s="30">
        <v>2824</v>
      </c>
      <c r="F450" s="30">
        <v>14250</v>
      </c>
      <c r="G450" s="30">
        <v>8538</v>
      </c>
      <c r="H450" s="30">
        <v>63</v>
      </c>
      <c r="I450" s="1646">
        <v>269.86799999999999</v>
      </c>
      <c r="K450" s="1651">
        <v>96.1</v>
      </c>
      <c r="L450" s="29">
        <v>108.8</v>
      </c>
      <c r="M450" s="30">
        <v>2748</v>
      </c>
      <c r="N450" s="30">
        <v>14349</v>
      </c>
      <c r="O450" s="30">
        <v>9440</v>
      </c>
      <c r="P450" s="30">
        <v>59</v>
      </c>
      <c r="Q450" s="1652">
        <v>100.6</v>
      </c>
    </row>
    <row r="451" spans="1:17">
      <c r="A451" s="763" t="s">
        <v>1478</v>
      </c>
      <c r="B451" s="765" t="s">
        <v>3</v>
      </c>
      <c r="C451" s="25">
        <v>100.5</v>
      </c>
      <c r="D451" s="25">
        <v>112.7</v>
      </c>
      <c r="E451" s="26">
        <v>1465</v>
      </c>
      <c r="F451" s="26">
        <v>14900</v>
      </c>
      <c r="G451" s="26">
        <v>9488</v>
      </c>
      <c r="H451" s="26">
        <v>53</v>
      </c>
      <c r="I451" s="1644">
        <v>275.60700000000003</v>
      </c>
      <c r="K451" s="1647">
        <v>100.3</v>
      </c>
      <c r="L451" s="25">
        <v>113.4</v>
      </c>
      <c r="M451" s="26">
        <v>1631</v>
      </c>
      <c r="N451" s="26">
        <v>13967</v>
      </c>
      <c r="O451" s="26">
        <v>9801</v>
      </c>
      <c r="P451" s="26">
        <v>52</v>
      </c>
      <c r="Q451" s="1648">
        <v>102.5</v>
      </c>
    </row>
    <row r="452" spans="1:17">
      <c r="A452" s="764">
        <v>2026</v>
      </c>
      <c r="B452" s="564" t="s">
        <v>4</v>
      </c>
      <c r="C452" s="27">
        <v>95.4</v>
      </c>
      <c r="D452" s="27">
        <v>105.4</v>
      </c>
      <c r="E452" s="28">
        <v>2901</v>
      </c>
      <c r="F452" s="28">
        <v>13355</v>
      </c>
      <c r="G452" s="28">
        <v>10071</v>
      </c>
      <c r="H452" s="28">
        <v>49</v>
      </c>
      <c r="I452" s="1645">
        <v>279.40199999999999</v>
      </c>
      <c r="K452" s="1649">
        <v>95.8</v>
      </c>
      <c r="L452" s="27">
        <v>108.1</v>
      </c>
      <c r="M452" s="28">
        <v>2902</v>
      </c>
      <c r="N452" s="28">
        <v>13123</v>
      </c>
      <c r="O452" s="28">
        <v>9606</v>
      </c>
      <c r="P452" s="28">
        <v>54</v>
      </c>
      <c r="Q452" s="1650">
        <v>104.3</v>
      </c>
    </row>
    <row r="453" spans="1:17">
      <c r="A453" s="764"/>
      <c r="B453" s="564" t="s">
        <v>5</v>
      </c>
      <c r="C453" s="27">
        <v>98.7</v>
      </c>
      <c r="D453" s="27">
        <v>103.7</v>
      </c>
      <c r="E453" s="28">
        <v>2342</v>
      </c>
      <c r="F453" s="28">
        <v>14292</v>
      </c>
      <c r="G453" s="28">
        <v>11732</v>
      </c>
      <c r="H453" s="28">
        <v>52</v>
      </c>
      <c r="I453" s="1645">
        <v>284.36200000000002</v>
      </c>
      <c r="K453" s="1649">
        <v>99.6</v>
      </c>
      <c r="L453" s="27">
        <v>103.6</v>
      </c>
      <c r="M453" s="28">
        <v>2263</v>
      </c>
      <c r="N453" s="28">
        <v>14246</v>
      </c>
      <c r="O453" s="28">
        <v>8651</v>
      </c>
      <c r="P453" s="28">
        <v>47</v>
      </c>
      <c r="Q453" s="1650">
        <v>105.6</v>
      </c>
    </row>
    <row r="454" spans="1:17">
      <c r="A454" s="764"/>
      <c r="B454" s="564" t="s">
        <v>6</v>
      </c>
      <c r="C454" s="27">
        <v>100.4</v>
      </c>
      <c r="D454" s="27">
        <v>104.5</v>
      </c>
      <c r="E454" s="28">
        <v>2259</v>
      </c>
      <c r="F454" s="28">
        <v>14628</v>
      </c>
      <c r="G454" s="28">
        <v>10581</v>
      </c>
      <c r="H454" s="28">
        <v>62</v>
      </c>
      <c r="I454" s="1645">
        <v>294.17599999999999</v>
      </c>
      <c r="K454" s="1649">
        <v>102.6</v>
      </c>
      <c r="L454" s="27">
        <v>105.3</v>
      </c>
      <c r="M454" s="28">
        <v>2217</v>
      </c>
      <c r="N454" s="28">
        <v>14834</v>
      </c>
      <c r="O454" s="28">
        <v>11941</v>
      </c>
      <c r="P454" s="28">
        <v>67</v>
      </c>
      <c r="Q454" s="1650">
        <v>112.5</v>
      </c>
    </row>
    <row r="455" spans="1:17">
      <c r="A455" s="764"/>
      <c r="B455" s="564" t="s">
        <v>7</v>
      </c>
      <c r="C455" s="27"/>
      <c r="D455" s="27"/>
      <c r="E455" s="28"/>
      <c r="F455" s="28"/>
      <c r="G455" s="28"/>
      <c r="H455" s="28"/>
      <c r="I455" s="1645"/>
      <c r="K455" s="1649">
        <v>101.5</v>
      </c>
      <c r="L455" s="27">
        <v>175.2</v>
      </c>
      <c r="M455" s="28">
        <v>2025</v>
      </c>
      <c r="N455" s="28">
        <v>14332</v>
      </c>
      <c r="O455" s="28">
        <v>10872</v>
      </c>
      <c r="P455" s="28">
        <v>51</v>
      </c>
      <c r="Q455" s="1650">
        <v>115.1</v>
      </c>
    </row>
    <row r="456" spans="1:17">
      <c r="A456" s="764"/>
      <c r="B456" s="564" t="s">
        <v>8</v>
      </c>
      <c r="C456" s="27"/>
      <c r="D456" s="27"/>
      <c r="E456" s="28"/>
      <c r="F456" s="28"/>
      <c r="G456" s="28"/>
      <c r="H456" s="28"/>
      <c r="I456" s="1645"/>
      <c r="K456" s="1649">
        <v>101.4</v>
      </c>
      <c r="L456" s="27">
        <v>153.6</v>
      </c>
      <c r="M456" s="28">
        <v>2621</v>
      </c>
      <c r="N456" s="28">
        <v>14268</v>
      </c>
      <c r="O456" s="28">
        <v>11060</v>
      </c>
      <c r="P456" s="28">
        <v>55</v>
      </c>
      <c r="Q456" s="1650">
        <v>112.6</v>
      </c>
    </row>
    <row r="457" spans="1:17">
      <c r="A457" s="764"/>
      <c r="B457" s="564" t="s">
        <v>9</v>
      </c>
      <c r="C457" s="27"/>
      <c r="D457" s="27"/>
      <c r="E457" s="28"/>
      <c r="F457" s="28"/>
      <c r="G457" s="28"/>
      <c r="H457" s="28"/>
      <c r="I457" s="1645"/>
      <c r="K457" s="1649"/>
      <c r="L457" s="27"/>
      <c r="M457" s="28"/>
      <c r="N457" s="28"/>
      <c r="O457" s="28"/>
      <c r="P457" s="28"/>
      <c r="Q457" s="1650"/>
    </row>
    <row r="458" spans="1:17">
      <c r="A458" s="764"/>
      <c r="B458" s="564" t="s">
        <v>10</v>
      </c>
      <c r="C458" s="27"/>
      <c r="D458" s="27"/>
      <c r="E458" s="28"/>
      <c r="F458" s="28"/>
      <c r="G458" s="28"/>
      <c r="H458" s="28"/>
      <c r="I458" s="1645"/>
      <c r="K458" s="1649"/>
      <c r="L458" s="27"/>
      <c r="M458" s="28"/>
      <c r="N458" s="28"/>
      <c r="O458" s="28"/>
      <c r="P458" s="28"/>
      <c r="Q458" s="1650"/>
    </row>
    <row r="459" spans="1:17">
      <c r="A459" s="764"/>
      <c r="B459" s="564" t="s">
        <v>11</v>
      </c>
      <c r="C459" s="27"/>
      <c r="D459" s="27"/>
      <c r="E459" s="28"/>
      <c r="F459" s="28"/>
      <c r="G459" s="28"/>
      <c r="H459" s="28"/>
      <c r="I459" s="1645"/>
      <c r="K459" s="1649"/>
      <c r="L459" s="27"/>
      <c r="M459" s="28"/>
      <c r="N459" s="28"/>
      <c r="O459" s="28"/>
      <c r="P459" s="28"/>
      <c r="Q459" s="1650"/>
    </row>
    <row r="460" spans="1:17">
      <c r="A460" s="764"/>
      <c r="B460" s="564" t="s">
        <v>12</v>
      </c>
      <c r="C460" s="27"/>
      <c r="D460" s="27"/>
      <c r="E460" s="28"/>
      <c r="F460" s="28"/>
      <c r="G460" s="28"/>
      <c r="H460" s="28"/>
      <c r="I460" s="1645"/>
      <c r="K460" s="1649"/>
      <c r="L460" s="27"/>
      <c r="M460" s="28"/>
      <c r="N460" s="28"/>
      <c r="O460" s="28"/>
      <c r="P460" s="28"/>
      <c r="Q460" s="1650"/>
    </row>
    <row r="461" spans="1:17">
      <c r="A461" s="764"/>
      <c r="B461" s="564" t="s">
        <v>13</v>
      </c>
      <c r="C461" s="27"/>
      <c r="D461" s="27"/>
      <c r="E461" s="28"/>
      <c r="F461" s="28"/>
      <c r="G461" s="28"/>
      <c r="H461" s="28"/>
      <c r="I461" s="1645"/>
      <c r="K461" s="1649"/>
      <c r="L461" s="27"/>
      <c r="M461" s="28"/>
      <c r="N461" s="28"/>
      <c r="O461" s="28"/>
      <c r="P461" s="28"/>
      <c r="Q461" s="1650"/>
    </row>
    <row r="462" spans="1:17">
      <c r="A462" s="778"/>
      <c r="B462" s="1380" t="s">
        <v>14</v>
      </c>
      <c r="C462" s="29"/>
      <c r="D462" s="29"/>
      <c r="E462" s="30"/>
      <c r="F462" s="30"/>
      <c r="G462" s="30"/>
      <c r="H462" s="30"/>
      <c r="I462" s="1646"/>
      <c r="K462" s="1651"/>
      <c r="L462" s="29"/>
      <c r="M462" s="30"/>
      <c r="N462" s="30"/>
      <c r="O462" s="30"/>
      <c r="P462" s="30"/>
      <c r="Q462" s="1652"/>
    </row>
    <row r="464" spans="1:17">
      <c r="A464" s="43" t="s">
        <v>411</v>
      </c>
      <c r="B464" s="44"/>
      <c r="C464" s="44"/>
      <c r="D464" s="44"/>
      <c r="E464" s="44" t="s">
        <v>718</v>
      </c>
      <c r="F464" s="44" t="s">
        <v>718</v>
      </c>
      <c r="G464" s="44" t="s">
        <v>718</v>
      </c>
      <c r="H464" s="44" t="s">
        <v>718</v>
      </c>
      <c r="I464" s="44"/>
    </row>
    <row r="465" spans="1:15">
      <c r="A465" s="782" t="s">
        <v>377</v>
      </c>
      <c r="B465" s="783"/>
      <c r="C465" s="786" t="s">
        <v>27</v>
      </c>
      <c r="D465" s="787" t="s">
        <v>28</v>
      </c>
      <c r="E465" s="786" t="s">
        <v>29</v>
      </c>
      <c r="F465" s="786" t="s">
        <v>30</v>
      </c>
      <c r="G465" s="786" t="s">
        <v>31</v>
      </c>
      <c r="H465" s="786" t="s">
        <v>32</v>
      </c>
      <c r="I465" s="783" t="s">
        <v>33</v>
      </c>
    </row>
    <row r="466" spans="1:15">
      <c r="A466" s="766" t="s">
        <v>354</v>
      </c>
      <c r="B466" s="784"/>
      <c r="C466" s="47" t="s">
        <v>34</v>
      </c>
      <c r="D466" s="47" t="s">
        <v>35</v>
      </c>
      <c r="E466" s="47" t="s">
        <v>36</v>
      </c>
      <c r="F466" s="46" t="s">
        <v>37</v>
      </c>
      <c r="G466" s="47" t="s">
        <v>38</v>
      </c>
      <c r="H466" s="48" t="s">
        <v>378</v>
      </c>
      <c r="I466" s="784" t="s">
        <v>468</v>
      </c>
      <c r="O466" s="24" t="s">
        <v>748</v>
      </c>
    </row>
    <row r="467" spans="1:15">
      <c r="A467" s="785"/>
      <c r="B467" s="784"/>
      <c r="C467" s="88" t="s">
        <v>405</v>
      </c>
      <c r="D467" s="88" t="s">
        <v>405</v>
      </c>
      <c r="E467" s="47"/>
      <c r="F467" s="47"/>
      <c r="G467" s="89" t="s">
        <v>40</v>
      </c>
      <c r="H467" s="47"/>
      <c r="I467" s="784"/>
    </row>
    <row r="468" spans="1:15">
      <c r="A468" s="788"/>
      <c r="B468" s="789"/>
      <c r="C468" s="790" t="s">
        <v>0</v>
      </c>
      <c r="D468" s="790" t="s">
        <v>1</v>
      </c>
      <c r="E468" s="791" t="s">
        <v>406</v>
      </c>
      <c r="F468" s="791" t="s">
        <v>407</v>
      </c>
      <c r="G468" s="791" t="s">
        <v>408</v>
      </c>
      <c r="H468" s="791" t="s">
        <v>409</v>
      </c>
      <c r="I468" s="792" t="s">
        <v>410</v>
      </c>
    </row>
    <row r="469" spans="1:15" hidden="1">
      <c r="A469" s="764" t="s">
        <v>379</v>
      </c>
      <c r="B469" s="564"/>
      <c r="C469" s="99">
        <f t="shared" ref="C469:D469" si="0">AVERAGE(C19:C30)</f>
        <v>113.125</v>
      </c>
      <c r="D469" s="99">
        <f t="shared" si="0"/>
        <v>44.508333333333333</v>
      </c>
      <c r="E469" s="33">
        <f>SUM(E19:E30)</f>
        <v>64530</v>
      </c>
      <c r="F469" s="33">
        <f t="shared" ref="F469:H469" si="1">SUM(F19:F30)</f>
        <v>205331</v>
      </c>
      <c r="G469" s="33">
        <f t="shared" si="1"/>
        <v>227607</v>
      </c>
      <c r="H469" s="33">
        <f t="shared" si="1"/>
        <v>178</v>
      </c>
      <c r="I469" s="793"/>
    </row>
    <row r="470" spans="1:15" hidden="1">
      <c r="A470" s="764" t="s">
        <v>380</v>
      </c>
      <c r="B470" s="564" t="s">
        <v>424</v>
      </c>
      <c r="C470" s="97">
        <f t="shared" ref="C470:D470" si="2">AVERAGE(C31:C42)</f>
        <v>115.27499999999999</v>
      </c>
      <c r="D470" s="97">
        <f t="shared" si="2"/>
        <v>48.666666666666664</v>
      </c>
      <c r="E470" s="31">
        <f>SUM(E31:E42)</f>
        <v>51811</v>
      </c>
      <c r="F470" s="31">
        <f t="shared" ref="F470:H470" si="3">SUM(F31:F42)</f>
        <v>198331</v>
      </c>
      <c r="G470" s="31">
        <f t="shared" si="3"/>
        <v>217272</v>
      </c>
      <c r="H470" s="31">
        <f t="shared" si="3"/>
        <v>357</v>
      </c>
      <c r="I470" s="794"/>
    </row>
    <row r="471" spans="1:15" hidden="1">
      <c r="A471" s="764" t="s">
        <v>381</v>
      </c>
      <c r="B471" s="564"/>
      <c r="C471" s="97">
        <f t="shared" ref="C471:D471" si="4">AVERAGE(C43:C54)</f>
        <v>108.68333333333334</v>
      </c>
      <c r="D471" s="97">
        <f t="shared" si="4"/>
        <v>53.708333333333336</v>
      </c>
      <c r="E471" s="31">
        <f>SUM(E43:E54)</f>
        <v>52220</v>
      </c>
      <c r="F471" s="31">
        <f t="shared" ref="F471:H471" si="5">SUM(F43:F54)</f>
        <v>162214</v>
      </c>
      <c r="G471" s="31">
        <f t="shared" si="5"/>
        <v>201856</v>
      </c>
      <c r="H471" s="31">
        <f t="shared" si="5"/>
        <v>511</v>
      </c>
      <c r="I471" s="794"/>
    </row>
    <row r="472" spans="1:15" hidden="1">
      <c r="A472" s="764" t="s">
        <v>382</v>
      </c>
      <c r="B472" s="564" t="s">
        <v>425</v>
      </c>
      <c r="C472" s="97">
        <f t="shared" ref="C472:D472" si="6">AVERAGE(C55:C66)</f>
        <v>103.76666666666665</v>
      </c>
      <c r="D472" s="97">
        <f t="shared" si="6"/>
        <v>54.775000000000006</v>
      </c>
      <c r="E472" s="31">
        <f>SUM(E55:E66)</f>
        <v>59165</v>
      </c>
      <c r="F472" s="31">
        <f t="shared" ref="F472:H472" si="7">SUM(F55:F66)</f>
        <v>135903</v>
      </c>
      <c r="G472" s="31">
        <f t="shared" si="7"/>
        <v>187866</v>
      </c>
      <c r="H472" s="31">
        <f t="shared" si="7"/>
        <v>631</v>
      </c>
      <c r="I472" s="794"/>
    </row>
    <row r="473" spans="1:15" hidden="1">
      <c r="A473" s="764" t="s">
        <v>383</v>
      </c>
      <c r="B473" s="564"/>
      <c r="C473" s="97">
        <f t="shared" ref="C473:D473" si="8">AVERAGE(C67:C78)</f>
        <v>105.41666666666664</v>
      </c>
      <c r="D473" s="97">
        <f t="shared" si="8"/>
        <v>52.800000000000011</v>
      </c>
      <c r="E473" s="31">
        <f>SUM(E67:E78)</f>
        <v>69514</v>
      </c>
      <c r="F473" s="31">
        <f t="shared" ref="F473:H473" si="9">SUM(F67:F78)</f>
        <v>129118</v>
      </c>
      <c r="G473" s="31">
        <f t="shared" si="9"/>
        <v>191418</v>
      </c>
      <c r="H473" s="31">
        <f t="shared" si="9"/>
        <v>663</v>
      </c>
      <c r="I473" s="794"/>
    </row>
    <row r="474" spans="1:15" hidden="1">
      <c r="A474" s="764" t="s">
        <v>384</v>
      </c>
      <c r="B474" s="564"/>
      <c r="C474" s="97">
        <f t="shared" ref="C474:D474" si="10">AVERAGE(C79:C90)</f>
        <v>106.17500000000001</v>
      </c>
      <c r="D474" s="97">
        <f t="shared" si="10"/>
        <v>51.099999999999994</v>
      </c>
      <c r="E474" s="31">
        <f>SUM(E79:E90)</f>
        <v>99295</v>
      </c>
      <c r="F474" s="31">
        <f t="shared" ref="F474:H474" si="11">SUM(F79:F90)</f>
        <v>159211</v>
      </c>
      <c r="G474" s="31">
        <f t="shared" si="11"/>
        <v>198449</v>
      </c>
      <c r="H474" s="31">
        <f t="shared" si="11"/>
        <v>478</v>
      </c>
      <c r="I474" s="794"/>
    </row>
    <row r="475" spans="1:15" hidden="1">
      <c r="A475" s="764" t="s">
        <v>385</v>
      </c>
      <c r="B475" s="564"/>
      <c r="C475" s="97">
        <f t="shared" ref="C475:D475" si="12">AVERAGE(C91:C102)</f>
        <v>107.05</v>
      </c>
      <c r="D475" s="97">
        <f t="shared" si="12"/>
        <v>45.608333333333327</v>
      </c>
      <c r="E475" s="31">
        <f>SUM(E91:E102)</f>
        <v>131465</v>
      </c>
      <c r="F475" s="31">
        <f t="shared" ref="F475:H475" si="13">SUM(F91:F102)</f>
        <v>167387</v>
      </c>
      <c r="G475" s="31">
        <f t="shared" si="13"/>
        <v>214978</v>
      </c>
      <c r="H475" s="31">
        <f t="shared" si="13"/>
        <v>482</v>
      </c>
      <c r="I475" s="794"/>
    </row>
    <row r="476" spans="1:15" hidden="1">
      <c r="A476" s="764" t="s">
        <v>386</v>
      </c>
      <c r="B476" s="564" t="s">
        <v>424</v>
      </c>
      <c r="C476" s="97">
        <f t="shared" ref="C476:D476" si="14">AVERAGE(C103:C114)</f>
        <v>113.84166666666665</v>
      </c>
      <c r="D476" s="97">
        <f t="shared" si="14"/>
        <v>45.658333333333324</v>
      </c>
      <c r="E476" s="31">
        <f>SUM(E103:E114)</f>
        <v>87843</v>
      </c>
      <c r="F476" s="31">
        <f t="shared" ref="F476:H476" si="15">SUM(F103:F114)</f>
        <v>161524</v>
      </c>
      <c r="G476" s="31">
        <f t="shared" si="15"/>
        <v>200163</v>
      </c>
      <c r="H476" s="31">
        <f t="shared" si="15"/>
        <v>619</v>
      </c>
      <c r="I476" s="794"/>
    </row>
    <row r="477" spans="1:15" hidden="1">
      <c r="A477" s="764" t="s">
        <v>387</v>
      </c>
      <c r="B477" s="564"/>
      <c r="C477" s="97">
        <f t="shared" ref="C477:D477" si="16">AVERAGE(C115:C126)</f>
        <v>105.35833333333333</v>
      </c>
      <c r="D477" s="97">
        <f t="shared" si="16"/>
        <v>49.816666666666663</v>
      </c>
      <c r="E477" s="31">
        <f>SUM(E115:E126)</f>
        <v>57572</v>
      </c>
      <c r="F477" s="31">
        <f t="shared" ref="F477:H477" si="17">SUM(F115:F126)</f>
        <v>132322</v>
      </c>
      <c r="G477" s="31">
        <f t="shared" si="17"/>
        <v>169428</v>
      </c>
      <c r="H477" s="31">
        <f t="shared" si="17"/>
        <v>785</v>
      </c>
      <c r="I477" s="794"/>
    </row>
    <row r="478" spans="1:15" hidden="1">
      <c r="A478" s="764" t="s">
        <v>388</v>
      </c>
      <c r="B478" s="564" t="s">
        <v>425</v>
      </c>
      <c r="C478" s="97">
        <f t="shared" ref="C478:D478" si="18">AVERAGE(C127:C138)</f>
        <v>105.45833333333333</v>
      </c>
      <c r="D478" s="97">
        <f t="shared" si="18"/>
        <v>48.55833333333333</v>
      </c>
      <c r="E478" s="31">
        <f>SUM(E127:E138)</f>
        <v>53665</v>
      </c>
      <c r="F478" s="31">
        <f t="shared" ref="F478:H478" si="19">SUM(F127:F138)</f>
        <v>124575</v>
      </c>
      <c r="G478" s="31">
        <f t="shared" si="19"/>
        <v>154416</v>
      </c>
      <c r="H478" s="31">
        <f t="shared" si="19"/>
        <v>632</v>
      </c>
      <c r="I478" s="794"/>
    </row>
    <row r="479" spans="1:15" hidden="1">
      <c r="A479" s="764" t="s">
        <v>389</v>
      </c>
      <c r="B479" s="564" t="s">
        <v>424</v>
      </c>
      <c r="C479" s="97">
        <f t="shared" ref="C479:D479" si="20">AVERAGE(C139:C150)</f>
        <v>112.38333333333333</v>
      </c>
      <c r="D479" s="97">
        <f t="shared" si="20"/>
        <v>46.275000000000006</v>
      </c>
      <c r="E479" s="31">
        <f>SUM(E139:E150)</f>
        <v>51635</v>
      </c>
      <c r="F479" s="31">
        <f t="shared" ref="F479:H479" si="21">SUM(F139:F150)</f>
        <v>146275</v>
      </c>
      <c r="G479" s="31">
        <f t="shared" si="21"/>
        <v>157514</v>
      </c>
      <c r="H479" s="31">
        <f t="shared" si="21"/>
        <v>755</v>
      </c>
      <c r="I479" s="794"/>
    </row>
    <row r="480" spans="1:15" hidden="1">
      <c r="A480" s="763" t="s">
        <v>390</v>
      </c>
      <c r="B480" s="765" t="s">
        <v>425</v>
      </c>
      <c r="C480" s="99">
        <f t="shared" ref="C480:D480" si="22">AVERAGE(C151:C162)</f>
        <v>105.77499999999999</v>
      </c>
      <c r="D480" s="99">
        <f t="shared" si="22"/>
        <v>53.625</v>
      </c>
      <c r="E480" s="33">
        <f>SUM(E151:E162)</f>
        <v>47987</v>
      </c>
      <c r="F480" s="33">
        <f t="shared" ref="F480:H480" si="23">SUM(F151:F162)</f>
        <v>149739</v>
      </c>
      <c r="G480" s="33">
        <f t="shared" si="23"/>
        <v>158333</v>
      </c>
      <c r="H480" s="33">
        <f t="shared" si="23"/>
        <v>815</v>
      </c>
      <c r="I480" s="793"/>
    </row>
    <row r="481" spans="1:9" hidden="1">
      <c r="A481" s="764" t="s">
        <v>391</v>
      </c>
      <c r="B481" s="564"/>
      <c r="C481" s="97">
        <f t="shared" ref="C481:D481" si="24">AVERAGE(C163:C174)</f>
        <v>111.90833333333332</v>
      </c>
      <c r="D481" s="97">
        <f t="shared" si="24"/>
        <v>50.32500000000001</v>
      </c>
      <c r="E481" s="31">
        <f>SUM(E163:E174)</f>
        <v>43525</v>
      </c>
      <c r="F481" s="31">
        <f t="shared" ref="F481:H481" si="25">SUM(F163:F174)</f>
        <v>143415</v>
      </c>
      <c r="G481" s="31">
        <f t="shared" si="25"/>
        <v>153359</v>
      </c>
      <c r="H481" s="31">
        <f t="shared" si="25"/>
        <v>747</v>
      </c>
      <c r="I481" s="794"/>
    </row>
    <row r="482" spans="1:9" hidden="1">
      <c r="A482" s="764" t="s">
        <v>392</v>
      </c>
      <c r="B482" s="564"/>
      <c r="C482" s="97">
        <f t="shared" ref="C482:D482" si="26">AVERAGE(C175:C186)</f>
        <v>111.64999999999999</v>
      </c>
      <c r="D482" s="97">
        <f t="shared" si="26"/>
        <v>46.091666666666669</v>
      </c>
      <c r="E482" s="31">
        <f>SUM(E175:E186)</f>
        <v>42260</v>
      </c>
      <c r="F482" s="31">
        <f t="shared" ref="F482:H482" si="27">SUM(F175:F186)</f>
        <v>168372</v>
      </c>
      <c r="G482" s="31">
        <f t="shared" si="27"/>
        <v>153788</v>
      </c>
      <c r="H482" s="31">
        <f t="shared" si="27"/>
        <v>678</v>
      </c>
      <c r="I482" s="794"/>
    </row>
    <row r="483" spans="1:9" hidden="1">
      <c r="A483" s="764" t="s">
        <v>393</v>
      </c>
      <c r="B483" s="564"/>
      <c r="C483" s="97">
        <f>AVERAGE(C187:C198)</f>
        <v>117.38333333333334</v>
      </c>
      <c r="D483" s="97">
        <f t="shared" ref="D483:I483" si="28">AVERAGE(D187:D198)</f>
        <v>42.500000000000007</v>
      </c>
      <c r="E483" s="31">
        <f>SUM(E187:E198)</f>
        <v>45787</v>
      </c>
      <c r="F483" s="31">
        <f t="shared" ref="F483:H483" si="29">SUM(F187:F198)</f>
        <v>199103</v>
      </c>
      <c r="G483" s="31">
        <f t="shared" si="29"/>
        <v>162223</v>
      </c>
      <c r="H483" s="31">
        <f t="shared" si="29"/>
        <v>664</v>
      </c>
      <c r="I483" s="795">
        <f t="shared" si="28"/>
        <v>122.54925000000001</v>
      </c>
    </row>
    <row r="484" spans="1:9">
      <c r="A484" s="764" t="s">
        <v>394</v>
      </c>
      <c r="B484" s="564"/>
      <c r="C484" s="97">
        <f>AVERAGE(C199:C210)</f>
        <v>121.14166666666667</v>
      </c>
      <c r="D484" s="97">
        <f t="shared" ref="D484:I484" si="30">AVERAGE(D199:D210)</f>
        <v>44.050000000000004</v>
      </c>
      <c r="E484" s="31">
        <f>SUM(E199:E210)</f>
        <v>44428</v>
      </c>
      <c r="F484" s="31">
        <f t="shared" ref="F484:H484" si="31">SUM(F199:F210)</f>
        <v>223917</v>
      </c>
      <c r="G484" s="31">
        <f t="shared" si="31"/>
        <v>161462</v>
      </c>
      <c r="H484" s="31">
        <f t="shared" si="31"/>
        <v>649</v>
      </c>
      <c r="I484" s="795">
        <f t="shared" si="30"/>
        <v>131.14791666666665</v>
      </c>
    </row>
    <row r="485" spans="1:9">
      <c r="A485" s="764" t="s">
        <v>395</v>
      </c>
      <c r="B485" s="564"/>
      <c r="C485" s="97">
        <f>AVERAGE(C211:C222)</f>
        <v>127.74166666666666</v>
      </c>
      <c r="D485" s="97">
        <f t="shared" ref="D485:I485" si="32">AVERAGE(D211:D222)</f>
        <v>43.466666666666669</v>
      </c>
      <c r="E485" s="31">
        <f>SUM(E211:E222)</f>
        <v>52646</v>
      </c>
      <c r="F485" s="31">
        <f t="shared" ref="F485:H485" si="33">SUM(F211:F222)</f>
        <v>239944</v>
      </c>
      <c r="G485" s="31">
        <f t="shared" si="33"/>
        <v>153391</v>
      </c>
      <c r="H485" s="31">
        <f t="shared" si="33"/>
        <v>604</v>
      </c>
      <c r="I485" s="795">
        <f t="shared" si="32"/>
        <v>150.38991666666669</v>
      </c>
    </row>
    <row r="486" spans="1:9">
      <c r="A486" s="764" t="s">
        <v>396</v>
      </c>
      <c r="B486" s="564" t="s">
        <v>424</v>
      </c>
      <c r="C486" s="97">
        <f>AVERAGE(C223:C234)</f>
        <v>131.69166666666669</v>
      </c>
      <c r="D486" s="97">
        <f t="shared" ref="D486:I486" si="34">AVERAGE(D223:D234)</f>
        <v>44.341666666666669</v>
      </c>
      <c r="E486" s="31">
        <f>SUM(E223:E234)</f>
        <v>40486</v>
      </c>
      <c r="F486" s="31">
        <f t="shared" ref="F486:H486" si="35">SUM(F223:F234)</f>
        <v>224783</v>
      </c>
      <c r="G486" s="31">
        <f t="shared" si="35"/>
        <v>137842</v>
      </c>
      <c r="H486" s="31">
        <f t="shared" si="35"/>
        <v>711</v>
      </c>
      <c r="I486" s="795">
        <f t="shared" si="34"/>
        <v>169.33550000000002</v>
      </c>
    </row>
    <row r="487" spans="1:9">
      <c r="A487" s="764" t="s">
        <v>397</v>
      </c>
      <c r="B487" s="564"/>
      <c r="C487" s="97">
        <f>AVERAGE(C235:C246)</f>
        <v>128.91666666666666</v>
      </c>
      <c r="D487" s="97">
        <f t="shared" ref="D487:I487" si="36">AVERAGE(D235:D246)</f>
        <v>47.466666666666669</v>
      </c>
      <c r="E487" s="31">
        <f>SUM(E235:E246)</f>
        <v>41450</v>
      </c>
      <c r="F487" s="31">
        <f t="shared" ref="F487:H487" si="37">SUM(F235:F246)</f>
        <v>176803</v>
      </c>
      <c r="G487" s="31">
        <f t="shared" si="37"/>
        <v>128572</v>
      </c>
      <c r="H487" s="31">
        <f t="shared" si="37"/>
        <v>747</v>
      </c>
      <c r="I487" s="795">
        <f t="shared" si="36"/>
        <v>182.2895</v>
      </c>
    </row>
    <row r="488" spans="1:9">
      <c r="A488" s="764" t="s">
        <v>398</v>
      </c>
      <c r="B488" s="564" t="s">
        <v>425</v>
      </c>
      <c r="C488" s="97">
        <f>AVERAGE(C247:C258)</f>
        <v>100.05000000000001</v>
      </c>
      <c r="D488" s="97">
        <f t="shared" ref="D488:I488" si="38">AVERAGE(D247:D258)</f>
        <v>65.666666666666671</v>
      </c>
      <c r="E488" s="31">
        <f>SUM(E247:E258)</f>
        <v>31290</v>
      </c>
      <c r="F488" s="31">
        <f t="shared" ref="F488:H488" si="39">SUM(F247:F258)</f>
        <v>134003</v>
      </c>
      <c r="G488" s="31">
        <f t="shared" si="39"/>
        <v>120704</v>
      </c>
      <c r="H488" s="31">
        <f t="shared" si="39"/>
        <v>751</v>
      </c>
      <c r="I488" s="795">
        <f t="shared" si="38"/>
        <v>146.20408333333333</v>
      </c>
    </row>
    <row r="489" spans="1:9">
      <c r="A489" s="764" t="s">
        <v>399</v>
      </c>
      <c r="B489" s="564"/>
      <c r="C489" s="97">
        <f>AVERAGE(C259:C270)</f>
        <v>120.00833333333331</v>
      </c>
      <c r="D489" s="97">
        <f t="shared" ref="D489:I489" si="40">AVERAGE(D259:D270)</f>
        <v>47.741666666666667</v>
      </c>
      <c r="E489" s="31">
        <f>SUM(E259:E270)</f>
        <v>34756</v>
      </c>
      <c r="F489" s="31">
        <f t="shared" ref="F489:H489" si="41">SUM(F259:F270)</f>
        <v>140239</v>
      </c>
      <c r="G489" s="31">
        <f t="shared" si="41"/>
        <v>131431</v>
      </c>
      <c r="H489" s="31">
        <f t="shared" si="41"/>
        <v>730</v>
      </c>
      <c r="I489" s="795">
        <f t="shared" si="40"/>
        <v>161.21266666666665</v>
      </c>
    </row>
    <row r="490" spans="1:9">
      <c r="A490" s="763" t="s">
        <v>400</v>
      </c>
      <c r="B490" s="765" t="s">
        <v>424</v>
      </c>
      <c r="C490" s="99">
        <f>AVERAGE(C271:C282)</f>
        <v>123.89166666666669</v>
      </c>
      <c r="D490" s="99">
        <f t="shared" ref="D490:I490" si="42">AVERAGE(D271:D282)</f>
        <v>49.400000000000006</v>
      </c>
      <c r="E490" s="33">
        <f>SUM(E271:E282)</f>
        <v>32485</v>
      </c>
      <c r="F490" s="33">
        <f t="shared" ref="F490:H490" si="43">SUM(F271:F282)</f>
        <v>151463</v>
      </c>
      <c r="G490" s="33">
        <f t="shared" si="43"/>
        <v>107771</v>
      </c>
      <c r="H490" s="33">
        <f t="shared" si="43"/>
        <v>626</v>
      </c>
      <c r="I490" s="780">
        <f t="shared" si="42"/>
        <v>173.96308333333332</v>
      </c>
    </row>
    <row r="491" spans="1:9">
      <c r="A491" s="764" t="s">
        <v>401</v>
      </c>
      <c r="B491" s="564"/>
      <c r="C491" s="97">
        <f>AVERAGE(C283:C294)</f>
        <v>115.36666666666663</v>
      </c>
      <c r="D491" s="97">
        <f t="shared" ref="D491:I491" si="44">AVERAGE(D283:D294)</f>
        <v>176.1583333333333</v>
      </c>
      <c r="E491" s="31">
        <f>SUM(E283:E294)</f>
        <v>33695</v>
      </c>
      <c r="F491" s="31">
        <f t="shared" ref="F491:H491" si="45">SUM(F283:F294)</f>
        <v>161906</v>
      </c>
      <c r="G491" s="31">
        <f t="shared" si="45"/>
        <v>133581</v>
      </c>
      <c r="H491" s="31">
        <f t="shared" si="45"/>
        <v>623</v>
      </c>
      <c r="I491" s="795">
        <f t="shared" si="44"/>
        <v>167.59933333333333</v>
      </c>
    </row>
    <row r="492" spans="1:9">
      <c r="A492" s="764" t="s">
        <v>402</v>
      </c>
      <c r="B492" s="564" t="s">
        <v>425</v>
      </c>
      <c r="C492" s="97">
        <f>AVERAGE(C295:C306)</f>
        <v>114.43333333333332</v>
      </c>
      <c r="D492" s="97">
        <f t="shared" ref="D492:I492" si="46">AVERAGE(D295:D306)</f>
        <v>69.25833333333334</v>
      </c>
      <c r="E492" s="31">
        <f>SUM(E295:E306)</f>
        <v>36076</v>
      </c>
      <c r="F492" s="31">
        <f t="shared" ref="F492:H492" si="47">SUM(F295:F306)</f>
        <v>167845</v>
      </c>
      <c r="G492" s="31">
        <f t="shared" si="47"/>
        <v>130385</v>
      </c>
      <c r="H492" s="31">
        <f t="shared" si="47"/>
        <v>536</v>
      </c>
      <c r="I492" s="795">
        <f t="shared" si="46"/>
        <v>178.75491666666667</v>
      </c>
    </row>
    <row r="493" spans="1:9">
      <c r="A493" s="764" t="s">
        <v>403</v>
      </c>
      <c r="B493" s="564"/>
      <c r="C493" s="97">
        <f>AVERAGE(C307:C318)</f>
        <v>115.83333333333333</v>
      </c>
      <c r="D493" s="97">
        <f t="shared" ref="D493:I493" si="48">AVERAGE(D307:D318)</f>
        <v>70.75833333333334</v>
      </c>
      <c r="E493" s="31">
        <f>SUM(E307:E318)</f>
        <v>34322</v>
      </c>
      <c r="F493" s="31">
        <f t="shared" ref="F493:H493" si="49">SUM(F307:F318)</f>
        <v>178414</v>
      </c>
      <c r="G493" s="31">
        <f t="shared" si="49"/>
        <v>129916</v>
      </c>
      <c r="H493" s="31">
        <f t="shared" si="49"/>
        <v>517</v>
      </c>
      <c r="I493" s="795">
        <f t="shared" si="48"/>
        <v>186.94716666666667</v>
      </c>
    </row>
    <row r="494" spans="1:9">
      <c r="A494" s="764" t="s">
        <v>404</v>
      </c>
      <c r="B494" s="564"/>
      <c r="C494" s="97">
        <f>AVERAGE(C319:C330)</f>
        <v>113.97499999999998</v>
      </c>
      <c r="D494" s="97">
        <f t="shared" ref="D494:I494" si="50">AVERAGE(D319:D330)</f>
        <v>72.350000000000009</v>
      </c>
      <c r="E494" s="31">
        <f>SUM(E319:E330)</f>
        <v>32696</v>
      </c>
      <c r="F494" s="31">
        <f t="shared" ref="F494:H494" si="51">SUM(F319:F330)</f>
        <v>181744</v>
      </c>
      <c r="G494" s="31">
        <f t="shared" si="51"/>
        <v>125749</v>
      </c>
      <c r="H494" s="31">
        <f t="shared" si="51"/>
        <v>499</v>
      </c>
      <c r="I494" s="795">
        <f t="shared" si="50"/>
        <v>171.65616666666665</v>
      </c>
    </row>
    <row r="495" spans="1:9">
      <c r="A495" s="764" t="s">
        <v>465</v>
      </c>
      <c r="B495" s="564"/>
      <c r="C495" s="32">
        <f>AVERAGE(C331:C342)</f>
        <v>114.425</v>
      </c>
      <c r="D495" s="32">
        <f t="shared" ref="D495:I495" si="52">AVERAGE(D331:D342)</f>
        <v>78.11666666666666</v>
      </c>
      <c r="E495" s="31">
        <f>SUM(E331:E342)</f>
        <v>34224</v>
      </c>
      <c r="F495" s="31">
        <f t="shared" ref="F495:H495" si="53">SUM(F331:F342)</f>
        <v>188468</v>
      </c>
      <c r="G495" s="31">
        <f t="shared" si="53"/>
        <v>130388</v>
      </c>
      <c r="H495" s="31">
        <f t="shared" si="53"/>
        <v>434</v>
      </c>
      <c r="I495" s="781">
        <f t="shared" si="52"/>
        <v>158.60841666666667</v>
      </c>
    </row>
    <row r="496" spans="1:9">
      <c r="A496" s="764" t="s">
        <v>467</v>
      </c>
      <c r="B496" s="703" t="s">
        <v>271</v>
      </c>
      <c r="C496" s="107">
        <f>AVERAGE(C343:C354)</f>
        <v>119.72500000000001</v>
      </c>
      <c r="D496" s="107">
        <f t="shared" ref="D496:I496" si="54">AVERAGE(D343:D354)</f>
        <v>77.908333333333346</v>
      </c>
      <c r="E496" s="31">
        <f>SUM(E343:E354)</f>
        <v>34903</v>
      </c>
      <c r="F496" s="31">
        <f t="shared" ref="F496:H496" si="55">SUM(F343:F354)</f>
        <v>206646</v>
      </c>
      <c r="G496" s="31">
        <f t="shared" si="55"/>
        <v>134640</v>
      </c>
      <c r="H496" s="31">
        <f t="shared" si="55"/>
        <v>449</v>
      </c>
      <c r="I496" s="773">
        <f t="shared" si="54"/>
        <v>175.95525000000001</v>
      </c>
    </row>
    <row r="497" spans="1:9">
      <c r="A497" s="764" t="s">
        <v>747</v>
      </c>
      <c r="B497" s="703"/>
      <c r="C497" s="107">
        <f>AVERAGE(C355:C366)</f>
        <v>122.07500000000003</v>
      </c>
      <c r="D497" s="107">
        <f>AVERAGE(D355:D366)</f>
        <v>84.183333333333337</v>
      </c>
      <c r="E497" s="31">
        <f>SUM(E355:E366)</f>
        <v>31245</v>
      </c>
      <c r="F497" s="31">
        <f t="shared" ref="F497:H497" si="56">SUM(F355:F366)</f>
        <v>217835</v>
      </c>
      <c r="G497" s="31">
        <f t="shared" si="56"/>
        <v>134169</v>
      </c>
      <c r="H497" s="31">
        <f t="shared" si="56"/>
        <v>413</v>
      </c>
      <c r="I497" s="773">
        <f>AVERAGE(I355:I366)</f>
        <v>184.60391666666666</v>
      </c>
    </row>
    <row r="498" spans="1:9">
      <c r="A498" s="779" t="s">
        <v>782</v>
      </c>
      <c r="B498" s="1853" t="s">
        <v>269</v>
      </c>
      <c r="C498" s="97">
        <f>AVERAGE(C366:C378)</f>
        <v>115.37692307692308</v>
      </c>
      <c r="D498" s="97">
        <f>AVERAGE(D366:D378)</f>
        <v>98.192307692307679</v>
      </c>
      <c r="E498" s="983">
        <f>SUM(E366:E378)</f>
        <v>34945</v>
      </c>
      <c r="F498" s="983">
        <f>SUM(F366:F378)</f>
        <v>231495</v>
      </c>
      <c r="G498" s="983">
        <f>SUM(G366:G378)</f>
        <v>142880</v>
      </c>
      <c r="H498" s="983">
        <f>SUM(H366:H378)</f>
        <v>520</v>
      </c>
      <c r="I498" s="795">
        <f>AVERAGE(I366:I378)</f>
        <v>180.09738461538461</v>
      </c>
    </row>
    <row r="499" spans="1:9">
      <c r="A499" s="1854" t="s">
        <v>794</v>
      </c>
      <c r="B499" s="1855" t="s">
        <v>270</v>
      </c>
      <c r="C499" s="99">
        <f>AVERAGE(C379:C390)</f>
        <v>99.674999999999997</v>
      </c>
      <c r="D499" s="99">
        <f t="shared" ref="D499:I499" si="57">AVERAGE(D379:D390)</f>
        <v>99.716666666666654</v>
      </c>
      <c r="E499" s="33">
        <f>SUM(E379:E390)</f>
        <v>30884</v>
      </c>
      <c r="F499" s="33">
        <f>SUM(F379:F390)</f>
        <v>168545</v>
      </c>
      <c r="G499" s="33">
        <f>SUM(G379:G390)</f>
        <v>115135</v>
      </c>
      <c r="H499" s="33">
        <f>SUM(H379:H390)</f>
        <v>423</v>
      </c>
      <c r="I499" s="780">
        <f t="shared" si="57"/>
        <v>170.47775000000001</v>
      </c>
    </row>
    <row r="500" spans="1:9">
      <c r="A500" s="779" t="s">
        <v>857</v>
      </c>
      <c r="B500" s="1853"/>
      <c r="C500" s="97">
        <f>AVERAGE(C391:C402)</f>
        <v>103.95833333333333</v>
      </c>
      <c r="D500" s="97">
        <f>AVERAGE(D391:D402)</f>
        <v>91.891666666666666</v>
      </c>
      <c r="E500" s="31">
        <f>SUM(E391:E402)</f>
        <v>30284</v>
      </c>
      <c r="F500" s="31">
        <f t="shared" ref="F500:H500" si="58">SUM(F391:F402)</f>
        <v>175897</v>
      </c>
      <c r="G500" s="31">
        <f t="shared" si="58"/>
        <v>115896</v>
      </c>
      <c r="H500" s="31">
        <f t="shared" si="58"/>
        <v>339</v>
      </c>
      <c r="I500" s="795">
        <f>AVERAGE(I391:I402)</f>
        <v>205.31866666666667</v>
      </c>
    </row>
    <row r="501" spans="1:9">
      <c r="A501" s="779" t="s">
        <v>1222</v>
      </c>
      <c r="B501" s="1853"/>
      <c r="C501" s="97">
        <f>AVERAGE(C403:C414)</f>
        <v>101.175</v>
      </c>
      <c r="D501" s="97">
        <f>AVERAGE(D403:D414)</f>
        <v>94.166666666666671</v>
      </c>
      <c r="E501" s="31">
        <f>SUM(E403:E414)</f>
        <v>31064</v>
      </c>
      <c r="F501" s="31">
        <f>SUM(F403:F414)</f>
        <v>193376</v>
      </c>
      <c r="G501" s="31">
        <f>SUM(G403:G414)</f>
        <v>105947</v>
      </c>
      <c r="H501" s="31">
        <f>SUM(H403:H414)</f>
        <v>318</v>
      </c>
      <c r="I501" s="795">
        <f>AVERAGE(I403:I414)</f>
        <v>245.0813333333333</v>
      </c>
    </row>
    <row r="502" spans="1:9">
      <c r="A502" s="811" t="s">
        <v>1221</v>
      </c>
      <c r="B502" s="792"/>
      <c r="C502" s="817">
        <f>AVERAGE(C415:C426)</f>
        <v>99.591666666666683</v>
      </c>
      <c r="D502" s="817">
        <f>AVERAGE(D415:D426)</f>
        <v>104.75833333333334</v>
      </c>
      <c r="E502" s="1165">
        <f>SUM(E415:E426)</f>
        <v>30134</v>
      </c>
      <c r="F502" s="1165">
        <f t="shared" ref="F502:H502" si="59">SUM(F415:F426)</f>
        <v>186099</v>
      </c>
      <c r="G502" s="1165">
        <f t="shared" si="59"/>
        <v>127169</v>
      </c>
      <c r="H502" s="1165">
        <f t="shared" si="59"/>
        <v>526</v>
      </c>
      <c r="I502" s="818">
        <f>AVERAGE(I415:I426)</f>
        <v>254.98749999999998</v>
      </c>
    </row>
    <row r="503" spans="1:9">
      <c r="A503" s="2550" t="s">
        <v>1428</v>
      </c>
      <c r="B503" s="2551"/>
      <c r="C503" s="817">
        <f>AVERAGE(C427:C438)</f>
        <v>98.324999999999989</v>
      </c>
      <c r="D503" s="817">
        <f>AVERAGE(D427:D438)</f>
        <v>113.74166666666667</v>
      </c>
      <c r="E503" s="1165">
        <f>SUM(E427:E438)</f>
        <v>27158</v>
      </c>
      <c r="F503" s="1165">
        <f t="shared" ref="F503:H503" si="60">SUM(F427:F438)</f>
        <v>182253</v>
      </c>
      <c r="G503" s="1165">
        <f t="shared" si="60"/>
        <v>122445</v>
      </c>
      <c r="H503" s="1165">
        <f t="shared" si="60"/>
        <v>570</v>
      </c>
      <c r="I503" s="818">
        <f>AVERAGE(I427:I438)</f>
        <v>266.67958333333337</v>
      </c>
    </row>
    <row r="504" spans="1:9">
      <c r="A504" s="2550" t="s">
        <v>1455</v>
      </c>
      <c r="B504" s="2551"/>
      <c r="C504" s="817">
        <f>AVERAGE(C439:C450)</f>
        <v>97.016666666666666</v>
      </c>
      <c r="D504" s="817">
        <f>AVERAGE(D439:D450)</f>
        <v>108.60833333333335</v>
      </c>
      <c r="E504" s="1165">
        <f>SUM(E439:E450)</f>
        <v>27530</v>
      </c>
      <c r="F504" s="1165">
        <f>SUM(F439:F450)</f>
        <v>175676</v>
      </c>
      <c r="G504" s="1165">
        <f>SUM(G439:G450)</f>
        <v>122044</v>
      </c>
      <c r="H504" s="1165">
        <f>SUM(H439:H450)</f>
        <v>634</v>
      </c>
      <c r="I504" s="818">
        <f>AVERAGE(I439:I450)</f>
        <v>266.24650000000003</v>
      </c>
    </row>
    <row r="505" spans="1:9">
      <c r="A505" s="819"/>
      <c r="B505" s="46"/>
      <c r="C505" s="97"/>
      <c r="D505" s="97"/>
      <c r="E505" s="921"/>
      <c r="F505" s="921"/>
      <c r="G505" s="921"/>
      <c r="H505" s="921"/>
      <c r="I505" s="97"/>
    </row>
    <row r="506" spans="1:9">
      <c r="E506" s="565" t="s">
        <v>720</v>
      </c>
      <c r="F506" s="565" t="s">
        <v>720</v>
      </c>
      <c r="G506" s="565" t="s">
        <v>720</v>
      </c>
      <c r="H506" s="565" t="s">
        <v>720</v>
      </c>
    </row>
    <row r="507" spans="1:9">
      <c r="A507" s="763" t="s">
        <v>715</v>
      </c>
      <c r="B507" s="765"/>
      <c r="C507" s="99" t="s">
        <v>719</v>
      </c>
      <c r="D507" s="99" t="s">
        <v>719</v>
      </c>
      <c r="E507" s="33">
        <f>SUM(E322:E333)</f>
        <v>33981</v>
      </c>
      <c r="F507" s="33">
        <f>SUM(F322:F333)</f>
        <v>182178</v>
      </c>
      <c r="G507" s="33">
        <f>SUM(G322:G333)</f>
        <v>124446</v>
      </c>
      <c r="H507" s="33">
        <f>SUM(H322:H333)</f>
        <v>481</v>
      </c>
      <c r="I507" s="780" t="s">
        <v>719</v>
      </c>
    </row>
    <row r="508" spans="1:9">
      <c r="A508" s="764" t="s">
        <v>716</v>
      </c>
      <c r="B508" s="564"/>
      <c r="C508" s="32" t="s">
        <v>719</v>
      </c>
      <c r="D508" s="32" t="s">
        <v>719</v>
      </c>
      <c r="E508" s="31">
        <f>SUM(E334:E345)</f>
        <v>34793</v>
      </c>
      <c r="F508" s="31">
        <f>SUM(F334:F345)</f>
        <v>192825</v>
      </c>
      <c r="G508" s="31">
        <f>SUM(G334:G345)</f>
        <v>134611</v>
      </c>
      <c r="H508" s="31">
        <f>SUM(H334:H345)</f>
        <v>417</v>
      </c>
      <c r="I508" s="781" t="s">
        <v>719</v>
      </c>
    </row>
    <row r="509" spans="1:9">
      <c r="A509" s="764" t="s">
        <v>717</v>
      </c>
      <c r="B509" s="703" t="s">
        <v>271</v>
      </c>
      <c r="C509" s="107" t="s">
        <v>719</v>
      </c>
      <c r="D509" s="107" t="s">
        <v>719</v>
      </c>
      <c r="E509" s="28">
        <f>SUM(E346:E357)</f>
        <v>33444</v>
      </c>
      <c r="F509" s="28">
        <f>SUM(F346:F357)</f>
        <v>209487</v>
      </c>
      <c r="G509" s="28">
        <f>SUM(G346:G357)</f>
        <v>133815</v>
      </c>
      <c r="H509" s="28">
        <f>SUM(H346:H357)</f>
        <v>467</v>
      </c>
      <c r="I509" s="773" t="s">
        <v>719</v>
      </c>
    </row>
    <row r="510" spans="1:9">
      <c r="A510" s="764" t="s">
        <v>757</v>
      </c>
      <c r="B510" s="1861"/>
      <c r="E510" s="1860">
        <f>SUM(E358:E369)</f>
        <v>31774</v>
      </c>
      <c r="F510" s="1860">
        <f>SUM(F358:F369)</f>
        <v>217650</v>
      </c>
      <c r="G510" s="1860">
        <f>SUM(G358:G369)</f>
        <v>133367</v>
      </c>
      <c r="H510" s="1860">
        <f>SUM(H358:H369)</f>
        <v>427</v>
      </c>
      <c r="I510" s="1861"/>
    </row>
    <row r="511" spans="1:9">
      <c r="A511" s="1045" t="s">
        <v>795</v>
      </c>
      <c r="B511" s="1861"/>
      <c r="E511" s="1860">
        <f>SUM(E370:E381)</f>
        <v>31567</v>
      </c>
      <c r="F511" s="1860">
        <f>SUM(F370:F381)</f>
        <v>206924</v>
      </c>
      <c r="G511" s="1860">
        <f>SUM(G370:G381)</f>
        <v>127825</v>
      </c>
      <c r="H511" s="1860">
        <f>SUM(H370:H381)</f>
        <v>471</v>
      </c>
      <c r="I511" s="1861"/>
    </row>
    <row r="512" spans="1:9">
      <c r="A512" s="1045" t="s">
        <v>823</v>
      </c>
      <c r="B512" s="1861"/>
      <c r="E512" s="1860">
        <f>SUM(E382:E393)</f>
        <v>30551</v>
      </c>
      <c r="F512" s="1860">
        <f t="shared" ref="F512:H512" si="61">SUM(F382:F393)</f>
        <v>165010</v>
      </c>
      <c r="G512" s="1860">
        <f t="shared" si="61"/>
        <v>117436</v>
      </c>
      <c r="H512" s="1860">
        <f t="shared" si="61"/>
        <v>396</v>
      </c>
      <c r="I512" s="1861"/>
    </row>
    <row r="513" spans="1:9">
      <c r="A513" s="1045" t="s">
        <v>1192</v>
      </c>
      <c r="B513" s="1861"/>
      <c r="E513" s="1860">
        <f>SUM(E394:E405)</f>
        <v>29844</v>
      </c>
      <c r="F513" s="1860">
        <f t="shared" ref="F513:H513" si="62">SUM(F394:F405)</f>
        <v>180786</v>
      </c>
      <c r="G513" s="1860">
        <f t="shared" si="62"/>
        <v>109913</v>
      </c>
      <c r="H513" s="1860">
        <f t="shared" si="62"/>
        <v>329</v>
      </c>
      <c r="I513" s="1861"/>
    </row>
    <row r="514" spans="1:9">
      <c r="A514" s="1163" t="s">
        <v>1223</v>
      </c>
      <c r="B514" s="807"/>
      <c r="C514" s="806"/>
      <c r="D514" s="806"/>
      <c r="E514" s="919">
        <f>SUM(E406:E417)</f>
        <v>31911</v>
      </c>
      <c r="F514" s="919">
        <f>SUM(F406:F417)</f>
        <v>191447</v>
      </c>
      <c r="G514" s="919">
        <f>SUM(G406:G417)</f>
        <v>111596</v>
      </c>
      <c r="H514" s="919">
        <f>SUM(H406:H417)</f>
        <v>368</v>
      </c>
      <c r="I514" s="807"/>
    </row>
  </sheetData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516"/>
  <sheetViews>
    <sheetView workbookViewId="0">
      <pane xSplit="2" ySplit="7" topLeftCell="M444" activePane="bottomRight" state="frozen"/>
      <selection pane="topRight" activeCell="C1" sqref="C1"/>
      <selection pane="bottomLeft" activeCell="A7" sqref="A7"/>
      <selection pane="bottomRight" activeCell="AH9" sqref="AH9"/>
    </sheetView>
  </sheetViews>
  <sheetFormatPr defaultColWidth="9" defaultRowHeight="13"/>
  <cols>
    <col min="1" max="1" width="8.08984375" style="24" customWidth="1"/>
    <col min="2" max="2" width="6.90625" style="24" customWidth="1"/>
    <col min="3" max="6" width="10.6328125" style="327" hidden="1" customWidth="1"/>
    <col min="7" max="7" width="10.6328125" hidden="1" customWidth="1"/>
    <col min="8" max="8" width="10.6328125" style="327" hidden="1" customWidth="1"/>
    <col min="9" max="9" width="10.6328125" hidden="1" customWidth="1"/>
    <col min="10" max="10" width="10.6328125" style="327" hidden="1" customWidth="1"/>
    <col min="11" max="11" width="10.6328125" hidden="1" customWidth="1"/>
    <col min="12" max="12" width="10.6328125" style="327" hidden="1" customWidth="1"/>
    <col min="13" max="16" width="10.6328125" style="327" customWidth="1"/>
    <col min="17" max="17" width="10.6328125" customWidth="1"/>
    <col min="18" max="18" width="10.6328125" style="327" customWidth="1"/>
    <col min="19" max="19" width="10.6328125" customWidth="1"/>
    <col min="20" max="20" width="10.6328125" style="327" customWidth="1"/>
    <col min="21" max="21" width="10.6328125" customWidth="1"/>
    <col min="22" max="22" width="9" style="327"/>
    <col min="23" max="23" width="0" style="327" hidden="1" customWidth="1"/>
    <col min="24" max="26" width="10.6328125" style="327" hidden="1" customWidth="1"/>
    <col min="27" max="27" width="4" style="327" hidden="1" customWidth="1"/>
    <col min="28" max="30" width="10.6328125" style="327" hidden="1" customWidth="1"/>
    <col min="31" max="16384" width="9" style="327"/>
  </cols>
  <sheetData>
    <row r="1" spans="1:30">
      <c r="A1" s="43" t="s">
        <v>1498</v>
      </c>
      <c r="B1" s="44"/>
      <c r="C1" s="820"/>
      <c r="D1" s="820"/>
      <c r="E1" s="826" t="s">
        <v>913</v>
      </c>
      <c r="F1" s="826"/>
      <c r="H1" s="820"/>
      <c r="J1" s="820"/>
      <c r="M1" s="820"/>
      <c r="N1" s="820"/>
      <c r="O1" s="826" t="s">
        <v>913</v>
      </c>
      <c r="P1" s="826"/>
      <c r="R1" s="820"/>
      <c r="T1" s="820"/>
      <c r="X1" s="820"/>
      <c r="Y1" s="820"/>
      <c r="Z1" s="820"/>
      <c r="AB1" s="820"/>
      <c r="AC1" s="820"/>
      <c r="AD1" s="820"/>
    </row>
    <row r="2" spans="1:30" ht="13.5" thickBot="1">
      <c r="A2" s="45" t="s">
        <v>24</v>
      </c>
      <c r="B2" s="44"/>
      <c r="C2" s="45" t="s">
        <v>458</v>
      </c>
      <c r="D2" s="820"/>
      <c r="E2" s="820"/>
      <c r="F2" s="820"/>
      <c r="H2" s="820"/>
      <c r="J2" s="820"/>
      <c r="M2" s="45" t="s">
        <v>25</v>
      </c>
      <c r="N2" s="820"/>
      <c r="O2" s="820"/>
      <c r="P2" s="820"/>
      <c r="R2" s="820"/>
      <c r="T2" s="820"/>
      <c r="X2" s="45" t="s">
        <v>458</v>
      </c>
      <c r="Y2" s="820"/>
      <c r="Z2" s="820"/>
      <c r="AB2" s="45" t="s">
        <v>25</v>
      </c>
      <c r="AC2" s="820"/>
      <c r="AD2" s="820"/>
    </row>
    <row r="3" spans="1:30">
      <c r="A3" s="81" t="s">
        <v>26</v>
      </c>
      <c r="B3" s="82"/>
      <c r="C3" s="821" t="s">
        <v>282</v>
      </c>
      <c r="D3" s="821" t="s">
        <v>283</v>
      </c>
      <c r="E3" s="821" t="s">
        <v>914</v>
      </c>
      <c r="F3" s="821" t="s">
        <v>284</v>
      </c>
      <c r="G3" s="1145" t="s">
        <v>915</v>
      </c>
      <c r="H3" s="821" t="s">
        <v>286</v>
      </c>
      <c r="I3" s="1145" t="s">
        <v>916</v>
      </c>
      <c r="J3" s="821" t="s">
        <v>288</v>
      </c>
      <c r="K3" s="1146" t="s">
        <v>917</v>
      </c>
      <c r="M3" s="823" t="s">
        <v>282</v>
      </c>
      <c r="N3" s="821" t="s">
        <v>283</v>
      </c>
      <c r="O3" s="821" t="s">
        <v>914</v>
      </c>
      <c r="P3" s="821" t="s">
        <v>284</v>
      </c>
      <c r="Q3" s="1145" t="s">
        <v>915</v>
      </c>
      <c r="R3" s="821" t="s">
        <v>286</v>
      </c>
      <c r="S3" s="1145" t="s">
        <v>916</v>
      </c>
      <c r="T3" s="821" t="s">
        <v>288</v>
      </c>
      <c r="U3" s="1146" t="s">
        <v>917</v>
      </c>
      <c r="X3" s="1118" t="s">
        <v>285</v>
      </c>
      <c r="Y3" s="1119" t="s">
        <v>287</v>
      </c>
      <c r="Z3" s="1120" t="s">
        <v>289</v>
      </c>
      <c r="AB3" s="1118" t="s">
        <v>285</v>
      </c>
      <c r="AC3" s="1119" t="s">
        <v>287</v>
      </c>
      <c r="AD3" s="1120" t="s">
        <v>289</v>
      </c>
    </row>
    <row r="4" spans="1:30">
      <c r="A4" s="85" t="s">
        <v>356</v>
      </c>
      <c r="B4" s="86"/>
      <c r="C4" s="820" t="s">
        <v>290</v>
      </c>
      <c r="D4" s="820" t="s">
        <v>291</v>
      </c>
      <c r="E4" s="820" t="s">
        <v>918</v>
      </c>
      <c r="F4" s="820" t="s">
        <v>290</v>
      </c>
      <c r="G4" s="1117" t="s">
        <v>919</v>
      </c>
      <c r="H4" s="820" t="s">
        <v>293</v>
      </c>
      <c r="I4" s="1117" t="s">
        <v>294</v>
      </c>
      <c r="J4" s="820" t="s">
        <v>295</v>
      </c>
      <c r="K4" s="1091" t="s">
        <v>296</v>
      </c>
      <c r="M4" s="825" t="s">
        <v>290</v>
      </c>
      <c r="N4" s="820" t="s">
        <v>291</v>
      </c>
      <c r="O4" s="820" t="s">
        <v>918</v>
      </c>
      <c r="P4" s="820" t="s">
        <v>290</v>
      </c>
      <c r="Q4" s="1117" t="s">
        <v>919</v>
      </c>
      <c r="R4" s="820" t="s">
        <v>293</v>
      </c>
      <c r="S4" s="1117" t="s">
        <v>294</v>
      </c>
      <c r="T4" s="820" t="s">
        <v>295</v>
      </c>
      <c r="U4" s="1091" t="s">
        <v>296</v>
      </c>
      <c r="X4" s="1121" t="s">
        <v>292</v>
      </c>
      <c r="Y4" s="1096" t="s">
        <v>294</v>
      </c>
      <c r="Z4" s="1122" t="s">
        <v>296</v>
      </c>
      <c r="AB4" s="1121" t="s">
        <v>292</v>
      </c>
      <c r="AC4" s="1096" t="s">
        <v>294</v>
      </c>
      <c r="AD4" s="1122" t="s">
        <v>296</v>
      </c>
    </row>
    <row r="5" spans="1:30">
      <c r="A5" s="87"/>
      <c r="B5" s="86"/>
      <c r="C5" s="2149" t="s">
        <v>1422</v>
      </c>
      <c r="D5" s="820"/>
      <c r="E5" s="820" t="s">
        <v>921</v>
      </c>
      <c r="F5" s="820" t="s">
        <v>297</v>
      </c>
      <c r="G5" s="1117" t="s">
        <v>922</v>
      </c>
      <c r="H5" s="820" t="s">
        <v>297</v>
      </c>
      <c r="I5" s="1117" t="s">
        <v>923</v>
      </c>
      <c r="J5" s="820" t="s">
        <v>299</v>
      </c>
      <c r="K5" s="1091"/>
      <c r="M5" s="2151" t="s">
        <v>1422</v>
      </c>
      <c r="N5" s="820"/>
      <c r="O5" s="820" t="s">
        <v>921</v>
      </c>
      <c r="P5" s="820" t="s">
        <v>297</v>
      </c>
      <c r="Q5" s="1117" t="s">
        <v>922</v>
      </c>
      <c r="R5" s="820" t="s">
        <v>297</v>
      </c>
      <c r="S5" s="1117" t="s">
        <v>923</v>
      </c>
      <c r="T5" s="820" t="s">
        <v>299</v>
      </c>
      <c r="U5" s="1091"/>
      <c r="X5" s="1121" t="s">
        <v>298</v>
      </c>
      <c r="Y5" s="1096"/>
      <c r="Z5" s="1122"/>
      <c r="AB5" s="1121" t="s">
        <v>298</v>
      </c>
      <c r="AC5" s="1096"/>
      <c r="AD5" s="1122"/>
    </row>
    <row r="6" spans="1:30">
      <c r="A6" s="87"/>
      <c r="B6" s="86"/>
      <c r="C6" s="820" t="s">
        <v>300</v>
      </c>
      <c r="D6" s="820"/>
      <c r="E6" s="820"/>
      <c r="F6" s="2149" t="s">
        <v>1422</v>
      </c>
      <c r="G6" s="2150" t="s">
        <v>1422</v>
      </c>
      <c r="H6" s="820"/>
      <c r="I6" s="1117"/>
      <c r="J6" s="820"/>
      <c r="K6" s="1091" t="s">
        <v>301</v>
      </c>
      <c r="M6" s="825" t="s">
        <v>300</v>
      </c>
      <c r="N6" s="820"/>
      <c r="O6" s="820"/>
      <c r="P6" s="2149" t="s">
        <v>1422</v>
      </c>
      <c r="Q6" s="2150" t="s">
        <v>1422</v>
      </c>
      <c r="R6" s="820"/>
      <c r="S6" s="1117"/>
      <c r="T6" s="820"/>
      <c r="U6" s="1091" t="s">
        <v>301</v>
      </c>
      <c r="X6" s="1123" t="s">
        <v>768</v>
      </c>
      <c r="Y6" s="1097"/>
      <c r="Z6" s="1124" t="s">
        <v>301</v>
      </c>
      <c r="AB6" s="1123" t="s">
        <v>768</v>
      </c>
      <c r="AC6" s="1097"/>
      <c r="AD6" s="1124" t="s">
        <v>301</v>
      </c>
    </row>
    <row r="7" spans="1:30" ht="13.5" thickBot="1">
      <c r="A7" s="90"/>
      <c r="B7" s="91"/>
      <c r="C7" s="1151" t="s">
        <v>302</v>
      </c>
      <c r="D7" s="1151" t="s">
        <v>303</v>
      </c>
      <c r="E7" s="1151" t="s">
        <v>304</v>
      </c>
      <c r="F7" s="1151" t="s">
        <v>305</v>
      </c>
      <c r="G7" s="1152" t="s">
        <v>306</v>
      </c>
      <c r="H7" s="1151" t="s">
        <v>307</v>
      </c>
      <c r="I7" s="1152" t="s">
        <v>308</v>
      </c>
      <c r="J7" s="1151" t="s">
        <v>309</v>
      </c>
      <c r="K7" s="1153" t="s">
        <v>310</v>
      </c>
      <c r="M7" s="1154" t="s">
        <v>302</v>
      </c>
      <c r="N7" s="1151" t="s">
        <v>303</v>
      </c>
      <c r="O7" s="1151" t="s">
        <v>304</v>
      </c>
      <c r="P7" s="1151" t="s">
        <v>305</v>
      </c>
      <c r="Q7" s="1152" t="s">
        <v>306</v>
      </c>
      <c r="R7" s="1151" t="s">
        <v>307</v>
      </c>
      <c r="S7" s="1152" t="s">
        <v>308</v>
      </c>
      <c r="T7" s="1151" t="s">
        <v>309</v>
      </c>
      <c r="U7" s="1153" t="s">
        <v>310</v>
      </c>
      <c r="X7" s="1125" t="s">
        <v>306</v>
      </c>
      <c r="Y7" s="1098" t="s">
        <v>308</v>
      </c>
      <c r="Z7" s="1126" t="s">
        <v>310</v>
      </c>
      <c r="AB7" s="1125" t="s">
        <v>306</v>
      </c>
      <c r="AC7" s="1098" t="s">
        <v>308</v>
      </c>
      <c r="AD7" s="1126" t="s">
        <v>310</v>
      </c>
    </row>
    <row r="8" spans="1:30">
      <c r="A8" s="112" t="s">
        <v>721</v>
      </c>
      <c r="B8" s="120" t="s">
        <v>3</v>
      </c>
      <c r="C8" s="833">
        <v>123.8</v>
      </c>
      <c r="D8" s="834">
        <v>1158159</v>
      </c>
      <c r="E8" s="834">
        <v>699351</v>
      </c>
      <c r="F8" s="833">
        <v>91.2</v>
      </c>
      <c r="G8" s="19">
        <v>934609.81599999999</v>
      </c>
      <c r="H8" s="835">
        <v>0.86</v>
      </c>
      <c r="I8" s="2681"/>
      <c r="J8" s="836">
        <v>1.079</v>
      </c>
      <c r="K8" s="1148">
        <v>309124</v>
      </c>
      <c r="M8" s="837">
        <v>123.8</v>
      </c>
      <c r="N8" s="833">
        <v>1209.44</v>
      </c>
      <c r="O8" s="833">
        <v>868.64</v>
      </c>
      <c r="P8" s="833">
        <v>91.2</v>
      </c>
      <c r="Q8" s="19">
        <v>1038921.8</v>
      </c>
      <c r="R8" s="835">
        <v>0.86</v>
      </c>
      <c r="S8" s="2681"/>
      <c r="T8" s="836">
        <v>1.1000000000000001</v>
      </c>
      <c r="U8" s="1148">
        <v>443161</v>
      </c>
      <c r="X8" s="1127">
        <v>150.5</v>
      </c>
      <c r="Y8" s="1105">
        <v>274727</v>
      </c>
      <c r="Z8" s="1128">
        <v>207911</v>
      </c>
      <c r="AB8" s="1127">
        <v>158.9</v>
      </c>
      <c r="AC8" s="1099">
        <v>31640.799999999999</v>
      </c>
      <c r="AD8" s="1128">
        <v>207950</v>
      </c>
    </row>
    <row r="9" spans="1:30">
      <c r="A9" s="112">
        <v>1989</v>
      </c>
      <c r="B9" s="120" t="s">
        <v>4</v>
      </c>
      <c r="C9" s="833">
        <v>123</v>
      </c>
      <c r="D9" s="834">
        <v>1156186</v>
      </c>
      <c r="E9" s="834">
        <v>882043</v>
      </c>
      <c r="F9" s="833">
        <v>90.3</v>
      </c>
      <c r="G9" s="19">
        <v>1011640.44</v>
      </c>
      <c r="H9" s="835">
        <v>0.88</v>
      </c>
      <c r="I9" s="2681"/>
      <c r="J9" s="836">
        <v>1.081</v>
      </c>
      <c r="K9" s="1148">
        <v>377830</v>
      </c>
      <c r="M9" s="837">
        <v>123</v>
      </c>
      <c r="N9" s="833">
        <v>1229.02</v>
      </c>
      <c r="O9" s="833">
        <v>865.2</v>
      </c>
      <c r="P9" s="833">
        <v>90.3</v>
      </c>
      <c r="Q9" s="19">
        <v>1024832</v>
      </c>
      <c r="R9" s="835">
        <v>0.88</v>
      </c>
      <c r="S9" s="2681"/>
      <c r="T9" s="836">
        <v>1.071</v>
      </c>
      <c r="U9" s="1148">
        <v>413487</v>
      </c>
      <c r="X9" s="1127">
        <v>162.1</v>
      </c>
      <c r="Y9" s="1105">
        <v>235791</v>
      </c>
      <c r="Z9" s="1128">
        <v>199103</v>
      </c>
      <c r="AB9" s="1127">
        <v>161.5</v>
      </c>
      <c r="AC9" s="1099">
        <v>32870.1</v>
      </c>
      <c r="AD9" s="1128">
        <v>221220</v>
      </c>
    </row>
    <row r="10" spans="1:30">
      <c r="A10" s="112"/>
      <c r="B10" s="120" t="s">
        <v>5</v>
      </c>
      <c r="C10" s="833">
        <v>123.3</v>
      </c>
      <c r="D10" s="834">
        <v>1294774</v>
      </c>
      <c r="E10" s="834">
        <v>1215048</v>
      </c>
      <c r="F10" s="833">
        <v>89.8</v>
      </c>
      <c r="G10" s="19">
        <v>1011926.3939999999</v>
      </c>
      <c r="H10" s="835">
        <v>0.88</v>
      </c>
      <c r="I10" s="2681"/>
      <c r="J10" s="836">
        <v>1.2709999999999999</v>
      </c>
      <c r="K10" s="1148">
        <v>466656</v>
      </c>
      <c r="M10" s="837">
        <v>123.3</v>
      </c>
      <c r="N10" s="833">
        <v>1263.73</v>
      </c>
      <c r="O10" s="833">
        <v>1208.5</v>
      </c>
      <c r="P10" s="833">
        <v>89.8</v>
      </c>
      <c r="Q10" s="19">
        <v>1027200.3</v>
      </c>
      <c r="R10" s="835">
        <v>0.88</v>
      </c>
      <c r="S10" s="2681"/>
      <c r="T10" s="836">
        <v>1.081</v>
      </c>
      <c r="U10" s="1148">
        <v>421436</v>
      </c>
      <c r="X10" s="1127">
        <v>168.1</v>
      </c>
      <c r="Y10" s="1105">
        <v>409130</v>
      </c>
      <c r="Z10" s="1128">
        <v>251707</v>
      </c>
      <c r="AB10" s="1127">
        <v>164.6</v>
      </c>
      <c r="AC10" s="1099">
        <v>40415.1</v>
      </c>
      <c r="AD10" s="1128">
        <v>244039</v>
      </c>
    </row>
    <row r="11" spans="1:30">
      <c r="A11" s="112"/>
      <c r="B11" s="120" t="s">
        <v>6</v>
      </c>
      <c r="C11" s="833">
        <v>123.6</v>
      </c>
      <c r="D11" s="834">
        <v>1208372</v>
      </c>
      <c r="E11" s="834">
        <v>948011</v>
      </c>
      <c r="F11" s="833">
        <v>90.7</v>
      </c>
      <c r="G11" s="19">
        <v>1096626.591</v>
      </c>
      <c r="H11" s="835">
        <v>0.93</v>
      </c>
      <c r="I11" s="2681"/>
      <c r="J11" s="836">
        <v>1.0649999999999999</v>
      </c>
      <c r="K11" s="1148">
        <v>404153</v>
      </c>
      <c r="M11" s="837">
        <v>123.6</v>
      </c>
      <c r="N11" s="833">
        <v>1245.5999999999999</v>
      </c>
      <c r="O11" s="833">
        <v>889.62</v>
      </c>
      <c r="P11" s="833">
        <v>90.7</v>
      </c>
      <c r="Q11" s="19">
        <v>1056257.8999999999</v>
      </c>
      <c r="R11" s="835">
        <v>0.93</v>
      </c>
      <c r="S11" s="2681"/>
      <c r="T11" s="836">
        <v>1.101</v>
      </c>
      <c r="U11" s="1148">
        <v>405107</v>
      </c>
      <c r="X11" s="1127">
        <v>172</v>
      </c>
      <c r="Y11" s="1105">
        <v>289711</v>
      </c>
      <c r="Z11" s="1128">
        <v>230175</v>
      </c>
      <c r="AB11" s="1127">
        <v>164.2</v>
      </c>
      <c r="AC11" s="1099">
        <v>30708.799999999999</v>
      </c>
      <c r="AD11" s="1128">
        <v>233843</v>
      </c>
    </row>
    <row r="12" spans="1:30">
      <c r="A12" s="112"/>
      <c r="B12" s="120" t="s">
        <v>7</v>
      </c>
      <c r="C12" s="833">
        <v>123.3</v>
      </c>
      <c r="D12" s="834">
        <v>1233678</v>
      </c>
      <c r="E12" s="834">
        <v>840734</v>
      </c>
      <c r="F12" s="833">
        <v>88.8</v>
      </c>
      <c r="G12" s="19">
        <v>1005936.632</v>
      </c>
      <c r="H12" s="835">
        <v>0.95</v>
      </c>
      <c r="I12" s="2681"/>
      <c r="J12" s="836">
        <v>1.0069999999999999</v>
      </c>
      <c r="K12" s="1148">
        <v>409947</v>
      </c>
      <c r="M12" s="837">
        <v>123.3</v>
      </c>
      <c r="N12" s="833">
        <v>1240.8599999999999</v>
      </c>
      <c r="O12" s="833">
        <v>893.12</v>
      </c>
      <c r="P12" s="833">
        <v>88.8</v>
      </c>
      <c r="Q12" s="19">
        <v>1036492.3</v>
      </c>
      <c r="R12" s="835">
        <v>0.95</v>
      </c>
      <c r="S12" s="2681"/>
      <c r="T12" s="836">
        <v>1.0840000000000001</v>
      </c>
      <c r="U12" s="1148">
        <v>439039</v>
      </c>
      <c r="X12" s="1127">
        <v>159.30000000000001</v>
      </c>
      <c r="Y12" s="1105">
        <v>304647</v>
      </c>
      <c r="Z12" s="1128">
        <v>251032</v>
      </c>
      <c r="AB12" s="1127">
        <v>164.3</v>
      </c>
      <c r="AC12" s="1099">
        <v>33513.800000000003</v>
      </c>
      <c r="AD12" s="1128">
        <v>239470</v>
      </c>
    </row>
    <row r="13" spans="1:30">
      <c r="A13" s="112"/>
      <c r="B13" s="120" t="s">
        <v>8</v>
      </c>
      <c r="C13" s="833">
        <v>124</v>
      </c>
      <c r="D13" s="834">
        <v>1258101</v>
      </c>
      <c r="E13" s="834">
        <v>1080288</v>
      </c>
      <c r="F13" s="833">
        <v>89.4</v>
      </c>
      <c r="G13" s="19">
        <v>1104903.9680000001</v>
      </c>
      <c r="H13" s="835">
        <v>0.95</v>
      </c>
      <c r="I13" s="2681"/>
      <c r="J13" s="836">
        <v>1.056</v>
      </c>
      <c r="K13" s="1148">
        <v>433849</v>
      </c>
      <c r="M13" s="837">
        <v>124</v>
      </c>
      <c r="N13" s="833">
        <v>1241.46</v>
      </c>
      <c r="O13" s="833">
        <v>1012.17</v>
      </c>
      <c r="P13" s="833">
        <v>89.4</v>
      </c>
      <c r="Q13" s="19">
        <v>1037383.5</v>
      </c>
      <c r="R13" s="835">
        <v>0.95</v>
      </c>
      <c r="S13" s="2681"/>
      <c r="T13" s="836">
        <v>1.1020000000000001</v>
      </c>
      <c r="U13" s="1148">
        <v>428839</v>
      </c>
      <c r="X13" s="1127">
        <v>156.30000000000001</v>
      </c>
      <c r="Y13" s="1105">
        <v>301072</v>
      </c>
      <c r="Z13" s="1128">
        <v>253244</v>
      </c>
      <c r="AB13" s="1127">
        <v>161.5</v>
      </c>
      <c r="AC13" s="1099">
        <v>33817.5</v>
      </c>
      <c r="AD13" s="1128">
        <v>250503</v>
      </c>
    </row>
    <row r="14" spans="1:30">
      <c r="A14" s="112"/>
      <c r="B14" s="120" t="s">
        <v>9</v>
      </c>
      <c r="C14" s="833">
        <v>122.1</v>
      </c>
      <c r="D14" s="834">
        <v>1308389</v>
      </c>
      <c r="E14" s="834">
        <v>1064553</v>
      </c>
      <c r="F14" s="833">
        <v>88.6</v>
      </c>
      <c r="G14" s="19">
        <v>1086569.2219999998</v>
      </c>
      <c r="H14" s="835">
        <v>0.97</v>
      </c>
      <c r="I14" s="2681"/>
      <c r="J14" s="836">
        <v>1.048</v>
      </c>
      <c r="K14" s="1148">
        <v>444963</v>
      </c>
      <c r="M14" s="837">
        <v>122.1</v>
      </c>
      <c r="N14" s="833">
        <v>1250.79</v>
      </c>
      <c r="O14" s="833">
        <v>948.8</v>
      </c>
      <c r="P14" s="833">
        <v>88.6</v>
      </c>
      <c r="Q14" s="19">
        <v>1048138.6</v>
      </c>
      <c r="R14" s="835">
        <v>0.97</v>
      </c>
      <c r="S14" s="2681"/>
      <c r="T14" s="836">
        <v>1.077</v>
      </c>
      <c r="U14" s="1148">
        <v>425835</v>
      </c>
      <c r="X14" s="1127">
        <v>159.30000000000001</v>
      </c>
      <c r="Y14" s="1105">
        <v>480831</v>
      </c>
      <c r="Z14" s="1128">
        <v>252581</v>
      </c>
      <c r="AB14" s="1127">
        <v>162.80000000000001</v>
      </c>
      <c r="AC14" s="1099">
        <v>34126.9</v>
      </c>
      <c r="AD14" s="1128">
        <v>258841</v>
      </c>
    </row>
    <row r="15" spans="1:30">
      <c r="A15" s="112"/>
      <c r="B15" s="120" t="s">
        <v>10</v>
      </c>
      <c r="C15" s="833">
        <v>123.6</v>
      </c>
      <c r="D15" s="834">
        <v>1248039</v>
      </c>
      <c r="E15" s="834">
        <v>972369</v>
      </c>
      <c r="F15" s="833">
        <v>91.6</v>
      </c>
      <c r="G15" s="19">
        <v>1010281.062</v>
      </c>
      <c r="H15" s="835">
        <v>0.97</v>
      </c>
      <c r="I15" s="2681"/>
      <c r="J15" s="836">
        <v>1.0249999999999999</v>
      </c>
      <c r="K15" s="1148">
        <v>427029</v>
      </c>
      <c r="M15" s="837">
        <v>123.6</v>
      </c>
      <c r="N15" s="833">
        <v>1236.8699999999999</v>
      </c>
      <c r="O15" s="833">
        <v>939.78</v>
      </c>
      <c r="P15" s="833">
        <v>91.6</v>
      </c>
      <c r="Q15" s="19">
        <v>1053661.7</v>
      </c>
      <c r="R15" s="835">
        <v>0.97</v>
      </c>
      <c r="S15" s="2681"/>
      <c r="T15" s="836">
        <v>1.1080000000000001</v>
      </c>
      <c r="U15" s="1148">
        <v>422837</v>
      </c>
      <c r="X15" s="1127">
        <v>150.5</v>
      </c>
      <c r="Y15" s="1105">
        <v>260288</v>
      </c>
      <c r="Z15" s="1128">
        <v>261161</v>
      </c>
      <c r="AB15" s="1127">
        <v>160.1</v>
      </c>
      <c r="AC15" s="1099">
        <v>34851.199999999997</v>
      </c>
      <c r="AD15" s="1128">
        <v>249960</v>
      </c>
    </row>
    <row r="16" spans="1:30">
      <c r="A16" s="112"/>
      <c r="B16" s="120" t="s">
        <v>11</v>
      </c>
      <c r="C16" s="833">
        <v>125.7</v>
      </c>
      <c r="D16" s="834">
        <v>1269912</v>
      </c>
      <c r="E16" s="834">
        <v>926079</v>
      </c>
      <c r="F16" s="833">
        <v>95.6</v>
      </c>
      <c r="G16" s="19">
        <v>1057357.277</v>
      </c>
      <c r="H16" s="835">
        <v>0.97</v>
      </c>
      <c r="I16" s="2681"/>
      <c r="J16" s="836">
        <v>1.1639999999999999</v>
      </c>
      <c r="K16" s="1148">
        <v>463321</v>
      </c>
      <c r="M16" s="837">
        <v>125.7</v>
      </c>
      <c r="N16" s="833">
        <v>1237.3599999999999</v>
      </c>
      <c r="O16" s="833">
        <v>921.23</v>
      </c>
      <c r="P16" s="833">
        <v>95.6</v>
      </c>
      <c r="Q16" s="19">
        <v>1047861</v>
      </c>
      <c r="R16" s="835">
        <v>0.97</v>
      </c>
      <c r="S16" s="2681"/>
      <c r="T16" s="836">
        <v>1.1180000000000001</v>
      </c>
      <c r="U16" s="1148">
        <v>431194</v>
      </c>
      <c r="X16" s="1127">
        <v>156.30000000000001</v>
      </c>
      <c r="Y16" s="1105">
        <v>300646</v>
      </c>
      <c r="Z16" s="1128">
        <v>265807</v>
      </c>
      <c r="AB16" s="1127">
        <v>158.30000000000001</v>
      </c>
      <c r="AC16" s="1099">
        <v>37122.9</v>
      </c>
      <c r="AD16" s="1128">
        <v>263223</v>
      </c>
    </row>
    <row r="17" spans="1:30">
      <c r="A17" s="112"/>
      <c r="B17" s="120" t="s">
        <v>12</v>
      </c>
      <c r="C17" s="833">
        <v>122.1</v>
      </c>
      <c r="D17" s="834">
        <v>1262542</v>
      </c>
      <c r="E17" s="834">
        <v>895206</v>
      </c>
      <c r="F17" s="833">
        <v>88.4</v>
      </c>
      <c r="G17" s="19">
        <v>1050754.7749999999</v>
      </c>
      <c r="H17" s="835">
        <v>1</v>
      </c>
      <c r="I17" s="2681"/>
      <c r="J17" s="836">
        <v>1.069</v>
      </c>
      <c r="K17" s="1148">
        <v>464145</v>
      </c>
      <c r="M17" s="837">
        <v>122.1</v>
      </c>
      <c r="N17" s="833">
        <v>1239.22</v>
      </c>
      <c r="O17" s="833">
        <v>919.5</v>
      </c>
      <c r="P17" s="833">
        <v>88.4</v>
      </c>
      <c r="Q17" s="19">
        <v>1043427.6</v>
      </c>
      <c r="R17" s="835">
        <v>1</v>
      </c>
      <c r="S17" s="2681"/>
      <c r="T17" s="836">
        <v>1.077</v>
      </c>
      <c r="U17" s="1148">
        <v>440863</v>
      </c>
      <c r="X17" s="1127">
        <v>162.1</v>
      </c>
      <c r="Y17" s="1105">
        <v>371813</v>
      </c>
      <c r="Z17" s="1128">
        <v>259505</v>
      </c>
      <c r="AB17" s="1127">
        <v>156.9</v>
      </c>
      <c r="AC17" s="1099">
        <v>38016</v>
      </c>
      <c r="AD17" s="1128">
        <v>247254</v>
      </c>
    </row>
    <row r="18" spans="1:30">
      <c r="A18" s="112"/>
      <c r="B18" s="120" t="s">
        <v>13</v>
      </c>
      <c r="C18" s="833">
        <v>123.6</v>
      </c>
      <c r="D18" s="834">
        <v>1264187</v>
      </c>
      <c r="E18" s="834">
        <v>944106</v>
      </c>
      <c r="F18" s="833">
        <v>90.9</v>
      </c>
      <c r="G18" s="19">
        <v>1071293.3999999999</v>
      </c>
      <c r="H18" s="835">
        <v>1.01</v>
      </c>
      <c r="I18" s="2681"/>
      <c r="J18" s="836">
        <v>1.089</v>
      </c>
      <c r="K18" s="1148">
        <v>423899</v>
      </c>
      <c r="M18" s="837">
        <v>123.6</v>
      </c>
      <c r="N18" s="833">
        <v>1274.68</v>
      </c>
      <c r="O18" s="833">
        <v>958.22</v>
      </c>
      <c r="P18" s="833">
        <v>90.9</v>
      </c>
      <c r="Q18" s="19">
        <v>1043220</v>
      </c>
      <c r="R18" s="835">
        <v>1.01</v>
      </c>
      <c r="S18" s="2681"/>
      <c r="T18" s="836">
        <v>1.0840000000000001</v>
      </c>
      <c r="U18" s="1148">
        <v>439449</v>
      </c>
      <c r="X18" s="1127">
        <v>163.19999999999999</v>
      </c>
      <c r="Y18" s="1105">
        <v>363014</v>
      </c>
      <c r="Z18" s="1128">
        <v>248653</v>
      </c>
      <c r="AB18" s="1127">
        <v>156.5</v>
      </c>
      <c r="AC18" s="1099">
        <v>37315.1</v>
      </c>
      <c r="AD18" s="1128">
        <v>249827</v>
      </c>
    </row>
    <row r="19" spans="1:30">
      <c r="A19" s="113"/>
      <c r="B19" s="121" t="s">
        <v>14</v>
      </c>
      <c r="C19" s="838">
        <v>125</v>
      </c>
      <c r="D19" s="839">
        <v>1273417</v>
      </c>
      <c r="E19" s="839">
        <v>921849</v>
      </c>
      <c r="F19" s="838">
        <v>91.9</v>
      </c>
      <c r="G19" s="20">
        <v>1062792.7240000002</v>
      </c>
      <c r="H19" s="840">
        <v>1.04</v>
      </c>
      <c r="I19" s="2682"/>
      <c r="J19" s="841">
        <v>1.1479999999999999</v>
      </c>
      <c r="K19" s="1149">
        <v>505681</v>
      </c>
      <c r="M19" s="842">
        <v>125</v>
      </c>
      <c r="N19" s="838">
        <v>1270.51</v>
      </c>
      <c r="O19" s="838">
        <v>955.95</v>
      </c>
      <c r="P19" s="838">
        <v>91.9</v>
      </c>
      <c r="Q19" s="20">
        <v>1054594.8</v>
      </c>
      <c r="R19" s="840">
        <v>1.04</v>
      </c>
      <c r="S19" s="2682"/>
      <c r="T19" s="841">
        <v>1.1000000000000001</v>
      </c>
      <c r="U19" s="1149">
        <v>442355</v>
      </c>
      <c r="X19" s="1129">
        <v>167.1</v>
      </c>
      <c r="Y19" s="1106">
        <v>661925</v>
      </c>
      <c r="Z19" s="1130">
        <v>255646</v>
      </c>
      <c r="AB19" s="1129">
        <v>157.30000000000001</v>
      </c>
      <c r="AC19" s="1100">
        <v>38293.9</v>
      </c>
      <c r="AD19" s="1130">
        <v>275757</v>
      </c>
    </row>
    <row r="20" spans="1:30">
      <c r="A20" s="112" t="s">
        <v>19</v>
      </c>
      <c r="B20" s="120" t="s">
        <v>3</v>
      </c>
      <c r="C20" s="843">
        <v>122</v>
      </c>
      <c r="D20" s="844">
        <v>1224087</v>
      </c>
      <c r="E20" s="844">
        <v>825943</v>
      </c>
      <c r="F20" s="843">
        <v>88.4</v>
      </c>
      <c r="G20" s="19">
        <v>938657.16</v>
      </c>
      <c r="H20" s="845">
        <v>1.04</v>
      </c>
      <c r="I20" s="2681"/>
      <c r="J20" s="846">
        <v>1.0589999999999999</v>
      </c>
      <c r="K20" s="1148">
        <v>332904</v>
      </c>
      <c r="M20" s="847">
        <v>122</v>
      </c>
      <c r="N20" s="843">
        <v>1278.2</v>
      </c>
      <c r="O20" s="843">
        <v>968.47</v>
      </c>
      <c r="P20" s="843">
        <v>88.4</v>
      </c>
      <c r="Q20" s="19">
        <v>1035971.8</v>
      </c>
      <c r="R20" s="845">
        <v>1.04</v>
      </c>
      <c r="S20" s="2681"/>
      <c r="T20" s="846">
        <v>1.0820000000000001</v>
      </c>
      <c r="U20" s="1148">
        <v>456055</v>
      </c>
      <c r="X20" s="1131">
        <v>147.5</v>
      </c>
      <c r="Y20" s="1107">
        <v>328635</v>
      </c>
      <c r="Z20" s="1112">
        <v>260000</v>
      </c>
      <c r="AB20" s="1131">
        <v>155.9</v>
      </c>
      <c r="AC20" s="1101">
        <v>37643.699999999997</v>
      </c>
      <c r="AD20" s="1112">
        <v>253063</v>
      </c>
    </row>
    <row r="21" spans="1:30">
      <c r="A21" s="112">
        <v>1990</v>
      </c>
      <c r="B21" s="120" t="s">
        <v>4</v>
      </c>
      <c r="C21" s="843">
        <v>122.8</v>
      </c>
      <c r="D21" s="844">
        <v>1195472</v>
      </c>
      <c r="E21" s="844">
        <v>1013622</v>
      </c>
      <c r="F21" s="843">
        <v>89.9</v>
      </c>
      <c r="G21" s="19">
        <v>1022461.84</v>
      </c>
      <c r="H21" s="845">
        <v>1.06</v>
      </c>
      <c r="I21" s="2681"/>
      <c r="J21" s="846">
        <v>1.081</v>
      </c>
      <c r="K21" s="1148">
        <v>435231</v>
      </c>
      <c r="M21" s="847">
        <v>122.8</v>
      </c>
      <c r="N21" s="843">
        <v>1274.3499999999999</v>
      </c>
      <c r="O21" s="843">
        <v>1008.17</v>
      </c>
      <c r="P21" s="843">
        <v>89.9</v>
      </c>
      <c r="Q21" s="19">
        <v>1037904.3</v>
      </c>
      <c r="R21" s="845">
        <v>1.06</v>
      </c>
      <c r="S21" s="2681"/>
      <c r="T21" s="846">
        <v>1.075</v>
      </c>
      <c r="U21" s="1148">
        <v>476418</v>
      </c>
      <c r="X21" s="1131">
        <v>154.69999999999999</v>
      </c>
      <c r="Y21" s="1107">
        <v>280425</v>
      </c>
      <c r="Z21" s="1112">
        <v>230467</v>
      </c>
      <c r="AB21" s="1131">
        <v>154.30000000000001</v>
      </c>
      <c r="AC21" s="1101">
        <v>39023.300000000003</v>
      </c>
      <c r="AD21" s="1112">
        <v>258221</v>
      </c>
    </row>
    <row r="22" spans="1:30">
      <c r="A22" s="112"/>
      <c r="B22" s="120" t="s">
        <v>5</v>
      </c>
      <c r="C22" s="843">
        <v>125.4</v>
      </c>
      <c r="D22" s="844">
        <v>1302850</v>
      </c>
      <c r="E22" s="844">
        <v>1217614</v>
      </c>
      <c r="F22" s="843">
        <v>91.3</v>
      </c>
      <c r="G22" s="19">
        <v>1011610.7930000001</v>
      </c>
      <c r="H22" s="845">
        <v>1.07</v>
      </c>
      <c r="I22" s="2681"/>
      <c r="J22" s="846">
        <v>1.29</v>
      </c>
      <c r="K22" s="1148">
        <v>521796</v>
      </c>
      <c r="M22" s="847">
        <v>125.4</v>
      </c>
      <c r="N22" s="843">
        <v>1277.45</v>
      </c>
      <c r="O22" s="843">
        <v>1209.46</v>
      </c>
      <c r="P22" s="843">
        <v>91.3</v>
      </c>
      <c r="Q22" s="19">
        <v>1027274.6</v>
      </c>
      <c r="R22" s="845">
        <v>1.07</v>
      </c>
      <c r="S22" s="2681"/>
      <c r="T22" s="846">
        <v>1.093</v>
      </c>
      <c r="U22" s="1148">
        <v>467256</v>
      </c>
      <c r="X22" s="1131">
        <v>152.5</v>
      </c>
      <c r="Y22" s="1107">
        <v>404388</v>
      </c>
      <c r="Z22" s="1112">
        <v>264672</v>
      </c>
      <c r="AB22" s="1131">
        <v>149.9</v>
      </c>
      <c r="AC22" s="1101">
        <v>39306.1</v>
      </c>
      <c r="AD22" s="1112">
        <v>261969</v>
      </c>
    </row>
    <row r="23" spans="1:30">
      <c r="A23" s="112"/>
      <c r="B23" s="120" t="s">
        <v>6</v>
      </c>
      <c r="C23" s="843">
        <v>124.7</v>
      </c>
      <c r="D23" s="844">
        <v>1245128</v>
      </c>
      <c r="E23" s="844">
        <v>879371</v>
      </c>
      <c r="F23" s="843">
        <v>91.3</v>
      </c>
      <c r="G23" s="19">
        <v>1072600.0900000001</v>
      </c>
      <c r="H23" s="845">
        <v>1.08</v>
      </c>
      <c r="I23" s="2681"/>
      <c r="J23" s="846">
        <v>1.0409999999999999</v>
      </c>
      <c r="K23" s="1148">
        <v>487078</v>
      </c>
      <c r="M23" s="847">
        <v>124.7</v>
      </c>
      <c r="N23" s="843">
        <v>1285.2</v>
      </c>
      <c r="O23" s="843">
        <v>810.29</v>
      </c>
      <c r="P23" s="843">
        <v>91.3</v>
      </c>
      <c r="Q23" s="19">
        <v>1029794.5</v>
      </c>
      <c r="R23" s="845">
        <v>1.08</v>
      </c>
      <c r="S23" s="2681"/>
      <c r="T23" s="846">
        <v>1.077</v>
      </c>
      <c r="U23" s="1148">
        <v>486133</v>
      </c>
      <c r="X23" s="1131">
        <v>158.5</v>
      </c>
      <c r="Y23" s="1107">
        <v>361315</v>
      </c>
      <c r="Z23" s="1112">
        <v>296467</v>
      </c>
      <c r="AB23" s="1131">
        <v>151.6</v>
      </c>
      <c r="AC23" s="1101">
        <v>38425</v>
      </c>
      <c r="AD23" s="1112">
        <v>286938</v>
      </c>
    </row>
    <row r="24" spans="1:30">
      <c r="A24" s="112"/>
      <c r="B24" s="120" t="s">
        <v>7</v>
      </c>
      <c r="C24" s="843">
        <v>130.30000000000001</v>
      </c>
      <c r="D24" s="844">
        <v>1280462</v>
      </c>
      <c r="E24" s="844">
        <v>1169695</v>
      </c>
      <c r="F24" s="843">
        <v>101</v>
      </c>
      <c r="G24" s="19">
        <v>987209.66399999987</v>
      </c>
      <c r="H24" s="845">
        <v>1.07</v>
      </c>
      <c r="I24" s="2681"/>
      <c r="J24" s="846">
        <v>1.034</v>
      </c>
      <c r="K24" s="1148">
        <v>482268</v>
      </c>
      <c r="M24" s="847">
        <v>130.30000000000001</v>
      </c>
      <c r="N24" s="843">
        <v>1289.1300000000001</v>
      </c>
      <c r="O24" s="843">
        <v>1282.02</v>
      </c>
      <c r="P24" s="843">
        <v>101</v>
      </c>
      <c r="Q24" s="19">
        <v>1015207.6</v>
      </c>
      <c r="R24" s="845">
        <v>1.07</v>
      </c>
      <c r="S24" s="2681"/>
      <c r="T24" s="846">
        <v>1.1180000000000001</v>
      </c>
      <c r="U24" s="1148">
        <v>510370</v>
      </c>
      <c r="X24" s="1131">
        <v>145.4</v>
      </c>
      <c r="Y24" s="1107">
        <v>361115</v>
      </c>
      <c r="Z24" s="1112">
        <v>280602</v>
      </c>
      <c r="AB24" s="1131">
        <v>149.80000000000001</v>
      </c>
      <c r="AC24" s="1101">
        <v>40065.300000000003</v>
      </c>
      <c r="AD24" s="1112">
        <v>271550</v>
      </c>
    </row>
    <row r="25" spans="1:30">
      <c r="A25" s="112"/>
      <c r="B25" s="120" t="s">
        <v>8</v>
      </c>
      <c r="C25" s="843">
        <v>125</v>
      </c>
      <c r="D25" s="844">
        <v>1312561</v>
      </c>
      <c r="E25" s="844">
        <v>1165383</v>
      </c>
      <c r="F25" s="843">
        <v>91.8</v>
      </c>
      <c r="G25" s="19">
        <v>1092574.6000000001</v>
      </c>
      <c r="H25" s="845">
        <v>1.1000000000000001</v>
      </c>
      <c r="I25" s="2681"/>
      <c r="J25" s="846">
        <v>1.028</v>
      </c>
      <c r="K25" s="1148">
        <v>492797</v>
      </c>
      <c r="M25" s="847">
        <v>125</v>
      </c>
      <c r="N25" s="843">
        <v>1288.18</v>
      </c>
      <c r="O25" s="843">
        <v>1058.33</v>
      </c>
      <c r="P25" s="843">
        <v>91.8</v>
      </c>
      <c r="Q25" s="19">
        <v>1030406.4</v>
      </c>
      <c r="R25" s="845">
        <v>1.1000000000000001</v>
      </c>
      <c r="S25" s="2681"/>
      <c r="T25" s="846">
        <v>1.0660000000000001</v>
      </c>
      <c r="U25" s="1148">
        <v>484211</v>
      </c>
      <c r="X25" s="1131">
        <v>145.9</v>
      </c>
      <c r="Y25" s="1107">
        <v>364013</v>
      </c>
      <c r="Z25" s="1112">
        <v>254039</v>
      </c>
      <c r="AB25" s="1131">
        <v>150.19999999999999</v>
      </c>
      <c r="AC25" s="1101">
        <v>40124</v>
      </c>
      <c r="AD25" s="1112">
        <v>262110</v>
      </c>
    </row>
    <row r="26" spans="1:30">
      <c r="A26" s="112"/>
      <c r="B26" s="120" t="s">
        <v>9</v>
      </c>
      <c r="C26" s="843">
        <v>128.4</v>
      </c>
      <c r="D26" s="844">
        <v>1361352</v>
      </c>
      <c r="E26" s="844">
        <v>922555</v>
      </c>
      <c r="F26" s="843">
        <v>98.4</v>
      </c>
      <c r="G26" s="19">
        <v>1065328.872</v>
      </c>
      <c r="H26" s="845">
        <v>1.1100000000000001</v>
      </c>
      <c r="I26" s="2681"/>
      <c r="J26" s="846">
        <v>1.0720000000000001</v>
      </c>
      <c r="K26" s="1148">
        <v>502163</v>
      </c>
      <c r="M26" s="847">
        <v>128.4</v>
      </c>
      <c r="N26" s="843">
        <v>1291.52</v>
      </c>
      <c r="O26" s="843">
        <v>848.13</v>
      </c>
      <c r="P26" s="843">
        <v>98.4</v>
      </c>
      <c r="Q26" s="19">
        <v>1028418.4</v>
      </c>
      <c r="R26" s="845">
        <v>1.1100000000000001</v>
      </c>
      <c r="S26" s="2681"/>
      <c r="T26" s="846">
        <v>1.1020000000000001</v>
      </c>
      <c r="U26" s="1148">
        <v>481044</v>
      </c>
      <c r="X26" s="1131">
        <v>146.19999999999999</v>
      </c>
      <c r="Y26" s="1107">
        <v>555901</v>
      </c>
      <c r="Z26" s="1112">
        <v>264983</v>
      </c>
      <c r="AB26" s="1131">
        <v>149.30000000000001</v>
      </c>
      <c r="AC26" s="1101">
        <v>39891.9</v>
      </c>
      <c r="AD26" s="1112">
        <v>262326</v>
      </c>
    </row>
    <row r="27" spans="1:30">
      <c r="A27" s="112"/>
      <c r="B27" s="120" t="s">
        <v>10</v>
      </c>
      <c r="C27" s="843">
        <v>128.9</v>
      </c>
      <c r="D27" s="844">
        <v>1329424</v>
      </c>
      <c r="E27" s="844">
        <v>1122275</v>
      </c>
      <c r="F27" s="843">
        <v>95.2</v>
      </c>
      <c r="G27" s="19">
        <v>989111.12</v>
      </c>
      <c r="H27" s="845">
        <v>1.1399999999999999</v>
      </c>
      <c r="I27" s="2681"/>
      <c r="J27" s="846">
        <v>1.032</v>
      </c>
      <c r="K27" s="1148">
        <v>468166</v>
      </c>
      <c r="M27" s="847">
        <v>128.9</v>
      </c>
      <c r="N27" s="843">
        <v>1313.12</v>
      </c>
      <c r="O27" s="843">
        <v>1131.49</v>
      </c>
      <c r="P27" s="843">
        <v>95.2</v>
      </c>
      <c r="Q27" s="19">
        <v>1025789.5</v>
      </c>
      <c r="R27" s="845">
        <v>1.1399999999999999</v>
      </c>
      <c r="S27" s="2681"/>
      <c r="T27" s="846">
        <v>1.113</v>
      </c>
      <c r="U27" s="1148">
        <v>470834</v>
      </c>
      <c r="X27" s="1131">
        <v>138.6</v>
      </c>
      <c r="Y27" s="1107">
        <v>290634</v>
      </c>
      <c r="Z27" s="1112">
        <v>278064</v>
      </c>
      <c r="AB27" s="1131">
        <v>148.1</v>
      </c>
      <c r="AC27" s="1101">
        <v>38810.400000000001</v>
      </c>
      <c r="AD27" s="1112">
        <v>262877</v>
      </c>
    </row>
    <row r="28" spans="1:30">
      <c r="A28" s="112"/>
      <c r="B28" s="120" t="s">
        <v>11</v>
      </c>
      <c r="C28" s="843">
        <v>120.3</v>
      </c>
      <c r="D28" s="844">
        <v>1336681</v>
      </c>
      <c r="E28" s="844">
        <v>959160</v>
      </c>
      <c r="F28" s="843">
        <v>86</v>
      </c>
      <c r="G28" s="19">
        <v>1031189.177</v>
      </c>
      <c r="H28" s="845">
        <v>1.1100000000000001</v>
      </c>
      <c r="I28" s="2681"/>
      <c r="J28" s="846">
        <v>1.073</v>
      </c>
      <c r="K28" s="1148">
        <v>483437</v>
      </c>
      <c r="M28" s="847">
        <v>120.3</v>
      </c>
      <c r="N28" s="843">
        <v>1312.38</v>
      </c>
      <c r="O28" s="843">
        <v>909.75</v>
      </c>
      <c r="P28" s="843">
        <v>86</v>
      </c>
      <c r="Q28" s="19">
        <v>1032793.1</v>
      </c>
      <c r="R28" s="845">
        <v>1.1100000000000001</v>
      </c>
      <c r="S28" s="2681"/>
      <c r="T28" s="846">
        <v>1.028</v>
      </c>
      <c r="U28" s="1148">
        <v>462468</v>
      </c>
      <c r="X28" s="1131">
        <v>147</v>
      </c>
      <c r="Y28" s="1107">
        <v>340234</v>
      </c>
      <c r="Z28" s="1112">
        <v>251727</v>
      </c>
      <c r="AB28" s="1131">
        <v>148.9</v>
      </c>
      <c r="AC28" s="1101">
        <v>41132</v>
      </c>
      <c r="AD28" s="1112">
        <v>259440</v>
      </c>
    </row>
    <row r="29" spans="1:30">
      <c r="A29" s="112"/>
      <c r="B29" s="120" t="s">
        <v>12</v>
      </c>
      <c r="C29" s="843">
        <v>128.6</v>
      </c>
      <c r="D29" s="844">
        <v>1342395</v>
      </c>
      <c r="E29" s="844">
        <v>961955</v>
      </c>
      <c r="F29" s="843">
        <v>95.6</v>
      </c>
      <c r="G29" s="19">
        <v>1042676.5560000001</v>
      </c>
      <c r="H29" s="845">
        <v>1.1000000000000001</v>
      </c>
      <c r="I29" s="2681"/>
      <c r="J29" s="846">
        <v>1.1000000000000001</v>
      </c>
      <c r="K29" s="1148">
        <v>518423</v>
      </c>
      <c r="M29" s="847">
        <v>128.6</v>
      </c>
      <c r="N29" s="843">
        <v>1308.74</v>
      </c>
      <c r="O29" s="843">
        <v>950.28</v>
      </c>
      <c r="P29" s="843">
        <v>95.6</v>
      </c>
      <c r="Q29" s="19">
        <v>1027251.4</v>
      </c>
      <c r="R29" s="845">
        <v>1.1000000000000001</v>
      </c>
      <c r="S29" s="2681"/>
      <c r="T29" s="846">
        <v>1.1080000000000001</v>
      </c>
      <c r="U29" s="1148">
        <v>483237</v>
      </c>
      <c r="X29" s="1131">
        <v>153.4</v>
      </c>
      <c r="Y29" s="1107">
        <v>383887</v>
      </c>
      <c r="Z29" s="1112">
        <v>278288</v>
      </c>
      <c r="AB29" s="1131">
        <v>148.30000000000001</v>
      </c>
      <c r="AC29" s="1101">
        <v>39655.1</v>
      </c>
      <c r="AD29" s="1112">
        <v>255671</v>
      </c>
    </row>
    <row r="30" spans="1:30">
      <c r="A30" s="112"/>
      <c r="B30" s="120" t="s">
        <v>13</v>
      </c>
      <c r="C30" s="843">
        <v>127.8</v>
      </c>
      <c r="D30" s="844">
        <v>1288644</v>
      </c>
      <c r="E30" s="844">
        <v>800496</v>
      </c>
      <c r="F30" s="843">
        <v>95.6</v>
      </c>
      <c r="G30" s="19">
        <v>1053065.1599999999</v>
      </c>
      <c r="H30" s="845">
        <v>1.1000000000000001</v>
      </c>
      <c r="I30" s="2681"/>
      <c r="J30" s="846">
        <v>1.0980000000000001</v>
      </c>
      <c r="K30" s="1148">
        <v>459471</v>
      </c>
      <c r="M30" s="847">
        <v>127.8</v>
      </c>
      <c r="N30" s="843">
        <v>1297</v>
      </c>
      <c r="O30" s="843">
        <v>892.59</v>
      </c>
      <c r="P30" s="843">
        <v>95.6</v>
      </c>
      <c r="Q30" s="19">
        <v>1022058.1</v>
      </c>
      <c r="R30" s="845">
        <v>1.1000000000000001</v>
      </c>
      <c r="S30" s="2681"/>
      <c r="T30" s="846">
        <v>1.097</v>
      </c>
      <c r="U30" s="1148">
        <v>478820</v>
      </c>
      <c r="X30" s="1131">
        <v>155.6</v>
      </c>
      <c r="Y30" s="1107">
        <v>396558</v>
      </c>
      <c r="Z30" s="1112">
        <v>265662</v>
      </c>
      <c r="AB30" s="1131">
        <v>149.4</v>
      </c>
      <c r="AC30" s="1101">
        <v>40623.699999999997</v>
      </c>
      <c r="AD30" s="1112">
        <v>262944</v>
      </c>
    </row>
    <row r="31" spans="1:30">
      <c r="A31" s="112"/>
      <c r="B31" s="120" t="s">
        <v>14</v>
      </c>
      <c r="C31" s="843">
        <v>126.4</v>
      </c>
      <c r="D31" s="844">
        <v>1274325</v>
      </c>
      <c r="E31" s="844">
        <v>993901</v>
      </c>
      <c r="F31" s="843">
        <v>94.5</v>
      </c>
      <c r="G31" s="19">
        <v>1032494.58</v>
      </c>
      <c r="H31" s="845">
        <v>1.1200000000000001</v>
      </c>
      <c r="I31" s="2681"/>
      <c r="J31" s="846">
        <v>1.1259999999999999</v>
      </c>
      <c r="K31" s="1148">
        <v>522979</v>
      </c>
      <c r="M31" s="847">
        <v>126.4</v>
      </c>
      <c r="N31" s="843">
        <v>1283.27</v>
      </c>
      <c r="O31" s="843">
        <v>967.05</v>
      </c>
      <c r="P31" s="843">
        <v>94.5</v>
      </c>
      <c r="Q31" s="19">
        <v>1029155.1</v>
      </c>
      <c r="R31" s="845">
        <v>1.1200000000000001</v>
      </c>
      <c r="S31" s="2681"/>
      <c r="T31" s="846">
        <v>1.081</v>
      </c>
      <c r="U31" s="1148">
        <v>468997</v>
      </c>
      <c r="X31" s="1132">
        <v>159.19999999999999</v>
      </c>
      <c r="Y31" s="1108">
        <v>699767</v>
      </c>
      <c r="Z31" s="1113">
        <v>261179</v>
      </c>
      <c r="AB31" s="1132">
        <v>149.6</v>
      </c>
      <c r="AC31" s="1102">
        <v>40511.4</v>
      </c>
      <c r="AD31" s="1113">
        <v>281711</v>
      </c>
    </row>
    <row r="32" spans="1:30">
      <c r="A32" s="111" t="s">
        <v>20</v>
      </c>
      <c r="B32" s="119" t="s">
        <v>3</v>
      </c>
      <c r="C32" s="853">
        <v>128.80000000000001</v>
      </c>
      <c r="D32" s="854">
        <v>1236471</v>
      </c>
      <c r="E32" s="854">
        <v>704854</v>
      </c>
      <c r="F32" s="853">
        <v>96.7</v>
      </c>
      <c r="G32" s="18">
        <v>910355.69</v>
      </c>
      <c r="H32" s="855">
        <v>1.1100000000000001</v>
      </c>
      <c r="I32" s="2683">
        <v>11.6</v>
      </c>
      <c r="J32" s="856">
        <v>1.091</v>
      </c>
      <c r="K32" s="1147">
        <v>363612</v>
      </c>
      <c r="M32" s="857">
        <v>128.80000000000001</v>
      </c>
      <c r="N32" s="853">
        <v>1296.73</v>
      </c>
      <c r="O32" s="853">
        <v>826.13</v>
      </c>
      <c r="P32" s="853">
        <v>96.7</v>
      </c>
      <c r="Q32" s="18">
        <v>1002569.6</v>
      </c>
      <c r="R32" s="855">
        <v>1.1100000000000001</v>
      </c>
      <c r="S32" s="2683">
        <v>11.6</v>
      </c>
      <c r="T32" s="856">
        <v>1.119</v>
      </c>
      <c r="U32" s="1147">
        <v>487758</v>
      </c>
      <c r="X32" s="1131">
        <v>140.6</v>
      </c>
      <c r="Y32" s="1107">
        <v>362147</v>
      </c>
      <c r="Z32" s="1112">
        <v>273548</v>
      </c>
      <c r="AB32" s="1131">
        <v>148.5</v>
      </c>
      <c r="AC32" s="1101">
        <v>41287.1</v>
      </c>
      <c r="AD32" s="1112">
        <v>268813</v>
      </c>
    </row>
    <row r="33" spans="1:30">
      <c r="A33" s="112">
        <v>1991</v>
      </c>
      <c r="B33" s="120" t="s">
        <v>4</v>
      </c>
      <c r="C33" s="843">
        <v>130.30000000000001</v>
      </c>
      <c r="D33" s="844">
        <v>1223172</v>
      </c>
      <c r="E33" s="844">
        <v>862404</v>
      </c>
      <c r="F33" s="843">
        <v>98.5</v>
      </c>
      <c r="G33" s="19">
        <v>1024756.177</v>
      </c>
      <c r="H33" s="845">
        <v>1.1200000000000001</v>
      </c>
      <c r="I33" s="2684">
        <v>8.3000000000000007</v>
      </c>
      <c r="J33" s="846">
        <v>1.1180000000000001</v>
      </c>
      <c r="K33" s="1148">
        <v>415328</v>
      </c>
      <c r="M33" s="847">
        <v>130.30000000000001</v>
      </c>
      <c r="N33" s="843">
        <v>1305.4100000000001</v>
      </c>
      <c r="O33" s="843">
        <v>871.91</v>
      </c>
      <c r="P33" s="843">
        <v>98.5</v>
      </c>
      <c r="Q33" s="19">
        <v>1042217.1</v>
      </c>
      <c r="R33" s="845">
        <v>1.1200000000000001</v>
      </c>
      <c r="S33" s="2684">
        <v>8.3000000000000007</v>
      </c>
      <c r="T33" s="846">
        <v>1.117</v>
      </c>
      <c r="U33" s="1148">
        <v>452461</v>
      </c>
      <c r="X33" s="1131">
        <v>145.9</v>
      </c>
      <c r="Y33" s="1107">
        <v>296600</v>
      </c>
      <c r="Z33" s="1112">
        <v>244569</v>
      </c>
      <c r="AB33" s="1131">
        <v>145.4</v>
      </c>
      <c r="AC33" s="1101">
        <v>41119.4</v>
      </c>
      <c r="AD33" s="1112">
        <v>274612</v>
      </c>
    </row>
    <row r="34" spans="1:30">
      <c r="A34" s="112"/>
      <c r="B34" s="120" t="s">
        <v>5</v>
      </c>
      <c r="C34" s="843">
        <v>128</v>
      </c>
      <c r="D34" s="844">
        <v>1348355</v>
      </c>
      <c r="E34" s="844">
        <v>846717</v>
      </c>
      <c r="F34" s="843">
        <v>96.2</v>
      </c>
      <c r="G34" s="19">
        <v>1001812.9</v>
      </c>
      <c r="H34" s="845">
        <v>1.1200000000000001</v>
      </c>
      <c r="I34" s="2684">
        <v>9.6999999999999993</v>
      </c>
      <c r="J34" s="846">
        <v>1.2889999999999999</v>
      </c>
      <c r="K34" s="1148">
        <v>518646</v>
      </c>
      <c r="M34" s="847">
        <v>128</v>
      </c>
      <c r="N34" s="843">
        <v>1323.48</v>
      </c>
      <c r="O34" s="843">
        <v>868.16</v>
      </c>
      <c r="P34" s="843">
        <v>96.2</v>
      </c>
      <c r="Q34" s="19">
        <v>1025065.1</v>
      </c>
      <c r="R34" s="845">
        <v>1.1200000000000001</v>
      </c>
      <c r="S34" s="2684">
        <v>9.6999999999999993</v>
      </c>
      <c r="T34" s="846">
        <v>1.0860000000000001</v>
      </c>
      <c r="U34" s="1148">
        <v>464307</v>
      </c>
      <c r="X34" s="1131">
        <v>147.5</v>
      </c>
      <c r="Y34" s="1107">
        <v>434238</v>
      </c>
      <c r="Z34" s="1112">
        <v>260032</v>
      </c>
      <c r="AB34" s="1131">
        <v>145.19999999999999</v>
      </c>
      <c r="AC34" s="1101">
        <v>42558.6</v>
      </c>
      <c r="AD34" s="1112">
        <v>268496</v>
      </c>
    </row>
    <row r="35" spans="1:30">
      <c r="A35" s="112"/>
      <c r="B35" s="120" t="s">
        <v>6</v>
      </c>
      <c r="C35" s="843">
        <v>129.1</v>
      </c>
      <c r="D35" s="844">
        <v>1298037</v>
      </c>
      <c r="E35" s="844">
        <v>1073074</v>
      </c>
      <c r="F35" s="843">
        <v>97.7</v>
      </c>
      <c r="G35" s="19">
        <v>1086957.496</v>
      </c>
      <c r="H35" s="845">
        <v>1.1100000000000001</v>
      </c>
      <c r="I35" s="2684">
        <v>6.1</v>
      </c>
      <c r="J35" s="846">
        <v>1.04</v>
      </c>
      <c r="K35" s="1148">
        <v>451926</v>
      </c>
      <c r="M35" s="847">
        <v>129.1</v>
      </c>
      <c r="N35" s="843">
        <v>1334.07</v>
      </c>
      <c r="O35" s="843">
        <v>969.41</v>
      </c>
      <c r="P35" s="843">
        <v>97.7</v>
      </c>
      <c r="Q35" s="19">
        <v>1038064.3</v>
      </c>
      <c r="R35" s="845">
        <v>1.1100000000000001</v>
      </c>
      <c r="S35" s="2684">
        <v>6.1</v>
      </c>
      <c r="T35" s="846">
        <v>1.0780000000000001</v>
      </c>
      <c r="U35" s="1148">
        <v>437618</v>
      </c>
      <c r="X35" s="1131">
        <v>152.30000000000001</v>
      </c>
      <c r="Y35" s="1107">
        <v>385596</v>
      </c>
      <c r="Z35" s="1112">
        <v>247402</v>
      </c>
      <c r="AB35" s="1131">
        <v>145.69999999999999</v>
      </c>
      <c r="AC35" s="1101">
        <v>41471.599999999999</v>
      </c>
      <c r="AD35" s="1112">
        <v>229887</v>
      </c>
    </row>
    <row r="36" spans="1:30">
      <c r="A36" s="112"/>
      <c r="B36" s="120" t="s">
        <v>7</v>
      </c>
      <c r="C36" s="843">
        <v>129.4</v>
      </c>
      <c r="D36" s="844">
        <v>1344824</v>
      </c>
      <c r="E36" s="844">
        <v>758825</v>
      </c>
      <c r="F36" s="843">
        <v>98.3</v>
      </c>
      <c r="G36" s="19">
        <v>1016899.339</v>
      </c>
      <c r="H36" s="845">
        <v>1.1000000000000001</v>
      </c>
      <c r="I36" s="2684">
        <v>5.0999999999999996</v>
      </c>
      <c r="J36" s="846">
        <v>0.99399999999999999</v>
      </c>
      <c r="K36" s="1148">
        <v>479260</v>
      </c>
      <c r="M36" s="847">
        <v>129.4</v>
      </c>
      <c r="N36" s="843">
        <v>1352.61</v>
      </c>
      <c r="O36" s="843">
        <v>847.76</v>
      </c>
      <c r="P36" s="843">
        <v>98.3</v>
      </c>
      <c r="Q36" s="19">
        <v>1039430.2</v>
      </c>
      <c r="R36" s="845">
        <v>1.1000000000000001</v>
      </c>
      <c r="S36" s="2684">
        <v>5.0999999999999996</v>
      </c>
      <c r="T36" s="846">
        <v>1.079</v>
      </c>
      <c r="U36" s="1148">
        <v>505598</v>
      </c>
      <c r="X36" s="1131">
        <v>143.19999999999999</v>
      </c>
      <c r="Y36" s="1107">
        <v>373528</v>
      </c>
      <c r="Z36" s="1112">
        <v>284508</v>
      </c>
      <c r="AB36" s="1131">
        <v>147.5</v>
      </c>
      <c r="AC36" s="1101">
        <v>41258.9</v>
      </c>
      <c r="AD36" s="1112">
        <v>273453</v>
      </c>
    </row>
    <row r="37" spans="1:30">
      <c r="A37" s="112"/>
      <c r="B37" s="120" t="s">
        <v>8</v>
      </c>
      <c r="C37" s="843">
        <v>128.80000000000001</v>
      </c>
      <c r="D37" s="844">
        <v>1351817</v>
      </c>
      <c r="E37" s="844">
        <v>940266</v>
      </c>
      <c r="F37" s="843">
        <v>98.8</v>
      </c>
      <c r="G37" s="19">
        <v>1089486.2250000001</v>
      </c>
      <c r="H37" s="845">
        <v>1.1100000000000001</v>
      </c>
      <c r="I37" s="2684">
        <v>8.9</v>
      </c>
      <c r="J37" s="846">
        <v>1.0349999999999999</v>
      </c>
      <c r="K37" s="1148">
        <v>474291</v>
      </c>
      <c r="M37" s="847">
        <v>128.80000000000001</v>
      </c>
      <c r="N37" s="843">
        <v>1333.71</v>
      </c>
      <c r="O37" s="843">
        <v>849.28</v>
      </c>
      <c r="P37" s="843">
        <v>98.8</v>
      </c>
      <c r="Q37" s="19">
        <v>1038090.8</v>
      </c>
      <c r="R37" s="845">
        <v>1.1100000000000001</v>
      </c>
      <c r="S37" s="2684">
        <v>8.9</v>
      </c>
      <c r="T37" s="846">
        <v>1.0649999999999999</v>
      </c>
      <c r="U37" s="1148">
        <v>477055</v>
      </c>
      <c r="X37" s="1131">
        <v>139.6</v>
      </c>
      <c r="Y37" s="1107">
        <v>389028</v>
      </c>
      <c r="Z37" s="1112">
        <v>244360</v>
      </c>
      <c r="AB37" s="1131">
        <v>143</v>
      </c>
      <c r="AC37" s="1101">
        <v>42428.5</v>
      </c>
      <c r="AD37" s="1112">
        <v>267593</v>
      </c>
    </row>
    <row r="38" spans="1:30">
      <c r="A38" s="112"/>
      <c r="B38" s="120" t="s">
        <v>9</v>
      </c>
      <c r="C38" s="843">
        <v>127.4</v>
      </c>
      <c r="D38" s="844">
        <v>1399485</v>
      </c>
      <c r="E38" s="844">
        <v>1003927</v>
      </c>
      <c r="F38" s="843">
        <v>96.1</v>
      </c>
      <c r="G38" s="19">
        <v>1077558.7620000001</v>
      </c>
      <c r="H38" s="845">
        <v>1.0900000000000001</v>
      </c>
      <c r="I38" s="2684">
        <v>-0.4</v>
      </c>
      <c r="J38" s="846">
        <v>1.0309999999999999</v>
      </c>
      <c r="K38" s="1148">
        <v>520951</v>
      </c>
      <c r="M38" s="847">
        <v>127.4</v>
      </c>
      <c r="N38" s="843">
        <v>1316</v>
      </c>
      <c r="O38" s="843">
        <v>876.76</v>
      </c>
      <c r="P38" s="843">
        <v>96.1</v>
      </c>
      <c r="Q38" s="19">
        <v>1032426.6</v>
      </c>
      <c r="R38" s="845">
        <v>1.0900000000000001</v>
      </c>
      <c r="S38" s="2684">
        <v>-0.4</v>
      </c>
      <c r="T38" s="846">
        <v>1.0580000000000001</v>
      </c>
      <c r="U38" s="1148">
        <v>489231</v>
      </c>
      <c r="X38" s="1131">
        <v>140.6</v>
      </c>
      <c r="Y38" s="1107">
        <v>552065</v>
      </c>
      <c r="Z38" s="1112">
        <v>272932</v>
      </c>
      <c r="AB38" s="1131">
        <v>143.80000000000001</v>
      </c>
      <c r="AC38" s="1101">
        <v>40003.599999999999</v>
      </c>
      <c r="AD38" s="1112">
        <v>262115</v>
      </c>
    </row>
    <row r="39" spans="1:30">
      <c r="A39" s="112"/>
      <c r="B39" s="120" t="s">
        <v>10</v>
      </c>
      <c r="C39" s="843">
        <v>125.7</v>
      </c>
      <c r="D39" s="844">
        <v>1307581</v>
      </c>
      <c r="E39" s="844">
        <v>817105</v>
      </c>
      <c r="F39" s="843">
        <v>94.5</v>
      </c>
      <c r="G39" s="19">
        <v>968707.02</v>
      </c>
      <c r="H39" s="845">
        <v>1.05</v>
      </c>
      <c r="I39" s="2684">
        <v>3.5</v>
      </c>
      <c r="J39" s="846">
        <v>0.97</v>
      </c>
      <c r="K39" s="1148">
        <v>468428</v>
      </c>
      <c r="M39" s="847">
        <v>125.7</v>
      </c>
      <c r="N39" s="843">
        <v>1292.3699999999999</v>
      </c>
      <c r="O39" s="843">
        <v>826.48</v>
      </c>
      <c r="P39" s="843">
        <v>94.5</v>
      </c>
      <c r="Q39" s="19">
        <v>1007133.6</v>
      </c>
      <c r="R39" s="845">
        <v>1.05</v>
      </c>
      <c r="S39" s="2684">
        <v>3.5</v>
      </c>
      <c r="T39" s="846">
        <v>1.046</v>
      </c>
      <c r="U39" s="1148">
        <v>481034</v>
      </c>
      <c r="X39" s="1131">
        <v>132.4</v>
      </c>
      <c r="Y39" s="1107">
        <v>316194</v>
      </c>
      <c r="Z39" s="1112">
        <v>261781</v>
      </c>
      <c r="AB39" s="1131">
        <v>142</v>
      </c>
      <c r="AC39" s="1101">
        <v>41270.199999999997</v>
      </c>
      <c r="AD39" s="1112">
        <v>253889</v>
      </c>
    </row>
    <row r="40" spans="1:30">
      <c r="A40" s="112"/>
      <c r="B40" s="120" t="s">
        <v>11</v>
      </c>
      <c r="C40" s="843">
        <v>123.5</v>
      </c>
      <c r="D40" s="844">
        <v>1320450</v>
      </c>
      <c r="E40" s="844">
        <v>979737</v>
      </c>
      <c r="F40" s="843">
        <v>91.3</v>
      </c>
      <c r="G40" s="19">
        <v>1023649.2280000001</v>
      </c>
      <c r="H40" s="845">
        <v>1</v>
      </c>
      <c r="I40" s="2684">
        <v>-0.2</v>
      </c>
      <c r="J40" s="846">
        <v>1.0720000000000001</v>
      </c>
      <c r="K40" s="1148">
        <v>517580</v>
      </c>
      <c r="M40" s="847">
        <v>123.5</v>
      </c>
      <c r="N40" s="843">
        <v>1298.0899999999999</v>
      </c>
      <c r="O40" s="843">
        <v>917.53</v>
      </c>
      <c r="P40" s="843">
        <v>91.3</v>
      </c>
      <c r="Q40" s="19">
        <v>1024638</v>
      </c>
      <c r="R40" s="845">
        <v>1</v>
      </c>
      <c r="S40" s="2684">
        <v>-0.2</v>
      </c>
      <c r="T40" s="846">
        <v>1.0249999999999999</v>
      </c>
      <c r="U40" s="1148">
        <v>499881</v>
      </c>
      <c r="X40" s="1131">
        <v>134.9</v>
      </c>
      <c r="Y40" s="1107">
        <v>348671</v>
      </c>
      <c r="Z40" s="1112">
        <v>246053</v>
      </c>
      <c r="AB40" s="1131">
        <v>136.5</v>
      </c>
      <c r="AC40" s="1101">
        <v>41251.300000000003</v>
      </c>
      <c r="AD40" s="1112">
        <v>239702</v>
      </c>
    </row>
    <row r="41" spans="1:30">
      <c r="A41" s="112"/>
      <c r="B41" s="120" t="s">
        <v>12</v>
      </c>
      <c r="C41" s="843">
        <v>123.1</v>
      </c>
      <c r="D41" s="844">
        <v>1320721</v>
      </c>
      <c r="E41" s="844">
        <v>844386</v>
      </c>
      <c r="F41" s="843">
        <v>89.7</v>
      </c>
      <c r="G41" s="19">
        <v>1041446.925</v>
      </c>
      <c r="H41" s="845">
        <v>0.99</v>
      </c>
      <c r="I41" s="2684">
        <v>0.7</v>
      </c>
      <c r="J41" s="846">
        <v>1.018</v>
      </c>
      <c r="K41" s="1148">
        <v>536205</v>
      </c>
      <c r="M41" s="847">
        <v>123.1</v>
      </c>
      <c r="N41" s="843">
        <v>1284.74</v>
      </c>
      <c r="O41" s="843">
        <v>860.09</v>
      </c>
      <c r="P41" s="843">
        <v>89.7</v>
      </c>
      <c r="Q41" s="19">
        <v>1021512.4</v>
      </c>
      <c r="R41" s="845">
        <v>0.99</v>
      </c>
      <c r="S41" s="2684">
        <v>0.7</v>
      </c>
      <c r="T41" s="846">
        <v>1.0249999999999999</v>
      </c>
      <c r="U41" s="1148">
        <v>502947</v>
      </c>
      <c r="X41" s="1131">
        <v>145</v>
      </c>
      <c r="Y41" s="1107">
        <v>395613</v>
      </c>
      <c r="Z41" s="1112">
        <v>280765</v>
      </c>
      <c r="AB41" s="1131">
        <v>140.1</v>
      </c>
      <c r="AC41" s="1101">
        <v>41071.9</v>
      </c>
      <c r="AD41" s="1112">
        <v>259533</v>
      </c>
    </row>
    <row r="42" spans="1:30">
      <c r="A42" s="112"/>
      <c r="B42" s="120" t="s">
        <v>13</v>
      </c>
      <c r="C42" s="843">
        <v>122.3</v>
      </c>
      <c r="D42" s="844">
        <v>1272625</v>
      </c>
      <c r="E42" s="844">
        <v>783312</v>
      </c>
      <c r="F42" s="843">
        <v>88.8</v>
      </c>
      <c r="G42" s="19">
        <v>1064726.2560000001</v>
      </c>
      <c r="H42" s="845">
        <v>0.99</v>
      </c>
      <c r="I42" s="2684">
        <v>1.5</v>
      </c>
      <c r="J42" s="846">
        <v>1.004</v>
      </c>
      <c r="K42" s="1148">
        <v>483952</v>
      </c>
      <c r="M42" s="847">
        <v>122.3</v>
      </c>
      <c r="N42" s="843">
        <v>1279.9100000000001</v>
      </c>
      <c r="O42" s="843">
        <v>848.48</v>
      </c>
      <c r="P42" s="843">
        <v>88.8</v>
      </c>
      <c r="Q42" s="19">
        <v>1037220.8</v>
      </c>
      <c r="R42" s="845">
        <v>0.99</v>
      </c>
      <c r="S42" s="2684">
        <v>1.5</v>
      </c>
      <c r="T42" s="846">
        <v>1.006</v>
      </c>
      <c r="U42" s="1148">
        <v>501974</v>
      </c>
      <c r="X42" s="1131">
        <v>145</v>
      </c>
      <c r="Y42" s="1107">
        <v>399949</v>
      </c>
      <c r="Z42" s="1112">
        <v>260305</v>
      </c>
      <c r="AB42" s="1131">
        <v>139.4</v>
      </c>
      <c r="AC42" s="1101">
        <v>40944.300000000003</v>
      </c>
      <c r="AD42" s="1112">
        <v>267013</v>
      </c>
    </row>
    <row r="43" spans="1:30">
      <c r="A43" s="113"/>
      <c r="B43" s="121" t="s">
        <v>14</v>
      </c>
      <c r="C43" s="848">
        <v>120.9</v>
      </c>
      <c r="D43" s="849">
        <v>1266958</v>
      </c>
      <c r="E43" s="849">
        <v>783985</v>
      </c>
      <c r="F43" s="848">
        <v>87.4</v>
      </c>
      <c r="G43" s="20">
        <v>1016144.798</v>
      </c>
      <c r="H43" s="850">
        <v>0.98</v>
      </c>
      <c r="I43" s="2685">
        <v>-0.1</v>
      </c>
      <c r="J43" s="851">
        <v>1.034</v>
      </c>
      <c r="K43" s="1149">
        <v>559792</v>
      </c>
      <c r="M43" s="852">
        <v>120.9</v>
      </c>
      <c r="N43" s="848">
        <v>1276.21</v>
      </c>
      <c r="O43" s="848">
        <v>776.78</v>
      </c>
      <c r="P43" s="848">
        <v>87.4</v>
      </c>
      <c r="Q43" s="20">
        <v>1016608.8</v>
      </c>
      <c r="R43" s="850">
        <v>0.98</v>
      </c>
      <c r="S43" s="2685">
        <v>-0.1</v>
      </c>
      <c r="T43" s="851">
        <v>0.996</v>
      </c>
      <c r="U43" s="1149">
        <v>504368</v>
      </c>
      <c r="X43" s="1131">
        <v>145</v>
      </c>
      <c r="Y43" s="1107">
        <v>682307</v>
      </c>
      <c r="Z43" s="1112">
        <v>233811</v>
      </c>
      <c r="AB43" s="1131">
        <v>136.5</v>
      </c>
      <c r="AC43" s="1101">
        <v>40593.1</v>
      </c>
      <c r="AD43" s="1112">
        <v>245208</v>
      </c>
    </row>
    <row r="44" spans="1:30">
      <c r="A44" s="112" t="s">
        <v>21</v>
      </c>
      <c r="B44" s="120" t="s">
        <v>3</v>
      </c>
      <c r="C44" s="843">
        <v>120.1</v>
      </c>
      <c r="D44" s="844">
        <v>1208262</v>
      </c>
      <c r="E44" s="844">
        <v>837177</v>
      </c>
      <c r="F44" s="843">
        <v>86.2</v>
      </c>
      <c r="G44" s="19">
        <v>905253.61800000002</v>
      </c>
      <c r="H44" s="845">
        <v>0.95</v>
      </c>
      <c r="I44" s="2684">
        <v>-0.7</v>
      </c>
      <c r="J44" s="846">
        <v>0.96099999999999997</v>
      </c>
      <c r="K44" s="1148">
        <v>379123</v>
      </c>
      <c r="M44" s="847">
        <v>120.1</v>
      </c>
      <c r="N44" s="843">
        <v>1268.9100000000001</v>
      </c>
      <c r="O44" s="843">
        <v>990.96</v>
      </c>
      <c r="P44" s="843">
        <v>86.2</v>
      </c>
      <c r="Q44" s="19">
        <v>991457</v>
      </c>
      <c r="R44" s="845">
        <v>0.95</v>
      </c>
      <c r="S44" s="2684">
        <v>-0.7</v>
      </c>
      <c r="T44" s="846">
        <v>0.99199999999999999</v>
      </c>
      <c r="U44" s="1148">
        <v>497183</v>
      </c>
      <c r="X44" s="1133">
        <v>125.1</v>
      </c>
      <c r="Y44" s="1109">
        <v>365884</v>
      </c>
      <c r="Z44" s="1111">
        <v>255964</v>
      </c>
      <c r="AB44" s="1133">
        <v>131.9</v>
      </c>
      <c r="AC44" s="1103">
        <v>41076.400000000001</v>
      </c>
      <c r="AD44" s="1111">
        <v>246510</v>
      </c>
    </row>
    <row r="45" spans="1:30">
      <c r="A45" s="112">
        <v>1992</v>
      </c>
      <c r="B45" s="120" t="s">
        <v>4</v>
      </c>
      <c r="C45" s="843">
        <v>119.1</v>
      </c>
      <c r="D45" s="844">
        <v>1216932</v>
      </c>
      <c r="E45" s="844">
        <v>945276</v>
      </c>
      <c r="F45" s="843">
        <v>84</v>
      </c>
      <c r="G45" s="19">
        <v>1000685.28</v>
      </c>
      <c r="H45" s="845">
        <v>0.91</v>
      </c>
      <c r="I45" s="2684">
        <v>1.8</v>
      </c>
      <c r="J45" s="846">
        <v>0.97499999999999998</v>
      </c>
      <c r="K45" s="1148">
        <v>470216</v>
      </c>
      <c r="M45" s="847">
        <v>119.1</v>
      </c>
      <c r="N45" s="843">
        <v>1267.4000000000001</v>
      </c>
      <c r="O45" s="843">
        <v>1055.72</v>
      </c>
      <c r="P45" s="843">
        <v>84</v>
      </c>
      <c r="Q45" s="19">
        <v>1010028.9</v>
      </c>
      <c r="R45" s="845">
        <v>0.91</v>
      </c>
      <c r="S45" s="2684">
        <v>1.8</v>
      </c>
      <c r="T45" s="846">
        <v>0.97799999999999998</v>
      </c>
      <c r="U45" s="1148">
        <v>493863</v>
      </c>
      <c r="X45" s="1131">
        <v>134</v>
      </c>
      <c r="Y45" s="1107">
        <v>304623</v>
      </c>
      <c r="Z45" s="1112">
        <v>208385</v>
      </c>
      <c r="AB45" s="1131">
        <v>131.5</v>
      </c>
      <c r="AC45" s="1101">
        <v>40400.800000000003</v>
      </c>
      <c r="AD45" s="1112">
        <v>240394</v>
      </c>
    </row>
    <row r="46" spans="1:30">
      <c r="A46" s="112"/>
      <c r="B46" s="120" t="s">
        <v>5</v>
      </c>
      <c r="C46" s="843">
        <v>119.6</v>
      </c>
      <c r="D46" s="844">
        <v>1263608</v>
      </c>
      <c r="E46" s="844">
        <v>901025</v>
      </c>
      <c r="F46" s="843">
        <v>91.3</v>
      </c>
      <c r="G46" s="19">
        <v>986810.03100000008</v>
      </c>
      <c r="H46" s="845">
        <v>0.86</v>
      </c>
      <c r="I46" s="2684">
        <v>-2.4</v>
      </c>
      <c r="J46" s="846">
        <v>1.147</v>
      </c>
      <c r="K46" s="1148">
        <v>559212</v>
      </c>
      <c r="M46" s="847">
        <v>119.6</v>
      </c>
      <c r="N46" s="843">
        <v>1245.7</v>
      </c>
      <c r="O46" s="843">
        <v>931.48</v>
      </c>
      <c r="P46" s="843">
        <v>91.3</v>
      </c>
      <c r="Q46" s="19">
        <v>1012521.5</v>
      </c>
      <c r="R46" s="845">
        <v>0.86</v>
      </c>
      <c r="S46" s="2684">
        <v>-2.4</v>
      </c>
      <c r="T46" s="846">
        <v>0.95899999999999996</v>
      </c>
      <c r="U46" s="1148">
        <v>500532</v>
      </c>
      <c r="X46" s="1131">
        <v>133.30000000000001</v>
      </c>
      <c r="Y46" s="1107">
        <v>410638</v>
      </c>
      <c r="Z46" s="1112">
        <v>248497</v>
      </c>
      <c r="AB46" s="1131">
        <v>131.30000000000001</v>
      </c>
      <c r="AC46" s="1101">
        <v>40783.199999999997</v>
      </c>
      <c r="AD46" s="1112">
        <v>246297</v>
      </c>
    </row>
    <row r="47" spans="1:30">
      <c r="A47" s="112"/>
      <c r="B47" s="120" t="s">
        <v>6</v>
      </c>
      <c r="C47" s="843">
        <v>117.3</v>
      </c>
      <c r="D47" s="844">
        <v>1248569</v>
      </c>
      <c r="E47" s="844">
        <v>1002642</v>
      </c>
      <c r="F47" s="843">
        <v>80.400000000000006</v>
      </c>
      <c r="G47" s="19">
        <v>1056574.608</v>
      </c>
      <c r="H47" s="845">
        <v>0.84</v>
      </c>
      <c r="I47" s="2684">
        <v>-1.1000000000000001</v>
      </c>
      <c r="J47" s="846">
        <v>0.91200000000000003</v>
      </c>
      <c r="K47" s="1148">
        <v>529348</v>
      </c>
      <c r="M47" s="847">
        <v>117.3</v>
      </c>
      <c r="N47" s="843">
        <v>1284.21</v>
      </c>
      <c r="O47" s="843">
        <v>886.33</v>
      </c>
      <c r="P47" s="843">
        <v>80.400000000000006</v>
      </c>
      <c r="Q47" s="19">
        <v>1001451.8</v>
      </c>
      <c r="R47" s="845">
        <v>0.84</v>
      </c>
      <c r="S47" s="2684">
        <v>-1.1000000000000001</v>
      </c>
      <c r="T47" s="846">
        <v>0.94599999999999995</v>
      </c>
      <c r="U47" s="1148">
        <v>505039</v>
      </c>
      <c r="X47" s="1131">
        <v>134.9</v>
      </c>
      <c r="Y47" s="1107">
        <v>369442</v>
      </c>
      <c r="Z47" s="1112">
        <v>270151</v>
      </c>
      <c r="AB47" s="1131">
        <v>128.9</v>
      </c>
      <c r="AC47" s="1101">
        <v>40363.800000000003</v>
      </c>
      <c r="AD47" s="1112">
        <v>256681</v>
      </c>
    </row>
    <row r="48" spans="1:30">
      <c r="A48" s="112"/>
      <c r="B48" s="120" t="s">
        <v>7</v>
      </c>
      <c r="C48" s="843">
        <v>115.5</v>
      </c>
      <c r="D48" s="844">
        <v>1246670</v>
      </c>
      <c r="E48" s="844">
        <v>828217</v>
      </c>
      <c r="F48" s="843">
        <v>80.900000000000006</v>
      </c>
      <c r="G48" s="19">
        <v>977905.15199999989</v>
      </c>
      <c r="H48" s="845">
        <v>0.8</v>
      </c>
      <c r="I48" s="2684">
        <v>1</v>
      </c>
      <c r="J48" s="846">
        <v>0.86199999999999999</v>
      </c>
      <c r="K48" s="1148">
        <v>459888</v>
      </c>
      <c r="M48" s="847">
        <v>115.5</v>
      </c>
      <c r="N48" s="843">
        <v>1258.98</v>
      </c>
      <c r="O48" s="843">
        <v>936.06</v>
      </c>
      <c r="P48" s="843">
        <v>80.900000000000006</v>
      </c>
      <c r="Q48" s="19">
        <v>1010168.7</v>
      </c>
      <c r="R48" s="845">
        <v>0.8</v>
      </c>
      <c r="S48" s="2684">
        <v>1</v>
      </c>
      <c r="T48" s="846">
        <v>0.93700000000000006</v>
      </c>
      <c r="U48" s="1148">
        <v>500513</v>
      </c>
      <c r="X48" s="1131">
        <v>124.2</v>
      </c>
      <c r="Y48" s="1107">
        <v>370997</v>
      </c>
      <c r="Z48" s="1112">
        <v>235783</v>
      </c>
      <c r="AB48" s="1131">
        <v>128</v>
      </c>
      <c r="AC48" s="1101">
        <v>40218.5</v>
      </c>
      <c r="AD48" s="1112">
        <v>246076</v>
      </c>
    </row>
    <row r="49" spans="1:30">
      <c r="A49" s="112"/>
      <c r="B49" s="120" t="s">
        <v>8</v>
      </c>
      <c r="C49" s="843">
        <v>117.2</v>
      </c>
      <c r="D49" s="844">
        <v>1292054</v>
      </c>
      <c r="E49" s="844">
        <v>874922</v>
      </c>
      <c r="F49" s="843">
        <v>83.8</v>
      </c>
      <c r="G49" s="19">
        <v>1053654.696</v>
      </c>
      <c r="H49" s="845">
        <v>0.79</v>
      </c>
      <c r="I49" s="2684">
        <v>-5.7</v>
      </c>
      <c r="J49" s="846">
        <v>0.91700000000000004</v>
      </c>
      <c r="K49" s="1148">
        <v>498266</v>
      </c>
      <c r="M49" s="847">
        <v>117.2</v>
      </c>
      <c r="N49" s="843">
        <v>1268.75</v>
      </c>
      <c r="O49" s="843">
        <v>803.76</v>
      </c>
      <c r="P49" s="843">
        <v>83.8</v>
      </c>
      <c r="Q49" s="19">
        <v>999608.6</v>
      </c>
      <c r="R49" s="845">
        <v>0.79</v>
      </c>
      <c r="S49" s="2684">
        <v>-5.7</v>
      </c>
      <c r="T49" s="846">
        <v>0.93500000000000005</v>
      </c>
      <c r="U49" s="1148">
        <v>494929</v>
      </c>
      <c r="X49" s="1131">
        <v>124.2</v>
      </c>
      <c r="Y49" s="1107">
        <v>365097</v>
      </c>
      <c r="Z49" s="1112">
        <v>238790</v>
      </c>
      <c r="AB49" s="1131">
        <v>126.5</v>
      </c>
      <c r="AC49" s="1101">
        <v>39814.9</v>
      </c>
      <c r="AD49" s="1112">
        <v>241426</v>
      </c>
    </row>
    <row r="50" spans="1:30">
      <c r="A50" s="112"/>
      <c r="B50" s="120" t="s">
        <v>9</v>
      </c>
      <c r="C50" s="843">
        <v>115.6</v>
      </c>
      <c r="D50" s="844">
        <v>1361199</v>
      </c>
      <c r="E50" s="844">
        <v>930878</v>
      </c>
      <c r="F50" s="843">
        <v>80.2</v>
      </c>
      <c r="G50" s="19">
        <v>1045259.5870000001</v>
      </c>
      <c r="H50" s="845">
        <v>0.75</v>
      </c>
      <c r="I50" s="2684">
        <v>1.1000000000000001</v>
      </c>
      <c r="J50" s="846">
        <v>0.91200000000000003</v>
      </c>
      <c r="K50" s="1148">
        <v>515178</v>
      </c>
      <c r="M50" s="847">
        <v>115.6</v>
      </c>
      <c r="N50" s="843">
        <v>1275.27</v>
      </c>
      <c r="O50" s="843">
        <v>849.15</v>
      </c>
      <c r="P50" s="843">
        <v>80.2</v>
      </c>
      <c r="Q50" s="19">
        <v>992043.4</v>
      </c>
      <c r="R50" s="845">
        <v>0.75</v>
      </c>
      <c r="S50" s="2684">
        <v>1.1000000000000001</v>
      </c>
      <c r="T50" s="846">
        <v>0.93300000000000005</v>
      </c>
      <c r="U50" s="1148">
        <v>484057</v>
      </c>
      <c r="X50" s="1131">
        <v>120.6</v>
      </c>
      <c r="Y50" s="1107">
        <v>546906</v>
      </c>
      <c r="Z50" s="1112">
        <v>246009</v>
      </c>
      <c r="AB50" s="1131">
        <v>123.8</v>
      </c>
      <c r="AC50" s="1101">
        <v>39934.400000000001</v>
      </c>
      <c r="AD50" s="1112">
        <v>236765</v>
      </c>
    </row>
    <row r="51" spans="1:30">
      <c r="A51" s="112"/>
      <c r="B51" s="120" t="s">
        <v>10</v>
      </c>
      <c r="C51" s="843">
        <v>112.4</v>
      </c>
      <c r="D51" s="844">
        <v>1273631</v>
      </c>
      <c r="E51" s="844">
        <v>826230</v>
      </c>
      <c r="F51" s="843">
        <v>78.900000000000006</v>
      </c>
      <c r="G51" s="19">
        <v>930582.74400000006</v>
      </c>
      <c r="H51" s="845">
        <v>0.74</v>
      </c>
      <c r="I51" s="2684">
        <v>1.2</v>
      </c>
      <c r="J51" s="846">
        <v>0.84399999999999997</v>
      </c>
      <c r="K51" s="1148">
        <v>452420</v>
      </c>
      <c r="M51" s="847">
        <v>112.4</v>
      </c>
      <c r="N51" s="843">
        <v>1265.06</v>
      </c>
      <c r="O51" s="843">
        <v>801.15</v>
      </c>
      <c r="P51" s="843">
        <v>78.900000000000006</v>
      </c>
      <c r="Q51" s="19">
        <v>983031.7</v>
      </c>
      <c r="R51" s="845">
        <v>0.74</v>
      </c>
      <c r="S51" s="2684">
        <v>1.2</v>
      </c>
      <c r="T51" s="846">
        <v>0.91200000000000003</v>
      </c>
      <c r="U51" s="1148">
        <v>482551</v>
      </c>
      <c r="X51" s="1131">
        <v>112.6</v>
      </c>
      <c r="Y51" s="1107">
        <v>308500</v>
      </c>
      <c r="Z51" s="1112">
        <v>245842</v>
      </c>
      <c r="AB51" s="1131">
        <v>121</v>
      </c>
      <c r="AC51" s="1101">
        <v>38838.199999999997</v>
      </c>
      <c r="AD51" s="1112">
        <v>246802</v>
      </c>
    </row>
    <row r="52" spans="1:30">
      <c r="A52" s="112"/>
      <c r="B52" s="120" t="s">
        <v>11</v>
      </c>
      <c r="C52" s="843">
        <v>118.4</v>
      </c>
      <c r="D52" s="844">
        <v>1311213</v>
      </c>
      <c r="E52" s="844">
        <v>995207</v>
      </c>
      <c r="F52" s="843">
        <v>86</v>
      </c>
      <c r="G52" s="19">
        <v>978208.4</v>
      </c>
      <c r="H52" s="845">
        <v>0.72</v>
      </c>
      <c r="I52" s="2684">
        <v>-1.4</v>
      </c>
      <c r="J52" s="846">
        <v>1.0029999999999999</v>
      </c>
      <c r="K52" s="1148">
        <v>570757</v>
      </c>
      <c r="M52" s="847">
        <v>118.4</v>
      </c>
      <c r="N52" s="843">
        <v>1275.22</v>
      </c>
      <c r="O52" s="843">
        <v>915.92</v>
      </c>
      <c r="P52" s="843">
        <v>86</v>
      </c>
      <c r="Q52" s="19">
        <v>975257.7</v>
      </c>
      <c r="R52" s="845">
        <v>0.72</v>
      </c>
      <c r="S52" s="2684">
        <v>-1.4</v>
      </c>
      <c r="T52" s="846">
        <v>0.95899999999999996</v>
      </c>
      <c r="U52" s="1148">
        <v>532281</v>
      </c>
      <c r="X52" s="1131">
        <v>117.9</v>
      </c>
      <c r="Y52" s="1107">
        <v>325413</v>
      </c>
      <c r="Z52" s="1112">
        <v>263997</v>
      </c>
      <c r="AB52" s="1131">
        <v>119.2</v>
      </c>
      <c r="AC52" s="1101">
        <v>39298</v>
      </c>
      <c r="AD52" s="1112">
        <v>252387</v>
      </c>
    </row>
    <row r="53" spans="1:30">
      <c r="A53" s="112"/>
      <c r="B53" s="120" t="s">
        <v>12</v>
      </c>
      <c r="C53" s="843">
        <v>115.8</v>
      </c>
      <c r="D53" s="844">
        <v>1317647</v>
      </c>
      <c r="E53" s="844">
        <v>755607</v>
      </c>
      <c r="F53" s="843">
        <v>81.599999999999994</v>
      </c>
      <c r="G53" s="19">
        <v>1014210.84</v>
      </c>
      <c r="H53" s="845">
        <v>0.7</v>
      </c>
      <c r="I53" s="2684">
        <v>1.8</v>
      </c>
      <c r="J53" s="846">
        <v>0.93500000000000005</v>
      </c>
      <c r="K53" s="1148">
        <v>504541</v>
      </c>
      <c r="M53" s="847">
        <v>115.8</v>
      </c>
      <c r="N53" s="843">
        <v>1280.06</v>
      </c>
      <c r="O53" s="843">
        <v>784.05</v>
      </c>
      <c r="P53" s="843">
        <v>81.599999999999994</v>
      </c>
      <c r="Q53" s="19">
        <v>988293</v>
      </c>
      <c r="R53" s="845">
        <v>0.7</v>
      </c>
      <c r="S53" s="2684">
        <v>1.8</v>
      </c>
      <c r="T53" s="846">
        <v>0.94399999999999995</v>
      </c>
      <c r="U53" s="1148">
        <v>479476</v>
      </c>
      <c r="X53" s="1131">
        <v>122.5</v>
      </c>
      <c r="Y53" s="1107">
        <v>397411</v>
      </c>
      <c r="Z53" s="1112">
        <v>257085</v>
      </c>
      <c r="AB53" s="1131">
        <v>118.5</v>
      </c>
      <c r="AC53" s="1101">
        <v>40122.199999999997</v>
      </c>
      <c r="AD53" s="1112">
        <v>238032</v>
      </c>
    </row>
    <row r="54" spans="1:30">
      <c r="A54" s="112"/>
      <c r="B54" s="120" t="s">
        <v>13</v>
      </c>
      <c r="C54" s="843">
        <v>113.3</v>
      </c>
      <c r="D54" s="844">
        <v>1258484</v>
      </c>
      <c r="E54" s="844">
        <v>716377</v>
      </c>
      <c r="F54" s="843">
        <v>77</v>
      </c>
      <c r="G54" s="19">
        <v>988415.86800000002</v>
      </c>
      <c r="H54" s="845">
        <v>0.67</v>
      </c>
      <c r="I54" s="2684">
        <v>2.7</v>
      </c>
      <c r="J54" s="846">
        <v>0.91600000000000004</v>
      </c>
      <c r="K54" s="1148">
        <v>441815</v>
      </c>
      <c r="M54" s="847">
        <v>113.3</v>
      </c>
      <c r="N54" s="843">
        <v>1278.94</v>
      </c>
      <c r="O54" s="843">
        <v>743.77</v>
      </c>
      <c r="P54" s="843">
        <v>77</v>
      </c>
      <c r="Q54" s="19">
        <v>971346.6</v>
      </c>
      <c r="R54" s="845">
        <v>0.67</v>
      </c>
      <c r="S54" s="2684">
        <v>2.7</v>
      </c>
      <c r="T54" s="846">
        <v>0.91800000000000004</v>
      </c>
      <c r="U54" s="1148">
        <v>470262</v>
      </c>
      <c r="X54" s="1131">
        <v>121.5</v>
      </c>
      <c r="Y54" s="1107">
        <v>402245</v>
      </c>
      <c r="Z54" s="1112">
        <v>228379</v>
      </c>
      <c r="AB54" s="1131">
        <v>117.2</v>
      </c>
      <c r="AC54" s="1101">
        <v>40553.5</v>
      </c>
      <c r="AD54" s="1112">
        <v>234080</v>
      </c>
    </row>
    <row r="55" spans="1:30">
      <c r="A55" s="112"/>
      <c r="B55" s="120" t="s">
        <v>14</v>
      </c>
      <c r="C55" s="843">
        <v>114.1</v>
      </c>
      <c r="D55" s="844">
        <v>1283671</v>
      </c>
      <c r="E55" s="844">
        <v>793269</v>
      </c>
      <c r="F55" s="843">
        <v>79.3</v>
      </c>
      <c r="G55" s="19">
        <v>962782.03799999994</v>
      </c>
      <c r="H55" s="845">
        <v>0.64</v>
      </c>
      <c r="I55" s="2684">
        <v>-0.6</v>
      </c>
      <c r="J55" s="846">
        <v>0.95699999999999996</v>
      </c>
      <c r="K55" s="1148">
        <v>531284</v>
      </c>
      <c r="M55" s="847">
        <v>114.1</v>
      </c>
      <c r="N55" s="843">
        <v>1288.5999999999999</v>
      </c>
      <c r="O55" s="843">
        <v>763.43</v>
      </c>
      <c r="P55" s="843">
        <v>79.3</v>
      </c>
      <c r="Q55" s="19">
        <v>954670.3</v>
      </c>
      <c r="R55" s="845">
        <v>0.64</v>
      </c>
      <c r="S55" s="2684">
        <v>-0.6</v>
      </c>
      <c r="T55" s="846">
        <v>0.92500000000000004</v>
      </c>
      <c r="U55" s="1148">
        <v>462874</v>
      </c>
      <c r="X55" s="1132">
        <v>120.6</v>
      </c>
      <c r="Y55" s="1108">
        <v>656990</v>
      </c>
      <c r="Z55" s="1113">
        <v>224372</v>
      </c>
      <c r="AB55" s="1132">
        <v>114.1</v>
      </c>
      <c r="AC55" s="1102">
        <v>40620.400000000001</v>
      </c>
      <c r="AD55" s="1113">
        <v>232645</v>
      </c>
    </row>
    <row r="56" spans="1:30">
      <c r="A56" s="111" t="s">
        <v>22</v>
      </c>
      <c r="B56" s="119" t="s">
        <v>3</v>
      </c>
      <c r="C56" s="853">
        <v>113.4</v>
      </c>
      <c r="D56" s="854">
        <v>1221589</v>
      </c>
      <c r="E56" s="854">
        <v>779296</v>
      </c>
      <c r="F56" s="853">
        <v>79.7</v>
      </c>
      <c r="G56" s="18">
        <v>871710.08399999992</v>
      </c>
      <c r="H56" s="855">
        <v>0.62</v>
      </c>
      <c r="I56" s="2683">
        <v>2.7</v>
      </c>
      <c r="J56" s="856">
        <v>0.86599999999999999</v>
      </c>
      <c r="K56" s="1147">
        <v>351971</v>
      </c>
      <c r="M56" s="857">
        <v>113.4</v>
      </c>
      <c r="N56" s="853">
        <v>1290.48</v>
      </c>
      <c r="O56" s="853">
        <v>922.61</v>
      </c>
      <c r="P56" s="853">
        <v>79.7</v>
      </c>
      <c r="Q56" s="18">
        <v>965792.4</v>
      </c>
      <c r="R56" s="855">
        <v>0.62</v>
      </c>
      <c r="S56" s="2683">
        <v>2.7</v>
      </c>
      <c r="T56" s="856">
        <v>0.90100000000000002</v>
      </c>
      <c r="U56" s="1147">
        <v>466072</v>
      </c>
      <c r="X56" s="1131">
        <v>107.2</v>
      </c>
      <c r="Y56" s="1107">
        <v>371145</v>
      </c>
      <c r="Z56" s="1112">
        <v>246105</v>
      </c>
      <c r="AB56" s="1131">
        <v>113</v>
      </c>
      <c r="AC56" s="1101">
        <v>40864.199999999997</v>
      </c>
      <c r="AD56" s="1112">
        <v>251914</v>
      </c>
    </row>
    <row r="57" spans="1:30">
      <c r="A57" s="112">
        <v>1993</v>
      </c>
      <c r="B57" s="120" t="s">
        <v>4</v>
      </c>
      <c r="C57" s="843">
        <v>113.9</v>
      </c>
      <c r="D57" s="844">
        <v>1212893</v>
      </c>
      <c r="E57" s="844">
        <v>705581</v>
      </c>
      <c r="F57" s="843">
        <v>77.599999999999994</v>
      </c>
      <c r="G57" s="19">
        <v>1001527.875</v>
      </c>
      <c r="H57" s="845">
        <v>0.61</v>
      </c>
      <c r="I57" s="2684">
        <v>-1.1000000000000001</v>
      </c>
      <c r="J57" s="846">
        <v>0.91100000000000003</v>
      </c>
      <c r="K57" s="1148">
        <v>438273</v>
      </c>
      <c r="M57" s="847">
        <v>113.9</v>
      </c>
      <c r="N57" s="843">
        <v>1293.54</v>
      </c>
      <c r="O57" s="843">
        <v>751.44</v>
      </c>
      <c r="P57" s="843">
        <v>77.599999999999994</v>
      </c>
      <c r="Q57" s="19">
        <v>1020911.6</v>
      </c>
      <c r="R57" s="845">
        <v>0.61</v>
      </c>
      <c r="S57" s="2684">
        <v>-1.1000000000000001</v>
      </c>
      <c r="T57" s="846">
        <v>0.91800000000000004</v>
      </c>
      <c r="U57" s="1148">
        <v>469959</v>
      </c>
      <c r="X57" s="1131">
        <v>111.7</v>
      </c>
      <c r="Y57" s="1107">
        <v>294526</v>
      </c>
      <c r="Z57" s="1112">
        <v>196339</v>
      </c>
      <c r="AB57" s="1131">
        <v>110.6</v>
      </c>
      <c r="AC57" s="1101">
        <v>40820.699999999997</v>
      </c>
      <c r="AD57" s="1112">
        <v>220627</v>
      </c>
    </row>
    <row r="58" spans="1:30">
      <c r="A58" s="112"/>
      <c r="B58" s="120" t="s">
        <v>5</v>
      </c>
      <c r="C58" s="843">
        <v>112.1</v>
      </c>
      <c r="D58" s="844">
        <v>1324263</v>
      </c>
      <c r="E58" s="844">
        <v>704166</v>
      </c>
      <c r="F58" s="843">
        <v>66.3</v>
      </c>
      <c r="G58" s="19">
        <v>1023981.9060000001</v>
      </c>
      <c r="H58" s="845">
        <v>0.6</v>
      </c>
      <c r="I58" s="2684">
        <v>-3.5</v>
      </c>
      <c r="J58" s="846">
        <v>1.109</v>
      </c>
      <c r="K58" s="1148">
        <v>550069</v>
      </c>
      <c r="M58" s="847">
        <v>112.1</v>
      </c>
      <c r="N58" s="843">
        <v>1300.6500000000001</v>
      </c>
      <c r="O58" s="843">
        <v>714.21</v>
      </c>
      <c r="P58" s="843">
        <v>66.3</v>
      </c>
      <c r="Q58" s="19">
        <v>1039725.2</v>
      </c>
      <c r="R58" s="845">
        <v>0.6</v>
      </c>
      <c r="S58" s="2684">
        <v>-3.5</v>
      </c>
      <c r="T58" s="846">
        <v>0.92</v>
      </c>
      <c r="U58" s="1148">
        <v>477460</v>
      </c>
      <c r="X58" s="1131">
        <v>108</v>
      </c>
      <c r="Y58" s="1107">
        <v>387131</v>
      </c>
      <c r="Z58" s="1112">
        <v>247579</v>
      </c>
      <c r="AB58" s="1131">
        <v>105.9</v>
      </c>
      <c r="AC58" s="1101">
        <v>39967.199999999997</v>
      </c>
      <c r="AD58" s="1112">
        <v>237429</v>
      </c>
    </row>
    <row r="59" spans="1:30">
      <c r="A59" s="112"/>
      <c r="B59" s="120" t="s">
        <v>6</v>
      </c>
      <c r="C59" s="843">
        <v>113.3</v>
      </c>
      <c r="D59" s="844">
        <v>1237009</v>
      </c>
      <c r="E59" s="844">
        <v>963508</v>
      </c>
      <c r="F59" s="843">
        <v>81.7</v>
      </c>
      <c r="G59" s="19">
        <v>1093057.5959999999</v>
      </c>
      <c r="H59" s="845">
        <v>0.59</v>
      </c>
      <c r="I59" s="2684">
        <v>2.7</v>
      </c>
      <c r="J59" s="846">
        <v>0.88800000000000001</v>
      </c>
      <c r="K59" s="1148">
        <v>484066</v>
      </c>
      <c r="M59" s="847">
        <v>113.3</v>
      </c>
      <c r="N59" s="843">
        <v>1271.6199999999999</v>
      </c>
      <c r="O59" s="843">
        <v>914.55</v>
      </c>
      <c r="P59" s="843">
        <v>81.7</v>
      </c>
      <c r="Q59" s="19">
        <v>1032492.7</v>
      </c>
      <c r="R59" s="845">
        <v>0.59</v>
      </c>
      <c r="S59" s="2684">
        <v>2.7</v>
      </c>
      <c r="T59" s="846">
        <v>0.92</v>
      </c>
      <c r="U59" s="1148">
        <v>462902</v>
      </c>
      <c r="X59" s="1131">
        <v>106.4</v>
      </c>
      <c r="Y59" s="1107">
        <v>374611</v>
      </c>
      <c r="Z59" s="1112">
        <v>229643</v>
      </c>
      <c r="AB59" s="1131">
        <v>101.5</v>
      </c>
      <c r="AC59" s="1101">
        <v>40649.1</v>
      </c>
      <c r="AD59" s="1112">
        <v>214531</v>
      </c>
    </row>
    <row r="60" spans="1:30">
      <c r="A60" s="112"/>
      <c r="B60" s="120" t="s">
        <v>7</v>
      </c>
      <c r="C60" s="843">
        <v>110.6</v>
      </c>
      <c r="D60" s="844">
        <v>1246563</v>
      </c>
      <c r="E60" s="844">
        <v>713970</v>
      </c>
      <c r="F60" s="843">
        <v>74</v>
      </c>
      <c r="G60" s="19">
        <v>986252.73800000001</v>
      </c>
      <c r="H60" s="845">
        <v>0.56999999999999995</v>
      </c>
      <c r="I60" s="2684">
        <v>2.2000000000000002</v>
      </c>
      <c r="J60" s="846">
        <v>0.81499999999999995</v>
      </c>
      <c r="K60" s="1148">
        <v>383475</v>
      </c>
      <c r="M60" s="847">
        <v>110.6</v>
      </c>
      <c r="N60" s="843">
        <v>1267.5</v>
      </c>
      <c r="O60" s="843">
        <v>764.14</v>
      </c>
      <c r="P60" s="843">
        <v>74</v>
      </c>
      <c r="Q60" s="19">
        <v>1022939.8</v>
      </c>
      <c r="R60" s="845">
        <v>0.56999999999999995</v>
      </c>
      <c r="S60" s="2684">
        <v>2.2000000000000002</v>
      </c>
      <c r="T60" s="846">
        <v>0.88500000000000001</v>
      </c>
      <c r="U60" s="1148">
        <v>426283</v>
      </c>
      <c r="X60" s="1131">
        <v>100</v>
      </c>
      <c r="Y60" s="1107">
        <v>375984</v>
      </c>
      <c r="Z60" s="1112">
        <v>199170</v>
      </c>
      <c r="AB60" s="1131">
        <v>103.1</v>
      </c>
      <c r="AC60" s="1101">
        <v>39676.9</v>
      </c>
      <c r="AD60" s="1112">
        <v>209394</v>
      </c>
    </row>
    <row r="61" spans="1:30">
      <c r="A61" s="112"/>
      <c r="B61" s="120" t="s">
        <v>8</v>
      </c>
      <c r="C61" s="843">
        <v>110.7</v>
      </c>
      <c r="D61" s="844">
        <v>1292082</v>
      </c>
      <c r="E61" s="844">
        <v>880241</v>
      </c>
      <c r="F61" s="843">
        <v>84.3</v>
      </c>
      <c r="G61" s="19">
        <v>1064844.166</v>
      </c>
      <c r="H61" s="845">
        <v>0.54</v>
      </c>
      <c r="I61" s="2684">
        <v>0.4</v>
      </c>
      <c r="J61" s="846">
        <v>0.88900000000000001</v>
      </c>
      <c r="K61" s="1148">
        <v>437958</v>
      </c>
      <c r="M61" s="847">
        <v>110.7</v>
      </c>
      <c r="N61" s="843">
        <v>1260.27</v>
      </c>
      <c r="O61" s="843">
        <v>824.21</v>
      </c>
      <c r="P61" s="843">
        <v>84.3</v>
      </c>
      <c r="Q61" s="19">
        <v>1010128.5</v>
      </c>
      <c r="R61" s="845">
        <v>0.54</v>
      </c>
      <c r="S61" s="2684">
        <v>0.4</v>
      </c>
      <c r="T61" s="846">
        <v>0.90200000000000002</v>
      </c>
      <c r="U61" s="1148">
        <v>429217</v>
      </c>
      <c r="X61" s="1131">
        <v>102.8</v>
      </c>
      <c r="Y61" s="1107">
        <v>346818</v>
      </c>
      <c r="Z61" s="1112">
        <v>200183</v>
      </c>
      <c r="AB61" s="1131">
        <v>104.3</v>
      </c>
      <c r="AC61" s="1101">
        <v>38839.199999999997</v>
      </c>
      <c r="AD61" s="1112">
        <v>208343</v>
      </c>
    </row>
    <row r="62" spans="1:30">
      <c r="A62" s="112"/>
      <c r="B62" s="120" t="s">
        <v>9</v>
      </c>
      <c r="C62" s="843">
        <v>112.5</v>
      </c>
      <c r="D62" s="844">
        <v>1336069</v>
      </c>
      <c r="E62" s="844">
        <v>867119</v>
      </c>
      <c r="F62" s="843">
        <v>83.1</v>
      </c>
      <c r="G62" s="19">
        <v>1065532.92</v>
      </c>
      <c r="H62" s="845">
        <v>0.53</v>
      </c>
      <c r="I62" s="2684">
        <v>0.1</v>
      </c>
      <c r="J62" s="846">
        <v>0.91700000000000004</v>
      </c>
      <c r="K62" s="1148">
        <v>459822</v>
      </c>
      <c r="M62" s="847">
        <v>112.5</v>
      </c>
      <c r="N62" s="843">
        <v>1256.03</v>
      </c>
      <c r="O62" s="843">
        <v>778.52</v>
      </c>
      <c r="P62" s="843">
        <v>83.1</v>
      </c>
      <c r="Q62" s="19">
        <v>1012096.8</v>
      </c>
      <c r="R62" s="845">
        <v>0.53</v>
      </c>
      <c r="S62" s="2684">
        <v>0.1</v>
      </c>
      <c r="T62" s="846">
        <v>0.93400000000000005</v>
      </c>
      <c r="U62" s="1148">
        <v>439774</v>
      </c>
      <c r="X62" s="1131">
        <v>100</v>
      </c>
      <c r="Y62" s="1107">
        <v>545629</v>
      </c>
      <c r="Z62" s="1112">
        <v>220609</v>
      </c>
      <c r="AB62" s="1131">
        <v>103.1</v>
      </c>
      <c r="AC62" s="1101">
        <v>39266.199999999997</v>
      </c>
      <c r="AD62" s="1112">
        <v>218964</v>
      </c>
    </row>
    <row r="63" spans="1:30">
      <c r="A63" s="112"/>
      <c r="B63" s="120" t="s">
        <v>10</v>
      </c>
      <c r="C63" s="843">
        <v>107.2</v>
      </c>
      <c r="D63" s="844">
        <v>1269967</v>
      </c>
      <c r="E63" s="844">
        <v>760007</v>
      </c>
      <c r="F63" s="843">
        <v>76.099999999999994</v>
      </c>
      <c r="G63" s="19">
        <v>958258.01400000008</v>
      </c>
      <c r="H63" s="845">
        <v>0.51</v>
      </c>
      <c r="I63" s="2684">
        <v>1.5</v>
      </c>
      <c r="J63" s="846">
        <v>0.80800000000000005</v>
      </c>
      <c r="K63" s="1148">
        <v>392884</v>
      </c>
      <c r="M63" s="847">
        <v>107.2</v>
      </c>
      <c r="N63" s="843">
        <v>1255.27</v>
      </c>
      <c r="O63" s="843">
        <v>766.63</v>
      </c>
      <c r="P63" s="843">
        <v>76.099999999999994</v>
      </c>
      <c r="Q63" s="19">
        <v>1017171.8</v>
      </c>
      <c r="R63" s="845">
        <v>0.51</v>
      </c>
      <c r="S63" s="2684">
        <v>1.5</v>
      </c>
      <c r="T63" s="846">
        <v>0.876</v>
      </c>
      <c r="U63" s="1148">
        <v>419979</v>
      </c>
      <c r="X63" s="1131">
        <v>94.6</v>
      </c>
      <c r="Y63" s="1107">
        <v>318143</v>
      </c>
      <c r="Z63" s="1112">
        <v>221465</v>
      </c>
      <c r="AB63" s="1131">
        <v>101.7</v>
      </c>
      <c r="AC63" s="1101">
        <v>39252.6</v>
      </c>
      <c r="AD63" s="1112">
        <v>214093</v>
      </c>
    </row>
    <row r="64" spans="1:30">
      <c r="A64" s="112"/>
      <c r="B64" s="120" t="s">
        <v>11</v>
      </c>
      <c r="C64" s="843">
        <v>106.3</v>
      </c>
      <c r="D64" s="844">
        <v>1269645</v>
      </c>
      <c r="E64" s="844">
        <v>786400</v>
      </c>
      <c r="F64" s="843">
        <v>74.599999999999994</v>
      </c>
      <c r="G64" s="19">
        <v>1024502.49</v>
      </c>
      <c r="H64" s="845">
        <v>0.5</v>
      </c>
      <c r="I64" s="2684">
        <v>2.4</v>
      </c>
      <c r="J64" s="846">
        <v>0.91700000000000004</v>
      </c>
      <c r="K64" s="1148">
        <v>448409</v>
      </c>
      <c r="M64" s="847">
        <v>106.3</v>
      </c>
      <c r="N64" s="843">
        <v>1241.08</v>
      </c>
      <c r="O64" s="843">
        <v>711.95</v>
      </c>
      <c r="P64" s="843">
        <v>74.599999999999994</v>
      </c>
      <c r="Q64" s="19">
        <v>1016247.4</v>
      </c>
      <c r="R64" s="845">
        <v>0.5</v>
      </c>
      <c r="S64" s="2684">
        <v>2.4</v>
      </c>
      <c r="T64" s="846">
        <v>0.877</v>
      </c>
      <c r="U64" s="1148">
        <v>420087</v>
      </c>
      <c r="X64" s="1131">
        <v>100.9</v>
      </c>
      <c r="Y64" s="1107">
        <v>327349</v>
      </c>
      <c r="Z64" s="1112">
        <v>224114</v>
      </c>
      <c r="AB64" s="1131">
        <v>102</v>
      </c>
      <c r="AC64" s="1101">
        <v>38815.5</v>
      </c>
      <c r="AD64" s="1112">
        <v>212898</v>
      </c>
    </row>
    <row r="65" spans="1:30">
      <c r="A65" s="112"/>
      <c r="B65" s="120" t="s">
        <v>12</v>
      </c>
      <c r="C65" s="843">
        <v>106.8</v>
      </c>
      <c r="D65" s="844">
        <v>1287262</v>
      </c>
      <c r="E65" s="844">
        <v>847742</v>
      </c>
      <c r="F65" s="843">
        <v>78</v>
      </c>
      <c r="G65" s="19">
        <v>1025342.3</v>
      </c>
      <c r="H65" s="845">
        <v>0.49</v>
      </c>
      <c r="I65" s="2684">
        <v>-0.2</v>
      </c>
      <c r="J65" s="846">
        <v>0.85299999999999998</v>
      </c>
      <c r="K65" s="1148">
        <v>405351</v>
      </c>
      <c r="M65" s="847">
        <v>106.8</v>
      </c>
      <c r="N65" s="843">
        <v>1247.4000000000001</v>
      </c>
      <c r="O65" s="843">
        <v>883.76</v>
      </c>
      <c r="P65" s="843">
        <v>78</v>
      </c>
      <c r="Q65" s="19">
        <v>1008443.2</v>
      </c>
      <c r="R65" s="845">
        <v>0.49</v>
      </c>
      <c r="S65" s="2684">
        <v>-0.2</v>
      </c>
      <c r="T65" s="846">
        <v>0.86299999999999999</v>
      </c>
      <c r="U65" s="1148">
        <v>394918</v>
      </c>
      <c r="X65" s="1131">
        <v>105.4</v>
      </c>
      <c r="Y65" s="1107">
        <v>386968</v>
      </c>
      <c r="Z65" s="1112">
        <v>226558</v>
      </c>
      <c r="AB65" s="1131">
        <v>102.2</v>
      </c>
      <c r="AC65" s="1101">
        <v>38742.1</v>
      </c>
      <c r="AD65" s="1112">
        <v>216047</v>
      </c>
    </row>
    <row r="66" spans="1:30">
      <c r="A66" s="112"/>
      <c r="B66" s="120" t="s">
        <v>13</v>
      </c>
      <c r="C66" s="843">
        <v>108</v>
      </c>
      <c r="D66" s="844">
        <v>1236177</v>
      </c>
      <c r="E66" s="844">
        <v>765124</v>
      </c>
      <c r="F66" s="843">
        <v>78.099999999999994</v>
      </c>
      <c r="G66" s="19">
        <v>1027714.275</v>
      </c>
      <c r="H66" s="845">
        <v>0.48</v>
      </c>
      <c r="I66" s="2684">
        <v>-6</v>
      </c>
      <c r="J66" s="846">
        <v>0.871</v>
      </c>
      <c r="K66" s="1148">
        <v>377600</v>
      </c>
      <c r="M66" s="847">
        <v>108</v>
      </c>
      <c r="N66" s="843">
        <v>1250.25</v>
      </c>
      <c r="O66" s="843">
        <v>761.66</v>
      </c>
      <c r="P66" s="843">
        <v>78.099999999999994</v>
      </c>
      <c r="Q66" s="19">
        <v>1004100.8</v>
      </c>
      <c r="R66" s="845">
        <v>0.48</v>
      </c>
      <c r="S66" s="2684">
        <v>-6</v>
      </c>
      <c r="T66" s="846">
        <v>0.873</v>
      </c>
      <c r="U66" s="1148">
        <v>389658</v>
      </c>
      <c r="X66" s="1131">
        <v>101.8</v>
      </c>
      <c r="Y66" s="1107">
        <v>377723</v>
      </c>
      <c r="Z66" s="1112">
        <v>225957</v>
      </c>
      <c r="AB66" s="1131">
        <v>98.5</v>
      </c>
      <c r="AC66" s="1101">
        <v>38463.800000000003</v>
      </c>
      <c r="AD66" s="1112">
        <v>222998</v>
      </c>
    </row>
    <row r="67" spans="1:30">
      <c r="A67" s="113"/>
      <c r="B67" s="121" t="s">
        <v>14</v>
      </c>
      <c r="C67" s="848">
        <v>106.8</v>
      </c>
      <c r="D67" s="849">
        <v>1233943</v>
      </c>
      <c r="E67" s="849">
        <v>811185</v>
      </c>
      <c r="F67" s="848">
        <v>80.2</v>
      </c>
      <c r="G67" s="20">
        <v>1003470.72</v>
      </c>
      <c r="H67" s="850">
        <v>0.47</v>
      </c>
      <c r="I67" s="2685">
        <v>-2.6</v>
      </c>
      <c r="J67" s="851">
        <v>0.89900000000000002</v>
      </c>
      <c r="K67" s="1149">
        <v>471042</v>
      </c>
      <c r="M67" s="852">
        <v>106.8</v>
      </c>
      <c r="N67" s="848">
        <v>1236.58</v>
      </c>
      <c r="O67" s="848">
        <v>788.47</v>
      </c>
      <c r="P67" s="848">
        <v>80.2</v>
      </c>
      <c r="Q67" s="20">
        <v>989478.1</v>
      </c>
      <c r="R67" s="850">
        <v>0.47</v>
      </c>
      <c r="S67" s="2685">
        <v>-2.6</v>
      </c>
      <c r="T67" s="851">
        <v>0.871</v>
      </c>
      <c r="U67" s="1149">
        <v>406017</v>
      </c>
      <c r="X67" s="1131">
        <v>101.8</v>
      </c>
      <c r="Y67" s="1107">
        <v>630081</v>
      </c>
      <c r="Z67" s="1112">
        <v>206866</v>
      </c>
      <c r="AB67" s="1131">
        <v>97.1</v>
      </c>
      <c r="AC67" s="1101">
        <v>39293.5</v>
      </c>
      <c r="AD67" s="1112">
        <v>214119</v>
      </c>
    </row>
    <row r="68" spans="1:30">
      <c r="A68" s="112" t="s">
        <v>23</v>
      </c>
      <c r="B68" s="120" t="s">
        <v>3</v>
      </c>
      <c r="C68" s="843">
        <v>109.7</v>
      </c>
      <c r="D68" s="844">
        <v>1165966</v>
      </c>
      <c r="E68" s="844">
        <v>704383</v>
      </c>
      <c r="F68" s="843">
        <v>76.8</v>
      </c>
      <c r="G68" s="19">
        <v>919841.85</v>
      </c>
      <c r="H68" s="845">
        <v>0.46</v>
      </c>
      <c r="I68" s="2684">
        <v>-0.7</v>
      </c>
      <c r="J68" s="846">
        <v>0.83799999999999997</v>
      </c>
      <c r="K68" s="1148">
        <v>334187</v>
      </c>
      <c r="M68" s="847">
        <v>109.7</v>
      </c>
      <c r="N68" s="843">
        <v>1243.5999999999999</v>
      </c>
      <c r="O68" s="843">
        <v>791.61</v>
      </c>
      <c r="P68" s="843">
        <v>76.8</v>
      </c>
      <c r="Q68" s="19">
        <v>1022980</v>
      </c>
      <c r="R68" s="845">
        <v>0.46</v>
      </c>
      <c r="S68" s="2684">
        <v>-0.7</v>
      </c>
      <c r="T68" s="846">
        <v>0.876</v>
      </c>
      <c r="U68" s="1148">
        <v>444156</v>
      </c>
      <c r="X68" s="1133">
        <v>98.5</v>
      </c>
      <c r="Y68" s="1109">
        <v>368525</v>
      </c>
      <c r="Z68" s="1111">
        <v>226081</v>
      </c>
      <c r="AB68" s="1133">
        <v>103.6</v>
      </c>
      <c r="AC68" s="1103">
        <v>39899.9</v>
      </c>
      <c r="AD68" s="1111">
        <v>228174</v>
      </c>
    </row>
    <row r="69" spans="1:30">
      <c r="A69" s="112">
        <v>1994</v>
      </c>
      <c r="B69" s="120" t="s">
        <v>4</v>
      </c>
      <c r="C69" s="843">
        <v>108.1</v>
      </c>
      <c r="D69" s="844">
        <v>1164714</v>
      </c>
      <c r="E69" s="844">
        <v>671335</v>
      </c>
      <c r="F69" s="843">
        <v>73.8</v>
      </c>
      <c r="G69" s="19">
        <v>977946.58200000005</v>
      </c>
      <c r="H69" s="845">
        <v>0.45</v>
      </c>
      <c r="I69" s="2684">
        <v>0.1</v>
      </c>
      <c r="J69" s="846">
        <v>0.86199999999999999</v>
      </c>
      <c r="K69" s="1148">
        <v>384403</v>
      </c>
      <c r="M69" s="847">
        <v>108.1</v>
      </c>
      <c r="N69" s="843">
        <v>1242.6300000000001</v>
      </c>
      <c r="O69" s="843">
        <v>739.45</v>
      </c>
      <c r="P69" s="843">
        <v>73.8</v>
      </c>
      <c r="Q69" s="19">
        <v>996952.9</v>
      </c>
      <c r="R69" s="845">
        <v>0.45</v>
      </c>
      <c r="S69" s="2684">
        <v>0.1</v>
      </c>
      <c r="T69" s="846">
        <v>0.872</v>
      </c>
      <c r="U69" s="1148">
        <v>408143</v>
      </c>
      <c r="X69" s="1131">
        <v>100.9</v>
      </c>
      <c r="Y69" s="1107">
        <v>295116</v>
      </c>
      <c r="Z69" s="1112">
        <v>207170</v>
      </c>
      <c r="AB69" s="1131">
        <v>99.4</v>
      </c>
      <c r="AC69" s="1101">
        <v>41136.400000000001</v>
      </c>
      <c r="AD69" s="1112">
        <v>233214</v>
      </c>
    </row>
    <row r="70" spans="1:30">
      <c r="A70" s="112"/>
      <c r="B70" s="120" t="s">
        <v>5</v>
      </c>
      <c r="C70" s="843">
        <v>125.4</v>
      </c>
      <c r="D70" s="844">
        <v>1254859</v>
      </c>
      <c r="E70" s="844">
        <v>661341</v>
      </c>
      <c r="F70" s="843">
        <v>118.7</v>
      </c>
      <c r="G70" s="19">
        <v>982157.00699999987</v>
      </c>
      <c r="H70" s="845">
        <v>0.44</v>
      </c>
      <c r="I70" s="2684">
        <v>-0.8</v>
      </c>
      <c r="J70" s="846">
        <v>1.2330000000000001</v>
      </c>
      <c r="K70" s="1148">
        <v>498808</v>
      </c>
      <c r="M70" s="847">
        <v>125.4</v>
      </c>
      <c r="N70" s="843">
        <v>1235.3699999999999</v>
      </c>
      <c r="O70" s="843">
        <v>693.13</v>
      </c>
      <c r="P70" s="843">
        <v>118.7</v>
      </c>
      <c r="Q70" s="19">
        <v>991275.2</v>
      </c>
      <c r="R70" s="845">
        <v>0.44</v>
      </c>
      <c r="S70" s="2684">
        <v>-0.8</v>
      </c>
      <c r="T70" s="846">
        <v>1.016</v>
      </c>
      <c r="U70" s="1148">
        <v>432863</v>
      </c>
      <c r="X70" s="1131">
        <v>101.5</v>
      </c>
      <c r="Y70" s="1107">
        <v>378712</v>
      </c>
      <c r="Z70" s="1112">
        <v>227385</v>
      </c>
      <c r="AB70" s="1131">
        <v>99</v>
      </c>
      <c r="AC70" s="1101">
        <v>40515.300000000003</v>
      </c>
      <c r="AD70" s="1112">
        <v>220318</v>
      </c>
    </row>
    <row r="71" spans="1:30">
      <c r="A71" s="112"/>
      <c r="B71" s="120" t="s">
        <v>6</v>
      </c>
      <c r="C71" s="843">
        <v>108</v>
      </c>
      <c r="D71" s="844">
        <v>1199119</v>
      </c>
      <c r="E71" s="844">
        <v>803640</v>
      </c>
      <c r="F71" s="843">
        <v>76.400000000000006</v>
      </c>
      <c r="G71" s="19">
        <v>1037739.1960000001</v>
      </c>
      <c r="H71" s="845">
        <v>0.44</v>
      </c>
      <c r="I71" s="2684">
        <v>-3.7</v>
      </c>
      <c r="J71" s="846">
        <v>0.84399999999999997</v>
      </c>
      <c r="K71" s="1148">
        <v>424294</v>
      </c>
      <c r="M71" s="847">
        <v>108</v>
      </c>
      <c r="N71" s="843">
        <v>1230.3699999999999</v>
      </c>
      <c r="O71" s="843">
        <v>747.53</v>
      </c>
      <c r="P71" s="843">
        <v>76.400000000000006</v>
      </c>
      <c r="Q71" s="19">
        <v>984470.3</v>
      </c>
      <c r="R71" s="845">
        <v>0.44</v>
      </c>
      <c r="S71" s="2684">
        <v>-3.7</v>
      </c>
      <c r="T71" s="846">
        <v>0.873</v>
      </c>
      <c r="U71" s="1148">
        <v>405626</v>
      </c>
      <c r="X71" s="1131">
        <v>103.2</v>
      </c>
      <c r="Y71" s="1107">
        <v>372633</v>
      </c>
      <c r="Z71" s="1112">
        <v>231584</v>
      </c>
      <c r="AB71" s="1131">
        <v>98.1</v>
      </c>
      <c r="AC71" s="1101">
        <v>40589</v>
      </c>
      <c r="AD71" s="1112">
        <v>224277</v>
      </c>
    </row>
    <row r="72" spans="1:30">
      <c r="A72" s="112"/>
      <c r="B72" s="120" t="s">
        <v>7</v>
      </c>
      <c r="C72" s="843">
        <v>107.6</v>
      </c>
      <c r="D72" s="844">
        <v>1237314</v>
      </c>
      <c r="E72" s="844">
        <v>839920</v>
      </c>
      <c r="F72" s="843">
        <v>71.400000000000006</v>
      </c>
      <c r="G72" s="19">
        <v>945127.79</v>
      </c>
      <c r="H72" s="845">
        <v>0.44</v>
      </c>
      <c r="I72" s="2684">
        <v>-2.4</v>
      </c>
      <c r="J72" s="846">
        <v>0.80700000000000005</v>
      </c>
      <c r="K72" s="1148">
        <v>360668</v>
      </c>
      <c r="M72" s="847">
        <v>107.6</v>
      </c>
      <c r="N72" s="843">
        <v>1251.3499999999999</v>
      </c>
      <c r="O72" s="843">
        <v>951.6</v>
      </c>
      <c r="P72" s="843">
        <v>71.400000000000006</v>
      </c>
      <c r="Q72" s="19">
        <v>982288.1</v>
      </c>
      <c r="R72" s="845">
        <v>0.44</v>
      </c>
      <c r="S72" s="2684">
        <v>-2.4</v>
      </c>
      <c r="T72" s="846">
        <v>0.876</v>
      </c>
      <c r="U72" s="1148">
        <v>401694</v>
      </c>
      <c r="X72" s="1131">
        <v>95.7</v>
      </c>
      <c r="Y72" s="1107">
        <v>379709</v>
      </c>
      <c r="Z72" s="1112">
        <v>222102</v>
      </c>
      <c r="AB72" s="1131">
        <v>98.7</v>
      </c>
      <c r="AC72" s="1101">
        <v>39753.199999999997</v>
      </c>
      <c r="AD72" s="1112">
        <v>229097</v>
      </c>
    </row>
    <row r="73" spans="1:30">
      <c r="A73" s="112"/>
      <c r="B73" s="120" t="s">
        <v>8</v>
      </c>
      <c r="C73" s="843">
        <v>109.8</v>
      </c>
      <c r="D73" s="844">
        <v>1293922</v>
      </c>
      <c r="E73" s="844">
        <v>860050</v>
      </c>
      <c r="F73" s="843">
        <v>77.099999999999994</v>
      </c>
      <c r="G73" s="19">
        <v>1046459.9839999999</v>
      </c>
      <c r="H73" s="845">
        <v>0.45</v>
      </c>
      <c r="I73" s="2684">
        <v>0.9</v>
      </c>
      <c r="J73" s="846">
        <v>0.88300000000000001</v>
      </c>
      <c r="K73" s="1148">
        <v>447160</v>
      </c>
      <c r="M73" s="847">
        <v>109.8</v>
      </c>
      <c r="N73" s="843">
        <v>1266.82</v>
      </c>
      <c r="O73" s="843">
        <v>798.89</v>
      </c>
      <c r="P73" s="843">
        <v>77.099999999999994</v>
      </c>
      <c r="Q73" s="19">
        <v>987783.5</v>
      </c>
      <c r="R73" s="845">
        <v>0.45</v>
      </c>
      <c r="S73" s="2684">
        <v>0.9</v>
      </c>
      <c r="T73" s="846">
        <v>0.89400000000000002</v>
      </c>
      <c r="U73" s="1148">
        <v>441267</v>
      </c>
      <c r="X73" s="1131">
        <v>96.3</v>
      </c>
      <c r="Y73" s="1107">
        <v>362633</v>
      </c>
      <c r="Z73" s="1112">
        <v>225451</v>
      </c>
      <c r="AB73" s="1131">
        <v>97.5</v>
      </c>
      <c r="AC73" s="1101">
        <v>40129.599999999999</v>
      </c>
      <c r="AD73" s="1112">
        <v>234972</v>
      </c>
    </row>
    <row r="74" spans="1:30">
      <c r="A74" s="112"/>
      <c r="B74" s="120" t="s">
        <v>9</v>
      </c>
      <c r="C74" s="843">
        <v>107.3</v>
      </c>
      <c r="D74" s="844">
        <v>1385932</v>
      </c>
      <c r="E74" s="844">
        <v>921041</v>
      </c>
      <c r="F74" s="843">
        <v>67.900000000000006</v>
      </c>
      <c r="G74" s="19">
        <v>1024811.553</v>
      </c>
      <c r="H74" s="845">
        <v>0.45</v>
      </c>
      <c r="I74" s="2684">
        <v>6.6</v>
      </c>
      <c r="J74" s="846">
        <v>0.86299999999999999</v>
      </c>
      <c r="K74" s="1148">
        <v>414852</v>
      </c>
      <c r="M74" s="847">
        <v>107.3</v>
      </c>
      <c r="N74" s="843">
        <v>1305.54</v>
      </c>
      <c r="O74" s="843">
        <v>830.52</v>
      </c>
      <c r="P74" s="843">
        <v>67.900000000000006</v>
      </c>
      <c r="Q74" s="19">
        <v>982581.8</v>
      </c>
      <c r="R74" s="845">
        <v>0.45</v>
      </c>
      <c r="S74" s="2684">
        <v>6.6</v>
      </c>
      <c r="T74" s="846">
        <v>0.877</v>
      </c>
      <c r="U74" s="1148">
        <v>407180</v>
      </c>
      <c r="X74" s="1131">
        <v>94.3</v>
      </c>
      <c r="Y74" s="1107">
        <v>551309</v>
      </c>
      <c r="Z74" s="1112">
        <v>218123</v>
      </c>
      <c r="AB74" s="1131">
        <v>97.6</v>
      </c>
      <c r="AC74" s="1101">
        <v>39905.599999999999</v>
      </c>
      <c r="AD74" s="1112">
        <v>225360</v>
      </c>
    </row>
    <row r="75" spans="1:30">
      <c r="A75" s="112"/>
      <c r="B75" s="120" t="s">
        <v>10</v>
      </c>
      <c r="C75" s="843">
        <v>112.6</v>
      </c>
      <c r="D75" s="844">
        <v>1338115</v>
      </c>
      <c r="E75" s="844">
        <v>914185</v>
      </c>
      <c r="F75" s="843">
        <v>83.2</v>
      </c>
      <c r="G75" s="19">
        <v>933924.36700000009</v>
      </c>
      <c r="H75" s="845">
        <v>0.46</v>
      </c>
      <c r="I75" s="2684">
        <v>6</v>
      </c>
      <c r="J75" s="846">
        <v>0.83299999999999996</v>
      </c>
      <c r="K75" s="1148">
        <v>409043</v>
      </c>
      <c r="M75" s="847">
        <v>112.6</v>
      </c>
      <c r="N75" s="843">
        <v>1314.05</v>
      </c>
      <c r="O75" s="843">
        <v>883.09</v>
      </c>
      <c r="P75" s="843">
        <v>83.2</v>
      </c>
      <c r="Q75" s="19">
        <v>986545.8</v>
      </c>
      <c r="R75" s="845">
        <v>0.46</v>
      </c>
      <c r="S75" s="2684">
        <v>6</v>
      </c>
      <c r="T75" s="846">
        <v>0.90600000000000003</v>
      </c>
      <c r="U75" s="1148">
        <v>426748</v>
      </c>
      <c r="X75" s="1131">
        <v>92.3</v>
      </c>
      <c r="Y75" s="1107">
        <v>320552</v>
      </c>
      <c r="Z75" s="1112">
        <v>250720</v>
      </c>
      <c r="AB75" s="1131">
        <v>99.2</v>
      </c>
      <c r="AC75" s="1101">
        <v>39037</v>
      </c>
      <c r="AD75" s="1112">
        <v>233188</v>
      </c>
    </row>
    <row r="76" spans="1:30">
      <c r="A76" s="112"/>
      <c r="B76" s="120" t="s">
        <v>11</v>
      </c>
      <c r="C76" s="843">
        <v>110.7</v>
      </c>
      <c r="D76" s="844">
        <v>1350914</v>
      </c>
      <c r="E76" s="844">
        <v>882040</v>
      </c>
      <c r="F76" s="843">
        <v>77.5</v>
      </c>
      <c r="G76" s="19">
        <v>990016.59900000005</v>
      </c>
      <c r="H76" s="845">
        <v>0.47</v>
      </c>
      <c r="I76" s="2684">
        <v>2.5</v>
      </c>
      <c r="J76" s="846">
        <v>0.93500000000000005</v>
      </c>
      <c r="K76" s="1148">
        <v>442642</v>
      </c>
      <c r="M76" s="847">
        <v>110.7</v>
      </c>
      <c r="N76" s="843">
        <v>1317.64</v>
      </c>
      <c r="O76" s="843">
        <v>857.79</v>
      </c>
      <c r="P76" s="843">
        <v>77.5</v>
      </c>
      <c r="Q76" s="19">
        <v>979778.7</v>
      </c>
      <c r="R76" s="845">
        <v>0.47</v>
      </c>
      <c r="S76" s="2684">
        <v>2.5</v>
      </c>
      <c r="T76" s="846">
        <v>0.89400000000000002</v>
      </c>
      <c r="U76" s="1148">
        <v>415764</v>
      </c>
      <c r="X76" s="1131">
        <v>98.1</v>
      </c>
      <c r="Y76" s="1107">
        <v>326286</v>
      </c>
      <c r="Z76" s="1112">
        <v>252811</v>
      </c>
      <c r="AB76" s="1131">
        <v>99.3</v>
      </c>
      <c r="AC76" s="1101">
        <v>38110.800000000003</v>
      </c>
      <c r="AD76" s="1112">
        <v>236449</v>
      </c>
    </row>
    <row r="77" spans="1:30">
      <c r="A77" s="112"/>
      <c r="B77" s="120" t="s">
        <v>12</v>
      </c>
      <c r="C77" s="843">
        <v>110.7</v>
      </c>
      <c r="D77" s="844">
        <v>1349481</v>
      </c>
      <c r="E77" s="844">
        <v>739302</v>
      </c>
      <c r="F77" s="843">
        <v>76.900000000000006</v>
      </c>
      <c r="G77" s="19">
        <v>990786.48600000003</v>
      </c>
      <c r="H77" s="845">
        <v>0.46</v>
      </c>
      <c r="I77" s="2684">
        <v>2.2000000000000002</v>
      </c>
      <c r="J77" s="846">
        <v>0.86499999999999999</v>
      </c>
      <c r="K77" s="1148">
        <v>424647</v>
      </c>
      <c r="M77" s="847">
        <v>110.7</v>
      </c>
      <c r="N77" s="843">
        <v>1316</v>
      </c>
      <c r="O77" s="843">
        <v>715.91</v>
      </c>
      <c r="P77" s="843">
        <v>76.900000000000006</v>
      </c>
      <c r="Q77" s="19">
        <v>978549.8</v>
      </c>
      <c r="R77" s="845">
        <v>0.46</v>
      </c>
      <c r="S77" s="2684">
        <v>2.2000000000000002</v>
      </c>
      <c r="T77" s="846">
        <v>0.878</v>
      </c>
      <c r="U77" s="1148">
        <v>420760</v>
      </c>
      <c r="X77" s="1131">
        <v>101.4</v>
      </c>
      <c r="Y77" s="1107">
        <v>380060</v>
      </c>
      <c r="Z77" s="1112">
        <v>260659</v>
      </c>
      <c r="AB77" s="1131">
        <v>98.7</v>
      </c>
      <c r="AC77" s="1101">
        <v>37240.5</v>
      </c>
      <c r="AD77" s="1112">
        <v>245174</v>
      </c>
    </row>
    <row r="78" spans="1:30">
      <c r="A78" s="112"/>
      <c r="B78" s="120" t="s">
        <v>13</v>
      </c>
      <c r="C78" s="843">
        <v>115.9</v>
      </c>
      <c r="D78" s="844">
        <v>1311125</v>
      </c>
      <c r="E78" s="844">
        <v>976983</v>
      </c>
      <c r="F78" s="843">
        <v>82.2</v>
      </c>
      <c r="G78" s="19">
        <v>999504</v>
      </c>
      <c r="H78" s="845">
        <v>0.46</v>
      </c>
      <c r="I78" s="2684">
        <v>6</v>
      </c>
      <c r="J78" s="846">
        <v>0.91800000000000004</v>
      </c>
      <c r="K78" s="1148">
        <v>421399</v>
      </c>
      <c r="M78" s="847">
        <v>115.9</v>
      </c>
      <c r="N78" s="843">
        <v>1318.27</v>
      </c>
      <c r="O78" s="843">
        <v>933.99</v>
      </c>
      <c r="P78" s="843">
        <v>82.2</v>
      </c>
      <c r="Q78" s="19">
        <v>974200.5</v>
      </c>
      <c r="R78" s="845">
        <v>0.46</v>
      </c>
      <c r="S78" s="2684">
        <v>6</v>
      </c>
      <c r="T78" s="846">
        <v>0.91900000000000004</v>
      </c>
      <c r="U78" s="1148">
        <v>423603</v>
      </c>
      <c r="X78" s="1131">
        <v>103</v>
      </c>
      <c r="Y78" s="1107">
        <v>379301</v>
      </c>
      <c r="Z78" s="1112">
        <v>244833</v>
      </c>
      <c r="AB78" s="1131">
        <v>99.8</v>
      </c>
      <c r="AC78" s="1101">
        <v>39558.6</v>
      </c>
      <c r="AD78" s="1112">
        <v>248283</v>
      </c>
    </row>
    <row r="79" spans="1:30">
      <c r="A79" s="112"/>
      <c r="B79" s="120" t="s">
        <v>14</v>
      </c>
      <c r="C79" s="843">
        <v>111.1</v>
      </c>
      <c r="D79" s="844">
        <v>1296647</v>
      </c>
      <c r="E79" s="844">
        <v>897566</v>
      </c>
      <c r="F79" s="843">
        <v>77</v>
      </c>
      <c r="G79" s="19">
        <v>984538.72499999998</v>
      </c>
      <c r="H79" s="845">
        <v>0.45</v>
      </c>
      <c r="I79" s="2684">
        <v>2.1</v>
      </c>
      <c r="J79" s="846">
        <v>0.90700000000000003</v>
      </c>
      <c r="K79" s="1148">
        <v>482057</v>
      </c>
      <c r="M79" s="847">
        <v>111.1</v>
      </c>
      <c r="N79" s="843">
        <v>1302.95</v>
      </c>
      <c r="O79" s="843">
        <v>864.44</v>
      </c>
      <c r="P79" s="843">
        <v>77</v>
      </c>
      <c r="Q79" s="19">
        <v>972487.2</v>
      </c>
      <c r="R79" s="845">
        <v>0.45</v>
      </c>
      <c r="S79" s="2684">
        <v>2.1</v>
      </c>
      <c r="T79" s="846">
        <v>0.88100000000000001</v>
      </c>
      <c r="U79" s="1148">
        <v>414751</v>
      </c>
      <c r="X79" s="1132">
        <v>109.7</v>
      </c>
      <c r="Y79" s="1108">
        <v>636366</v>
      </c>
      <c r="Z79" s="1113">
        <v>236388</v>
      </c>
      <c r="AB79" s="1132">
        <v>105.5</v>
      </c>
      <c r="AC79" s="1102">
        <v>39568.5</v>
      </c>
      <c r="AD79" s="1113">
        <v>252494</v>
      </c>
    </row>
    <row r="80" spans="1:30">
      <c r="A80" s="111" t="s">
        <v>2</v>
      </c>
      <c r="B80" s="119" t="s">
        <v>3</v>
      </c>
      <c r="C80" s="853">
        <v>101.5</v>
      </c>
      <c r="D80" s="854">
        <v>1091114</v>
      </c>
      <c r="E80" s="854">
        <v>537385</v>
      </c>
      <c r="F80" s="853">
        <v>84</v>
      </c>
      <c r="G80" s="18">
        <v>867111.245</v>
      </c>
      <c r="H80" s="855">
        <v>0.45</v>
      </c>
      <c r="I80" s="2683">
        <v>-14.3</v>
      </c>
      <c r="J80" s="856">
        <v>0.77100000000000002</v>
      </c>
      <c r="K80" s="1147">
        <v>168713</v>
      </c>
      <c r="M80" s="857">
        <v>101.5</v>
      </c>
      <c r="N80" s="853">
        <v>1160.72</v>
      </c>
      <c r="O80" s="853">
        <v>636.36</v>
      </c>
      <c r="P80" s="853">
        <v>84</v>
      </c>
      <c r="Q80" s="18">
        <v>966275</v>
      </c>
      <c r="R80" s="855">
        <v>0.45</v>
      </c>
      <c r="S80" s="2683">
        <v>-14.3</v>
      </c>
      <c r="T80" s="856">
        <v>0.80800000000000005</v>
      </c>
      <c r="U80" s="1147">
        <v>223105</v>
      </c>
      <c r="X80" s="1131">
        <v>94.4</v>
      </c>
      <c r="Y80" s="1107">
        <v>256379</v>
      </c>
      <c r="Z80" s="1112">
        <v>148404</v>
      </c>
      <c r="AB80" s="1131">
        <v>99</v>
      </c>
      <c r="AC80" s="1101">
        <v>27978</v>
      </c>
      <c r="AD80" s="1112">
        <v>144067</v>
      </c>
    </row>
    <row r="81" spans="1:30">
      <c r="A81" s="112">
        <v>1995</v>
      </c>
      <c r="B81" s="120" t="s">
        <v>4</v>
      </c>
      <c r="C81" s="843">
        <v>104.3</v>
      </c>
      <c r="D81" s="844">
        <v>1135373</v>
      </c>
      <c r="E81" s="844">
        <v>597686</v>
      </c>
      <c r="F81" s="843">
        <v>85</v>
      </c>
      <c r="G81" s="19">
        <v>919414.35200000007</v>
      </c>
      <c r="H81" s="845">
        <v>0.5</v>
      </c>
      <c r="I81" s="2684">
        <v>-14</v>
      </c>
      <c r="J81" s="846">
        <v>0.83699999999999997</v>
      </c>
      <c r="K81" s="1148">
        <v>113733</v>
      </c>
      <c r="M81" s="847">
        <v>104.3</v>
      </c>
      <c r="N81" s="843">
        <v>1212.6099999999999</v>
      </c>
      <c r="O81" s="843">
        <v>668.8</v>
      </c>
      <c r="P81" s="843">
        <v>85</v>
      </c>
      <c r="Q81" s="19">
        <v>936023.7</v>
      </c>
      <c r="R81" s="845">
        <v>0.5</v>
      </c>
      <c r="S81" s="2684">
        <v>-14</v>
      </c>
      <c r="T81" s="846">
        <v>0.84899999999999998</v>
      </c>
      <c r="U81" s="1148">
        <v>120217</v>
      </c>
      <c r="X81" s="1131">
        <v>102.1</v>
      </c>
      <c r="Y81" s="1107">
        <v>166470</v>
      </c>
      <c r="Z81" s="1112">
        <v>67310</v>
      </c>
      <c r="AB81" s="1131">
        <v>100.2</v>
      </c>
      <c r="AC81" s="1101">
        <v>23366.1</v>
      </c>
      <c r="AD81" s="1112">
        <v>75931</v>
      </c>
    </row>
    <row r="82" spans="1:30">
      <c r="A82" s="112"/>
      <c r="B82" s="120" t="s">
        <v>5</v>
      </c>
      <c r="C82" s="843">
        <v>108.5</v>
      </c>
      <c r="D82" s="844">
        <v>1291086</v>
      </c>
      <c r="E82" s="844">
        <v>755490</v>
      </c>
      <c r="F82" s="843">
        <v>86.4</v>
      </c>
      <c r="G82" s="19">
        <v>953803.76699999999</v>
      </c>
      <c r="H82" s="845">
        <v>0.48</v>
      </c>
      <c r="I82" s="2684">
        <v>-14.9</v>
      </c>
      <c r="J82" s="846">
        <v>1.0780000000000001</v>
      </c>
      <c r="K82" s="1148">
        <v>190769</v>
      </c>
      <c r="M82" s="847">
        <v>108.5</v>
      </c>
      <c r="N82" s="843">
        <v>1273.18</v>
      </c>
      <c r="O82" s="843">
        <v>811.94</v>
      </c>
      <c r="P82" s="843">
        <v>86.4</v>
      </c>
      <c r="Q82" s="19">
        <v>954180.7</v>
      </c>
      <c r="R82" s="845">
        <v>0.48</v>
      </c>
      <c r="S82" s="2684">
        <v>-14.9</v>
      </c>
      <c r="T82" s="846">
        <v>0.88200000000000001</v>
      </c>
      <c r="U82" s="1148">
        <v>166173</v>
      </c>
      <c r="X82" s="1131">
        <v>104.3</v>
      </c>
      <c r="Y82" s="1107">
        <v>236854</v>
      </c>
      <c r="Z82" s="1112">
        <v>75016</v>
      </c>
      <c r="AB82" s="1131">
        <v>101.1</v>
      </c>
      <c r="AC82" s="1101">
        <v>25450.1</v>
      </c>
      <c r="AD82" s="1112">
        <v>71942</v>
      </c>
    </row>
    <row r="83" spans="1:30">
      <c r="A83" s="112"/>
      <c r="B83" s="120" t="s">
        <v>6</v>
      </c>
      <c r="C83" s="843">
        <v>110.7</v>
      </c>
      <c r="D83" s="844">
        <v>1270902</v>
      </c>
      <c r="E83" s="844">
        <v>919975</v>
      </c>
      <c r="F83" s="843">
        <v>88.6</v>
      </c>
      <c r="G83" s="19">
        <v>1004283.0639999999</v>
      </c>
      <c r="H83" s="845">
        <v>0.49</v>
      </c>
      <c r="I83" s="2684">
        <v>-4.5999999999999996</v>
      </c>
      <c r="J83" s="846">
        <v>0.86099999999999999</v>
      </c>
      <c r="K83" s="1148">
        <v>186047</v>
      </c>
      <c r="M83" s="847">
        <v>110.7</v>
      </c>
      <c r="N83" s="843">
        <v>1314.47</v>
      </c>
      <c r="O83" s="843">
        <v>858.46</v>
      </c>
      <c r="P83" s="843">
        <v>88.6</v>
      </c>
      <c r="Q83" s="19">
        <v>963800.9</v>
      </c>
      <c r="R83" s="845">
        <v>0.49</v>
      </c>
      <c r="S83" s="2684">
        <v>-4.5999999999999996</v>
      </c>
      <c r="T83" s="846">
        <v>0.89100000000000001</v>
      </c>
      <c r="U83" s="1148">
        <v>183419</v>
      </c>
      <c r="X83" s="1131">
        <v>107.4</v>
      </c>
      <c r="Y83" s="1107">
        <v>294842</v>
      </c>
      <c r="Z83" s="1112">
        <v>85145</v>
      </c>
      <c r="AB83" s="1131">
        <v>101.7</v>
      </c>
      <c r="AC83" s="1101">
        <v>32173</v>
      </c>
      <c r="AD83" s="1112">
        <v>86418</v>
      </c>
    </row>
    <row r="84" spans="1:30">
      <c r="A84" s="112"/>
      <c r="B84" s="120" t="s">
        <v>7</v>
      </c>
      <c r="C84" s="843">
        <v>117.4</v>
      </c>
      <c r="D84" s="844">
        <v>1300066</v>
      </c>
      <c r="E84" s="844">
        <v>942332</v>
      </c>
      <c r="F84" s="843">
        <v>98</v>
      </c>
      <c r="G84" s="19">
        <v>925559.06</v>
      </c>
      <c r="H84" s="845">
        <v>0.47</v>
      </c>
      <c r="I84" s="2684">
        <v>-4.9000000000000004</v>
      </c>
      <c r="J84" s="846">
        <v>0.88300000000000001</v>
      </c>
      <c r="K84" s="1148">
        <v>210247</v>
      </c>
      <c r="M84" s="847">
        <v>117.4</v>
      </c>
      <c r="N84" s="843">
        <v>1303.99</v>
      </c>
      <c r="O84" s="843">
        <v>1034.54</v>
      </c>
      <c r="P84" s="843">
        <v>98</v>
      </c>
      <c r="Q84" s="19">
        <v>955366.40000000002</v>
      </c>
      <c r="R84" s="845">
        <v>0.47</v>
      </c>
      <c r="S84" s="2684">
        <v>-4.9000000000000004</v>
      </c>
      <c r="T84" s="846">
        <v>0.95699999999999996</v>
      </c>
      <c r="U84" s="1148">
        <v>226792</v>
      </c>
      <c r="X84" s="1131">
        <v>96.8</v>
      </c>
      <c r="Y84" s="1107">
        <v>306653</v>
      </c>
      <c r="Z84" s="1112">
        <v>114836</v>
      </c>
      <c r="AB84" s="1131">
        <v>99.9</v>
      </c>
      <c r="AC84" s="1101">
        <v>31831.4</v>
      </c>
      <c r="AD84" s="1112">
        <v>115287</v>
      </c>
    </row>
    <row r="85" spans="1:30">
      <c r="A85" s="112"/>
      <c r="B85" s="120" t="s">
        <v>8</v>
      </c>
      <c r="C85" s="843">
        <v>113.4</v>
      </c>
      <c r="D85" s="844">
        <v>1331527</v>
      </c>
      <c r="E85" s="844">
        <v>1145975</v>
      </c>
      <c r="F85" s="843">
        <v>92.7</v>
      </c>
      <c r="G85" s="19">
        <v>1019792.6850000001</v>
      </c>
      <c r="H85" s="845">
        <v>0.46</v>
      </c>
      <c r="I85" s="2684">
        <v>-6</v>
      </c>
      <c r="J85" s="846">
        <v>0.89100000000000001</v>
      </c>
      <c r="K85" s="1148">
        <v>300186</v>
      </c>
      <c r="M85" s="847">
        <v>113.4</v>
      </c>
      <c r="N85" s="843">
        <v>1298.0999999999999</v>
      </c>
      <c r="O85" s="843">
        <v>1122.79</v>
      </c>
      <c r="P85" s="843">
        <v>92.7</v>
      </c>
      <c r="Q85" s="19">
        <v>959509.1</v>
      </c>
      <c r="R85" s="845">
        <v>0.46</v>
      </c>
      <c r="S85" s="2684">
        <v>-6</v>
      </c>
      <c r="T85" s="846">
        <v>0.90500000000000003</v>
      </c>
      <c r="U85" s="1148">
        <v>297571</v>
      </c>
      <c r="X85" s="1131">
        <v>100.9</v>
      </c>
      <c r="Y85" s="1107">
        <v>295311</v>
      </c>
      <c r="Z85" s="1112">
        <v>135920</v>
      </c>
      <c r="AB85" s="1131">
        <v>102.1</v>
      </c>
      <c r="AC85" s="1101">
        <v>32348.9</v>
      </c>
      <c r="AD85" s="1112">
        <v>139381</v>
      </c>
    </row>
    <row r="86" spans="1:30">
      <c r="A86" s="112"/>
      <c r="B86" s="120" t="s">
        <v>9</v>
      </c>
      <c r="C86" s="843">
        <v>109.5</v>
      </c>
      <c r="D86" s="844">
        <v>1357312</v>
      </c>
      <c r="E86" s="844">
        <v>1412679</v>
      </c>
      <c r="F86" s="843">
        <v>87</v>
      </c>
      <c r="G86" s="19">
        <v>999940.5</v>
      </c>
      <c r="H86" s="845">
        <v>0.46</v>
      </c>
      <c r="I86" s="2684">
        <v>-10.199999999999999</v>
      </c>
      <c r="J86" s="846">
        <v>0.873</v>
      </c>
      <c r="K86" s="1148">
        <v>292210</v>
      </c>
      <c r="M86" s="847">
        <v>109.5</v>
      </c>
      <c r="N86" s="843">
        <v>1291.21</v>
      </c>
      <c r="O86" s="843">
        <v>1191.92</v>
      </c>
      <c r="P86" s="843">
        <v>87</v>
      </c>
      <c r="Q86" s="19">
        <v>962186.7</v>
      </c>
      <c r="R86" s="845">
        <v>0.46</v>
      </c>
      <c r="S86" s="2684">
        <v>-10.199999999999999</v>
      </c>
      <c r="T86" s="846">
        <v>0.88700000000000001</v>
      </c>
      <c r="U86" s="1148">
        <v>292405</v>
      </c>
      <c r="X86" s="1131">
        <v>96.3</v>
      </c>
      <c r="Y86" s="1107">
        <v>456485</v>
      </c>
      <c r="Z86" s="1112">
        <v>160498</v>
      </c>
      <c r="AB86" s="1131">
        <v>99.8</v>
      </c>
      <c r="AC86" s="1101">
        <v>32811.4</v>
      </c>
      <c r="AD86" s="1112">
        <v>164422</v>
      </c>
    </row>
    <row r="87" spans="1:30">
      <c r="A87" s="112"/>
      <c r="B87" s="120" t="s">
        <v>10</v>
      </c>
      <c r="C87" s="843">
        <v>110.5</v>
      </c>
      <c r="D87" s="844">
        <v>1369753</v>
      </c>
      <c r="E87" s="844">
        <v>1211637</v>
      </c>
      <c r="F87" s="843">
        <v>88.4</v>
      </c>
      <c r="G87" s="19">
        <v>904451.08600000013</v>
      </c>
      <c r="H87" s="845">
        <v>0.48</v>
      </c>
      <c r="I87" s="2684">
        <v>-6.9</v>
      </c>
      <c r="J87" s="846">
        <v>0.81</v>
      </c>
      <c r="K87" s="1148">
        <v>317686</v>
      </c>
      <c r="M87" s="847">
        <v>110.5</v>
      </c>
      <c r="N87" s="843">
        <v>1344.48</v>
      </c>
      <c r="O87" s="843">
        <v>1197.81</v>
      </c>
      <c r="P87" s="843">
        <v>88.4</v>
      </c>
      <c r="Q87" s="19">
        <v>953597.8</v>
      </c>
      <c r="R87" s="845">
        <v>0.48</v>
      </c>
      <c r="S87" s="2684">
        <v>-6.9</v>
      </c>
      <c r="T87" s="846">
        <v>0.88</v>
      </c>
      <c r="U87" s="1148">
        <v>330163</v>
      </c>
      <c r="X87" s="1131">
        <v>94.3</v>
      </c>
      <c r="Y87" s="1107">
        <v>280030</v>
      </c>
      <c r="Z87" s="1112">
        <v>193627</v>
      </c>
      <c r="AB87" s="1131">
        <v>101.4</v>
      </c>
      <c r="AC87" s="1101">
        <v>33969.199999999997</v>
      </c>
      <c r="AD87" s="1112">
        <v>181490</v>
      </c>
    </row>
    <row r="88" spans="1:30">
      <c r="A88" s="112"/>
      <c r="B88" s="120" t="s">
        <v>11</v>
      </c>
      <c r="C88" s="843">
        <v>104.2</v>
      </c>
      <c r="D88" s="844">
        <v>1326970</v>
      </c>
      <c r="E88" s="844">
        <v>1238332</v>
      </c>
      <c r="F88" s="843">
        <v>79.5</v>
      </c>
      <c r="G88" s="19">
        <v>972614.3</v>
      </c>
      <c r="H88" s="845">
        <v>0.49</v>
      </c>
      <c r="I88" s="2684">
        <v>-3.2</v>
      </c>
      <c r="J88" s="846">
        <v>0.88</v>
      </c>
      <c r="K88" s="1148">
        <v>371146</v>
      </c>
      <c r="M88" s="847">
        <v>104.2</v>
      </c>
      <c r="N88" s="843">
        <v>1289.96</v>
      </c>
      <c r="O88" s="843">
        <v>1174.28</v>
      </c>
      <c r="P88" s="843">
        <v>79.5</v>
      </c>
      <c r="Q88" s="19">
        <v>968249</v>
      </c>
      <c r="R88" s="845">
        <v>0.49</v>
      </c>
      <c r="S88" s="2684">
        <v>-3.2</v>
      </c>
      <c r="T88" s="846">
        <v>0.84099999999999997</v>
      </c>
      <c r="U88" s="1148">
        <v>348806</v>
      </c>
      <c r="X88" s="1131">
        <v>101.7</v>
      </c>
      <c r="Y88" s="1107">
        <v>292532</v>
      </c>
      <c r="Z88" s="1112">
        <v>200442</v>
      </c>
      <c r="AB88" s="1131">
        <v>103.3</v>
      </c>
      <c r="AC88" s="1101">
        <v>34027.300000000003</v>
      </c>
      <c r="AD88" s="1112">
        <v>195137</v>
      </c>
    </row>
    <row r="89" spans="1:30">
      <c r="A89" s="112"/>
      <c r="B89" s="120" t="s">
        <v>12</v>
      </c>
      <c r="C89" s="843">
        <v>108.8</v>
      </c>
      <c r="D89" s="844">
        <v>1327731</v>
      </c>
      <c r="E89" s="844">
        <v>1243915</v>
      </c>
      <c r="F89" s="843">
        <v>85</v>
      </c>
      <c r="G89" s="19">
        <v>972802.24200000009</v>
      </c>
      <c r="H89" s="845">
        <v>0.51</v>
      </c>
      <c r="I89" s="2684">
        <v>-10</v>
      </c>
      <c r="J89" s="846">
        <v>0.85199999999999998</v>
      </c>
      <c r="K89" s="1148">
        <v>362781</v>
      </c>
      <c r="M89" s="847">
        <v>108.8</v>
      </c>
      <c r="N89" s="843">
        <v>1289.03</v>
      </c>
      <c r="O89" s="843">
        <v>1247.1099999999999</v>
      </c>
      <c r="P89" s="843">
        <v>85</v>
      </c>
      <c r="Q89" s="19">
        <v>963211.5</v>
      </c>
      <c r="R89" s="845">
        <v>0.51</v>
      </c>
      <c r="S89" s="2684">
        <v>-10</v>
      </c>
      <c r="T89" s="846">
        <v>0.86399999999999999</v>
      </c>
      <c r="U89" s="1148">
        <v>358074</v>
      </c>
      <c r="X89" s="1131">
        <v>102.4</v>
      </c>
      <c r="Y89" s="1107">
        <v>315503</v>
      </c>
      <c r="Z89" s="1112">
        <v>227476</v>
      </c>
      <c r="AB89" s="1131">
        <v>100</v>
      </c>
      <c r="AC89" s="1101">
        <v>31460.799999999999</v>
      </c>
      <c r="AD89" s="1112">
        <v>207283</v>
      </c>
    </row>
    <row r="90" spans="1:30">
      <c r="A90" s="112"/>
      <c r="B90" s="120" t="s">
        <v>13</v>
      </c>
      <c r="C90" s="843">
        <v>110.9</v>
      </c>
      <c r="D90" s="844">
        <v>1254962</v>
      </c>
      <c r="E90" s="844">
        <v>1472019</v>
      </c>
      <c r="F90" s="843">
        <v>87.5</v>
      </c>
      <c r="G90" s="19">
        <v>978855.35399999993</v>
      </c>
      <c r="H90" s="845">
        <v>0.5</v>
      </c>
      <c r="I90" s="2684">
        <v>-4.7</v>
      </c>
      <c r="J90" s="846">
        <v>0.89</v>
      </c>
      <c r="K90" s="1148">
        <v>372311</v>
      </c>
      <c r="M90" s="847">
        <v>110.9</v>
      </c>
      <c r="N90" s="843">
        <v>1268.53</v>
      </c>
      <c r="O90" s="843">
        <v>1370.36</v>
      </c>
      <c r="P90" s="843">
        <v>87.5</v>
      </c>
      <c r="Q90" s="19">
        <v>946890.4</v>
      </c>
      <c r="R90" s="845">
        <v>0.5</v>
      </c>
      <c r="S90" s="2684">
        <v>-4.7</v>
      </c>
      <c r="T90" s="846">
        <v>0.89200000000000002</v>
      </c>
      <c r="U90" s="1148">
        <v>371570</v>
      </c>
      <c r="X90" s="1131">
        <v>102.9</v>
      </c>
      <c r="Y90" s="1107">
        <v>317860</v>
      </c>
      <c r="Z90" s="1112">
        <v>203972</v>
      </c>
      <c r="AB90" s="1131">
        <v>99.5</v>
      </c>
      <c r="AC90" s="1101">
        <v>33005.9</v>
      </c>
      <c r="AD90" s="1112">
        <v>207366</v>
      </c>
    </row>
    <row r="91" spans="1:30">
      <c r="A91" s="113"/>
      <c r="B91" s="121" t="s">
        <v>14</v>
      </c>
      <c r="C91" s="848">
        <v>112.1</v>
      </c>
      <c r="D91" s="849">
        <v>1277390</v>
      </c>
      <c r="E91" s="849">
        <v>1347408</v>
      </c>
      <c r="F91" s="848">
        <v>90.2</v>
      </c>
      <c r="G91" s="20">
        <v>972506.88</v>
      </c>
      <c r="H91" s="850">
        <v>0.49</v>
      </c>
      <c r="I91" s="2685">
        <v>-6.6</v>
      </c>
      <c r="J91" s="851">
        <v>0.91400000000000003</v>
      </c>
      <c r="K91" s="1149">
        <v>425547</v>
      </c>
      <c r="M91" s="852">
        <v>112.1</v>
      </c>
      <c r="N91" s="848">
        <v>1283.1500000000001</v>
      </c>
      <c r="O91" s="848">
        <v>1308.24</v>
      </c>
      <c r="P91" s="848">
        <v>90.2</v>
      </c>
      <c r="Q91" s="20">
        <v>971536.6</v>
      </c>
      <c r="R91" s="850">
        <v>0.49</v>
      </c>
      <c r="S91" s="2685">
        <v>-6.6</v>
      </c>
      <c r="T91" s="851">
        <v>0.89100000000000001</v>
      </c>
      <c r="U91" s="1149">
        <v>370833</v>
      </c>
      <c r="X91" s="1131">
        <v>107.4</v>
      </c>
      <c r="Y91" s="1107">
        <v>540300</v>
      </c>
      <c r="Z91" s="1112">
        <v>193858</v>
      </c>
      <c r="AB91" s="1131">
        <v>103.9</v>
      </c>
      <c r="AC91" s="1101">
        <v>33939.599999999999</v>
      </c>
      <c r="AD91" s="1112">
        <v>215518</v>
      </c>
    </row>
    <row r="92" spans="1:30">
      <c r="A92" s="112" t="s">
        <v>15</v>
      </c>
      <c r="B92" s="120" t="s">
        <v>3</v>
      </c>
      <c r="C92" s="843">
        <v>111.5</v>
      </c>
      <c r="D92" s="844">
        <v>1203289</v>
      </c>
      <c r="E92" s="844">
        <v>1074325</v>
      </c>
      <c r="F92" s="843">
        <v>86.5</v>
      </c>
      <c r="G92" s="19">
        <v>869641.96100000013</v>
      </c>
      <c r="H92" s="845">
        <v>0.52</v>
      </c>
      <c r="I92" s="2684">
        <v>16.399999999999999</v>
      </c>
      <c r="J92" s="846">
        <v>0.83699999999999997</v>
      </c>
      <c r="K92" s="1148">
        <v>288941</v>
      </c>
      <c r="M92" s="847">
        <v>111.5</v>
      </c>
      <c r="N92" s="843">
        <v>1273.98</v>
      </c>
      <c r="O92" s="843">
        <v>1244.0899999999999</v>
      </c>
      <c r="P92" s="843">
        <v>86.5</v>
      </c>
      <c r="Q92" s="19">
        <v>960787.2</v>
      </c>
      <c r="R92" s="845">
        <v>0.52</v>
      </c>
      <c r="S92" s="2684">
        <v>16.399999999999999</v>
      </c>
      <c r="T92" s="846">
        <v>0.876</v>
      </c>
      <c r="U92" s="1148">
        <v>370333</v>
      </c>
      <c r="X92" s="1133">
        <v>101.8</v>
      </c>
      <c r="Y92" s="1109">
        <v>304643</v>
      </c>
      <c r="Z92" s="1111">
        <v>220181</v>
      </c>
      <c r="AB92" s="1133">
        <v>106.4</v>
      </c>
      <c r="AC92" s="1103">
        <v>33167.9</v>
      </c>
      <c r="AD92" s="1111">
        <v>206236</v>
      </c>
    </row>
    <row r="93" spans="1:30">
      <c r="A93" s="112">
        <v>1996</v>
      </c>
      <c r="B93" s="120" t="s">
        <v>4</v>
      </c>
      <c r="C93" s="843">
        <v>116.4</v>
      </c>
      <c r="D93" s="844">
        <v>1229219</v>
      </c>
      <c r="E93" s="844">
        <v>1276661</v>
      </c>
      <c r="F93" s="843">
        <v>91.2</v>
      </c>
      <c r="G93" s="19">
        <v>960170.13199999987</v>
      </c>
      <c r="H93" s="845">
        <v>0.54</v>
      </c>
      <c r="I93" s="2684">
        <v>16.3</v>
      </c>
      <c r="J93" s="846">
        <v>0.89800000000000002</v>
      </c>
      <c r="K93" s="1148">
        <v>359768</v>
      </c>
      <c r="M93" s="847">
        <v>116.4</v>
      </c>
      <c r="N93" s="843">
        <v>1287.6500000000001</v>
      </c>
      <c r="O93" s="843">
        <v>1592.92</v>
      </c>
      <c r="P93" s="843">
        <v>91.2</v>
      </c>
      <c r="Q93" s="19">
        <v>963626.9</v>
      </c>
      <c r="R93" s="845">
        <v>0.54</v>
      </c>
      <c r="S93" s="2684">
        <v>16.3</v>
      </c>
      <c r="T93" s="846">
        <v>0.91200000000000003</v>
      </c>
      <c r="U93" s="1148">
        <v>371711</v>
      </c>
      <c r="X93" s="1131">
        <v>113.9</v>
      </c>
      <c r="Y93" s="1107">
        <v>248342</v>
      </c>
      <c r="Z93" s="1112">
        <v>221588</v>
      </c>
      <c r="AB93" s="1131">
        <v>110.3</v>
      </c>
      <c r="AC93" s="1101">
        <v>33275.599999999999</v>
      </c>
      <c r="AD93" s="1112">
        <v>248003</v>
      </c>
    </row>
    <row r="94" spans="1:30">
      <c r="A94" s="112"/>
      <c r="B94" s="120" t="s">
        <v>5</v>
      </c>
      <c r="C94" s="843">
        <v>115.4</v>
      </c>
      <c r="D94" s="844">
        <v>1264234</v>
      </c>
      <c r="E94" s="844">
        <v>1318335</v>
      </c>
      <c r="F94" s="843">
        <v>90.4</v>
      </c>
      <c r="G94" s="19">
        <v>949661.53200000001</v>
      </c>
      <c r="H94" s="845">
        <v>0.57999999999999996</v>
      </c>
      <c r="I94" s="2684">
        <v>17.8</v>
      </c>
      <c r="J94" s="846">
        <v>1.1160000000000001</v>
      </c>
      <c r="K94" s="1148">
        <v>399392</v>
      </c>
      <c r="M94" s="847">
        <v>115.4</v>
      </c>
      <c r="N94" s="843">
        <v>1255.28</v>
      </c>
      <c r="O94" s="843">
        <v>1406.21</v>
      </c>
      <c r="P94" s="843">
        <v>90.4</v>
      </c>
      <c r="Q94" s="19">
        <v>959113.2</v>
      </c>
      <c r="R94" s="845">
        <v>0.57999999999999996</v>
      </c>
      <c r="S94" s="2684">
        <v>17.8</v>
      </c>
      <c r="T94" s="846">
        <v>0.90600000000000003</v>
      </c>
      <c r="U94" s="1148">
        <v>359327</v>
      </c>
      <c r="X94" s="1131">
        <v>117.8</v>
      </c>
      <c r="Y94" s="1107">
        <v>320971</v>
      </c>
      <c r="Z94" s="1112">
        <v>196259</v>
      </c>
      <c r="AB94" s="1131">
        <v>113.6</v>
      </c>
      <c r="AC94" s="1101">
        <v>33581.300000000003</v>
      </c>
      <c r="AD94" s="1112">
        <v>202169</v>
      </c>
    </row>
    <row r="95" spans="1:30">
      <c r="A95" s="112"/>
      <c r="B95" s="120" t="s">
        <v>6</v>
      </c>
      <c r="C95" s="843">
        <v>113.9</v>
      </c>
      <c r="D95" s="844">
        <v>1227826</v>
      </c>
      <c r="E95" s="844">
        <v>1407398</v>
      </c>
      <c r="F95" s="843">
        <v>90.5</v>
      </c>
      <c r="G95" s="19">
        <v>983762.46</v>
      </c>
      <c r="H95" s="845">
        <v>0.61</v>
      </c>
      <c r="I95" s="2684">
        <v>3</v>
      </c>
      <c r="J95" s="846">
        <v>0.876</v>
      </c>
      <c r="K95" s="1148">
        <v>367099</v>
      </c>
      <c r="M95" s="847">
        <v>113.9</v>
      </c>
      <c r="N95" s="843">
        <v>1264.33</v>
      </c>
      <c r="O95" s="843">
        <v>1333</v>
      </c>
      <c r="P95" s="843">
        <v>90.5</v>
      </c>
      <c r="Q95" s="19">
        <v>940475.5</v>
      </c>
      <c r="R95" s="845">
        <v>0.61</v>
      </c>
      <c r="S95" s="2684">
        <v>3</v>
      </c>
      <c r="T95" s="846">
        <v>0.91</v>
      </c>
      <c r="U95" s="1148">
        <v>359507</v>
      </c>
      <c r="X95" s="1131">
        <v>117.8</v>
      </c>
      <c r="Y95" s="1107">
        <v>307776</v>
      </c>
      <c r="Z95" s="1112">
        <v>261360</v>
      </c>
      <c r="AB95" s="1131">
        <v>111.1</v>
      </c>
      <c r="AC95" s="1101">
        <v>33620.300000000003</v>
      </c>
      <c r="AD95" s="1112">
        <v>241280</v>
      </c>
    </row>
    <row r="96" spans="1:30">
      <c r="A96" s="112"/>
      <c r="B96" s="120" t="s">
        <v>7</v>
      </c>
      <c r="C96" s="843">
        <v>113</v>
      </c>
      <c r="D96" s="844">
        <v>1266964</v>
      </c>
      <c r="E96" s="844">
        <v>1171942</v>
      </c>
      <c r="F96" s="843">
        <v>91.6</v>
      </c>
      <c r="G96" s="19">
        <v>926194.80799999996</v>
      </c>
      <c r="H96" s="845">
        <v>0.62</v>
      </c>
      <c r="I96" s="2684">
        <v>5.9</v>
      </c>
      <c r="J96" s="846">
        <v>0.85</v>
      </c>
      <c r="K96" s="1148">
        <v>348108</v>
      </c>
      <c r="M96" s="847">
        <v>113</v>
      </c>
      <c r="N96" s="843">
        <v>1263.5</v>
      </c>
      <c r="O96" s="843">
        <v>1369.02</v>
      </c>
      <c r="P96" s="843">
        <v>91.6</v>
      </c>
      <c r="Q96" s="19">
        <v>945504.6</v>
      </c>
      <c r="R96" s="845">
        <v>0.62</v>
      </c>
      <c r="S96" s="2684">
        <v>5.9</v>
      </c>
      <c r="T96" s="846">
        <v>0.92100000000000004</v>
      </c>
      <c r="U96" s="1148">
        <v>369011</v>
      </c>
      <c r="X96" s="1131">
        <v>110.2</v>
      </c>
      <c r="Y96" s="1107">
        <v>348497</v>
      </c>
      <c r="Z96" s="1112">
        <v>236085</v>
      </c>
      <c r="AB96" s="1131">
        <v>113.8</v>
      </c>
      <c r="AC96" s="1101">
        <v>36209.300000000003</v>
      </c>
      <c r="AD96" s="1112">
        <v>237815</v>
      </c>
    </row>
    <row r="97" spans="1:30">
      <c r="A97" s="112"/>
      <c r="B97" s="120" t="s">
        <v>8</v>
      </c>
      <c r="C97" s="843">
        <v>110.2</v>
      </c>
      <c r="D97" s="844">
        <v>1293697</v>
      </c>
      <c r="E97" s="844">
        <v>1474555</v>
      </c>
      <c r="F97" s="843">
        <v>84.9</v>
      </c>
      <c r="G97" s="19">
        <v>995932.68799999997</v>
      </c>
      <c r="H97" s="845">
        <v>0.63</v>
      </c>
      <c r="I97" s="2684">
        <v>9.3000000000000007</v>
      </c>
      <c r="J97" s="846">
        <v>0.86199999999999999</v>
      </c>
      <c r="K97" s="1148">
        <v>363735</v>
      </c>
      <c r="M97" s="847">
        <v>110.2</v>
      </c>
      <c r="N97" s="843">
        <v>1265.53</v>
      </c>
      <c r="O97" s="843">
        <v>1345.76</v>
      </c>
      <c r="P97" s="843">
        <v>84.9</v>
      </c>
      <c r="Q97" s="19">
        <v>950805.9</v>
      </c>
      <c r="R97" s="845">
        <v>0.63</v>
      </c>
      <c r="S97" s="2684">
        <v>9.3000000000000007</v>
      </c>
      <c r="T97" s="846">
        <v>0.88</v>
      </c>
      <c r="U97" s="1148">
        <v>368781</v>
      </c>
      <c r="X97" s="1131">
        <v>110.2</v>
      </c>
      <c r="Y97" s="1107">
        <v>324670</v>
      </c>
      <c r="Z97" s="1112">
        <v>211089</v>
      </c>
      <c r="AB97" s="1131">
        <v>111.7</v>
      </c>
      <c r="AC97" s="1101">
        <v>35280.5</v>
      </c>
      <c r="AD97" s="1112">
        <v>236401</v>
      </c>
    </row>
    <row r="98" spans="1:30">
      <c r="A98" s="112"/>
      <c r="B98" s="120" t="s">
        <v>9</v>
      </c>
      <c r="C98" s="843">
        <v>116.9</v>
      </c>
      <c r="D98" s="844">
        <v>1331917</v>
      </c>
      <c r="E98" s="844">
        <v>1724696</v>
      </c>
      <c r="F98" s="843">
        <v>91.8</v>
      </c>
      <c r="G98" s="19">
        <v>990914.77500000002</v>
      </c>
      <c r="H98" s="845">
        <v>0.64</v>
      </c>
      <c r="I98" s="2684">
        <v>1.1000000000000001</v>
      </c>
      <c r="J98" s="846">
        <v>0.92100000000000004</v>
      </c>
      <c r="K98" s="1148">
        <v>386812</v>
      </c>
      <c r="M98" s="847">
        <v>116.9</v>
      </c>
      <c r="N98" s="843">
        <v>1259.1500000000001</v>
      </c>
      <c r="O98" s="843">
        <v>1450.79</v>
      </c>
      <c r="P98" s="843">
        <v>91.8</v>
      </c>
      <c r="Q98" s="19">
        <v>949605.8</v>
      </c>
      <c r="R98" s="845">
        <v>0.64</v>
      </c>
      <c r="S98" s="2684">
        <v>1.1000000000000001</v>
      </c>
      <c r="T98" s="846">
        <v>0.93600000000000005</v>
      </c>
      <c r="U98" s="1148">
        <v>376985</v>
      </c>
      <c r="X98" s="1131">
        <v>107.4</v>
      </c>
      <c r="Y98" s="1107">
        <v>460966</v>
      </c>
      <c r="Z98" s="1112">
        <v>241991</v>
      </c>
      <c r="AB98" s="1131">
        <v>111.6</v>
      </c>
      <c r="AC98" s="1101">
        <v>34267.9</v>
      </c>
      <c r="AD98" s="1112">
        <v>230740</v>
      </c>
    </row>
    <row r="99" spans="1:30">
      <c r="A99" s="112"/>
      <c r="B99" s="120" t="s">
        <v>10</v>
      </c>
      <c r="C99" s="843">
        <v>113.8</v>
      </c>
      <c r="D99" s="844">
        <v>1273367</v>
      </c>
      <c r="E99" s="844">
        <v>1301907</v>
      </c>
      <c r="F99" s="843">
        <v>92.3</v>
      </c>
      <c r="G99" s="19">
        <v>895968.473</v>
      </c>
      <c r="H99" s="845">
        <v>0.62</v>
      </c>
      <c r="I99" s="2684">
        <v>2.9</v>
      </c>
      <c r="J99" s="846">
        <v>0.83599999999999997</v>
      </c>
      <c r="K99" s="1148">
        <v>357334</v>
      </c>
      <c r="M99" s="847">
        <v>113.8</v>
      </c>
      <c r="N99" s="843">
        <v>1251.1199999999999</v>
      </c>
      <c r="O99" s="843">
        <v>1323.35</v>
      </c>
      <c r="P99" s="843">
        <v>92.3</v>
      </c>
      <c r="Q99" s="19">
        <v>939880</v>
      </c>
      <c r="R99" s="845">
        <v>0.62</v>
      </c>
      <c r="S99" s="2684">
        <v>2.9</v>
      </c>
      <c r="T99" s="846">
        <v>0.90500000000000003</v>
      </c>
      <c r="U99" s="1148">
        <v>372315</v>
      </c>
      <c r="X99" s="1131">
        <v>102.9</v>
      </c>
      <c r="Y99" s="1107">
        <v>288406</v>
      </c>
      <c r="Z99" s="1112">
        <v>240842</v>
      </c>
      <c r="AB99" s="1131">
        <v>110.4</v>
      </c>
      <c r="AC99" s="1101">
        <v>34320.6</v>
      </c>
      <c r="AD99" s="1112">
        <v>228443</v>
      </c>
    </row>
    <row r="100" spans="1:30">
      <c r="A100" s="112"/>
      <c r="B100" s="120" t="s">
        <v>11</v>
      </c>
      <c r="C100" s="843">
        <v>116.9</v>
      </c>
      <c r="D100" s="844">
        <v>1279646</v>
      </c>
      <c r="E100" s="844">
        <v>1462746</v>
      </c>
      <c r="F100" s="843">
        <v>96.1</v>
      </c>
      <c r="G100" s="19">
        <v>934564.24</v>
      </c>
      <c r="H100" s="845">
        <v>0.62</v>
      </c>
      <c r="I100" s="2684">
        <v>3.3</v>
      </c>
      <c r="J100" s="846">
        <v>0.98299999999999998</v>
      </c>
      <c r="K100" s="1148">
        <v>391318</v>
      </c>
      <c r="M100" s="847">
        <v>116.9</v>
      </c>
      <c r="N100" s="843">
        <v>1253.57</v>
      </c>
      <c r="O100" s="843">
        <v>1384.64</v>
      </c>
      <c r="P100" s="843">
        <v>96.1</v>
      </c>
      <c r="Q100" s="19">
        <v>940839.4</v>
      </c>
      <c r="R100" s="845">
        <v>0.62</v>
      </c>
      <c r="S100" s="2684">
        <v>3.3</v>
      </c>
      <c r="T100" s="846">
        <v>0.93899999999999995</v>
      </c>
      <c r="U100" s="1148">
        <v>381041</v>
      </c>
      <c r="X100" s="1131">
        <v>107.4</v>
      </c>
      <c r="Y100" s="1107">
        <v>306749</v>
      </c>
      <c r="Z100" s="1112">
        <v>240902</v>
      </c>
      <c r="AB100" s="1131">
        <v>109.3</v>
      </c>
      <c r="AC100" s="1101">
        <v>35432.300000000003</v>
      </c>
      <c r="AD100" s="1112">
        <v>235952</v>
      </c>
    </row>
    <row r="101" spans="1:30">
      <c r="A101" s="112"/>
      <c r="B101" s="120" t="s">
        <v>12</v>
      </c>
      <c r="C101" s="843">
        <v>120.4</v>
      </c>
      <c r="D101" s="844">
        <v>1328100</v>
      </c>
      <c r="E101" s="844">
        <v>1468109</v>
      </c>
      <c r="F101" s="843">
        <v>100.5</v>
      </c>
      <c r="G101" s="19">
        <v>958048.45399999991</v>
      </c>
      <c r="H101" s="845">
        <v>0.62</v>
      </c>
      <c r="I101" s="2684">
        <v>11.3</v>
      </c>
      <c r="J101" s="846">
        <v>0.95599999999999996</v>
      </c>
      <c r="K101" s="1148">
        <v>400206</v>
      </c>
      <c r="M101" s="847">
        <v>120.4</v>
      </c>
      <c r="N101" s="843">
        <v>1281.6099999999999</v>
      </c>
      <c r="O101" s="843">
        <v>1450</v>
      </c>
      <c r="P101" s="843">
        <v>100.5</v>
      </c>
      <c r="Q101" s="19">
        <v>940810.4</v>
      </c>
      <c r="R101" s="845">
        <v>0.62</v>
      </c>
      <c r="S101" s="2684">
        <v>11.3</v>
      </c>
      <c r="T101" s="846">
        <v>0.97099999999999997</v>
      </c>
      <c r="U101" s="1148">
        <v>380219</v>
      </c>
      <c r="X101" s="1131">
        <v>115.9</v>
      </c>
      <c r="Y101" s="1107">
        <v>346057</v>
      </c>
      <c r="Z101" s="1112">
        <v>274353</v>
      </c>
      <c r="AB101" s="1131">
        <v>113.4</v>
      </c>
      <c r="AC101" s="1101">
        <v>35592.6</v>
      </c>
      <c r="AD101" s="1112">
        <v>246598</v>
      </c>
    </row>
    <row r="102" spans="1:30">
      <c r="A102" s="112"/>
      <c r="B102" s="120" t="s">
        <v>13</v>
      </c>
      <c r="C102" s="843">
        <v>120.7</v>
      </c>
      <c r="D102" s="844">
        <v>1289562</v>
      </c>
      <c r="E102" s="844">
        <v>1341221</v>
      </c>
      <c r="F102" s="843">
        <v>100</v>
      </c>
      <c r="G102" s="19">
        <v>983930.04800000007</v>
      </c>
      <c r="H102" s="845">
        <v>0.63</v>
      </c>
      <c r="I102" s="2684">
        <v>5.7</v>
      </c>
      <c r="J102" s="846">
        <v>0.96399999999999997</v>
      </c>
      <c r="K102" s="1148">
        <v>404297</v>
      </c>
      <c r="M102" s="847">
        <v>120.7</v>
      </c>
      <c r="N102" s="843">
        <v>1299.28</v>
      </c>
      <c r="O102" s="843">
        <v>1282.24</v>
      </c>
      <c r="P102" s="843">
        <v>100</v>
      </c>
      <c r="Q102" s="19">
        <v>951359</v>
      </c>
      <c r="R102" s="845">
        <v>0.63</v>
      </c>
      <c r="S102" s="2684">
        <v>5.7</v>
      </c>
      <c r="T102" s="846">
        <v>0.96599999999999997</v>
      </c>
      <c r="U102" s="1148">
        <v>399973</v>
      </c>
      <c r="X102" s="1131">
        <v>115.9</v>
      </c>
      <c r="Y102" s="1107">
        <v>342156</v>
      </c>
      <c r="Z102" s="1112">
        <v>232380</v>
      </c>
      <c r="AB102" s="1131">
        <v>111.7</v>
      </c>
      <c r="AC102" s="1101">
        <v>35325</v>
      </c>
      <c r="AD102" s="1112">
        <v>241761</v>
      </c>
    </row>
    <row r="103" spans="1:30">
      <c r="A103" s="112"/>
      <c r="B103" s="120" t="s">
        <v>14</v>
      </c>
      <c r="C103" s="843">
        <v>120.8</v>
      </c>
      <c r="D103" s="844">
        <v>1288150</v>
      </c>
      <c r="E103" s="844">
        <v>1288476</v>
      </c>
      <c r="F103" s="843">
        <v>103.2</v>
      </c>
      <c r="G103" s="19">
        <v>938038.95899999992</v>
      </c>
      <c r="H103" s="845">
        <v>0.63</v>
      </c>
      <c r="I103" s="2684">
        <v>5.9</v>
      </c>
      <c r="J103" s="846">
        <v>0.99099999999999999</v>
      </c>
      <c r="K103" s="1148">
        <v>466822</v>
      </c>
      <c r="M103" s="847">
        <v>120.8</v>
      </c>
      <c r="N103" s="843">
        <v>1299.18</v>
      </c>
      <c r="O103" s="843">
        <v>1235.6600000000001</v>
      </c>
      <c r="P103" s="843">
        <v>103.2</v>
      </c>
      <c r="Q103" s="19">
        <v>944714.7</v>
      </c>
      <c r="R103" s="845">
        <v>0.63</v>
      </c>
      <c r="S103" s="2684">
        <v>5.9</v>
      </c>
      <c r="T103" s="846">
        <v>0.97099999999999997</v>
      </c>
      <c r="U103" s="1148">
        <v>413001</v>
      </c>
      <c r="X103" s="1132">
        <v>113.1</v>
      </c>
      <c r="Y103" s="1108">
        <v>557024</v>
      </c>
      <c r="Z103" s="1113">
        <v>229291</v>
      </c>
      <c r="AB103" s="1132">
        <v>109.5</v>
      </c>
      <c r="AC103" s="1102">
        <v>35186.800000000003</v>
      </c>
      <c r="AD103" s="1113">
        <v>243641</v>
      </c>
    </row>
    <row r="104" spans="1:30">
      <c r="A104" s="111" t="s">
        <v>16</v>
      </c>
      <c r="B104" s="119" t="s">
        <v>3</v>
      </c>
      <c r="C104" s="853">
        <v>126.9</v>
      </c>
      <c r="D104" s="854">
        <v>1229791</v>
      </c>
      <c r="E104" s="854">
        <v>1037116</v>
      </c>
      <c r="F104" s="853">
        <v>114.2</v>
      </c>
      <c r="G104" s="18">
        <v>858089.44</v>
      </c>
      <c r="H104" s="855">
        <v>0.63</v>
      </c>
      <c r="I104" s="2683">
        <v>6.4</v>
      </c>
      <c r="J104" s="856">
        <v>0.96399999999999997</v>
      </c>
      <c r="K104" s="1147">
        <v>322402</v>
      </c>
      <c r="M104" s="857">
        <v>126.9</v>
      </c>
      <c r="N104" s="853">
        <v>1298.74</v>
      </c>
      <c r="O104" s="853">
        <v>1272.24</v>
      </c>
      <c r="P104" s="853">
        <v>114.2</v>
      </c>
      <c r="Q104" s="18">
        <v>935611.1</v>
      </c>
      <c r="R104" s="855">
        <v>0.63</v>
      </c>
      <c r="S104" s="2683">
        <v>6.4</v>
      </c>
      <c r="T104" s="856">
        <v>1.0089999999999999</v>
      </c>
      <c r="U104" s="1147">
        <v>408918</v>
      </c>
      <c r="X104" s="1131">
        <v>108.4</v>
      </c>
      <c r="Y104" s="1107">
        <v>336464</v>
      </c>
      <c r="Z104" s="1112">
        <v>277195</v>
      </c>
      <c r="AB104" s="1131">
        <v>113.2</v>
      </c>
      <c r="AC104" s="1101">
        <v>36239.300000000003</v>
      </c>
      <c r="AD104" s="1112">
        <v>260721</v>
      </c>
    </row>
    <row r="105" spans="1:30">
      <c r="A105" s="112">
        <v>1997</v>
      </c>
      <c r="B105" s="120" t="s">
        <v>4</v>
      </c>
      <c r="C105" s="843">
        <v>123.6</v>
      </c>
      <c r="D105" s="844">
        <v>1197637</v>
      </c>
      <c r="E105" s="844">
        <v>1060491</v>
      </c>
      <c r="F105" s="843">
        <v>104.6</v>
      </c>
      <c r="G105" s="19">
        <v>937365.10800000012</v>
      </c>
      <c r="H105" s="845">
        <v>0.61</v>
      </c>
      <c r="I105" s="2684">
        <v>4.8</v>
      </c>
      <c r="J105" s="846">
        <v>0.98</v>
      </c>
      <c r="K105" s="1148">
        <v>405165</v>
      </c>
      <c r="M105" s="847">
        <v>123.6</v>
      </c>
      <c r="N105" s="843">
        <v>1285.92</v>
      </c>
      <c r="O105" s="843">
        <v>1165.03</v>
      </c>
      <c r="P105" s="843">
        <v>104.6</v>
      </c>
      <c r="Q105" s="19">
        <v>952664</v>
      </c>
      <c r="R105" s="845">
        <v>0.61</v>
      </c>
      <c r="S105" s="2684">
        <v>4.8</v>
      </c>
      <c r="T105" s="846">
        <v>0.99399999999999999</v>
      </c>
      <c r="U105" s="1148">
        <v>433152</v>
      </c>
      <c r="X105" s="1131">
        <v>113.1</v>
      </c>
      <c r="Y105" s="1107">
        <v>261836</v>
      </c>
      <c r="Z105" s="1112">
        <v>224260</v>
      </c>
      <c r="AB105" s="1131">
        <v>111.6</v>
      </c>
      <c r="AC105" s="1101">
        <v>35610.6</v>
      </c>
      <c r="AD105" s="1112">
        <v>254618</v>
      </c>
    </row>
    <row r="106" spans="1:30">
      <c r="A106" s="112"/>
      <c r="B106" s="120" t="s">
        <v>5</v>
      </c>
      <c r="C106" s="843">
        <v>120.8</v>
      </c>
      <c r="D106" s="844">
        <v>1285149</v>
      </c>
      <c r="E106" s="844">
        <v>1259770</v>
      </c>
      <c r="F106" s="843">
        <v>98.9</v>
      </c>
      <c r="G106" s="19">
        <v>903638.26500000001</v>
      </c>
      <c r="H106" s="845">
        <v>0.6</v>
      </c>
      <c r="I106" s="2684">
        <v>28.5</v>
      </c>
      <c r="J106" s="846">
        <v>1.1950000000000001</v>
      </c>
      <c r="K106" s="1148">
        <v>454769</v>
      </c>
      <c r="M106" s="847">
        <v>120.8</v>
      </c>
      <c r="N106" s="843">
        <v>1290.47</v>
      </c>
      <c r="O106" s="843">
        <v>1250.28</v>
      </c>
      <c r="P106" s="843">
        <v>98.9</v>
      </c>
      <c r="Q106" s="19">
        <v>913872.8</v>
      </c>
      <c r="R106" s="845">
        <v>0.6</v>
      </c>
      <c r="S106" s="2684">
        <v>28.5</v>
      </c>
      <c r="T106" s="846">
        <v>0.96199999999999997</v>
      </c>
      <c r="U106" s="1148">
        <v>415879</v>
      </c>
      <c r="X106" s="1131">
        <v>113.9</v>
      </c>
      <c r="Y106" s="1107">
        <v>468840</v>
      </c>
      <c r="Z106" s="1112">
        <v>255156</v>
      </c>
      <c r="AB106" s="1131">
        <v>109.3</v>
      </c>
      <c r="AC106" s="1101">
        <v>47145.7</v>
      </c>
      <c r="AD106" s="1112">
        <v>261207</v>
      </c>
    </row>
    <row r="107" spans="1:30">
      <c r="A107" s="95"/>
      <c r="B107" s="120" t="s">
        <v>6</v>
      </c>
      <c r="C107" s="843">
        <v>120.4</v>
      </c>
      <c r="D107" s="844">
        <v>1277507</v>
      </c>
      <c r="E107" s="844">
        <v>1216452</v>
      </c>
      <c r="F107" s="843">
        <v>99.9</v>
      </c>
      <c r="G107" s="19">
        <v>976111.95</v>
      </c>
      <c r="H107" s="845">
        <v>0.6</v>
      </c>
      <c r="I107" s="2684">
        <v>1.1000000000000001</v>
      </c>
      <c r="J107" s="846">
        <v>0.94699999999999995</v>
      </c>
      <c r="K107" s="1148">
        <v>463793</v>
      </c>
      <c r="M107" s="847">
        <v>120.4</v>
      </c>
      <c r="N107" s="843">
        <v>1307.8699999999999</v>
      </c>
      <c r="O107" s="843">
        <v>1163.0899999999999</v>
      </c>
      <c r="P107" s="843">
        <v>99.9</v>
      </c>
      <c r="Q107" s="19">
        <v>933211.8</v>
      </c>
      <c r="R107" s="845">
        <v>0.6</v>
      </c>
      <c r="S107" s="2684">
        <v>1.1000000000000001</v>
      </c>
      <c r="T107" s="846">
        <v>0.98599999999999999</v>
      </c>
      <c r="U107" s="1148">
        <v>451290</v>
      </c>
      <c r="X107" s="1131">
        <v>118.8</v>
      </c>
      <c r="Y107" s="1107">
        <v>304197</v>
      </c>
      <c r="Z107" s="1112">
        <v>275106</v>
      </c>
      <c r="AB107" s="1131">
        <v>112</v>
      </c>
      <c r="AC107" s="1101">
        <v>33778.300000000003</v>
      </c>
      <c r="AD107" s="1112">
        <v>258023</v>
      </c>
    </row>
    <row r="108" spans="1:30">
      <c r="A108" s="112"/>
      <c r="B108" s="120" t="s">
        <v>7</v>
      </c>
      <c r="C108" s="843">
        <v>125.9</v>
      </c>
      <c r="D108" s="844">
        <v>1297236</v>
      </c>
      <c r="E108" s="844">
        <v>992564</v>
      </c>
      <c r="F108" s="843">
        <v>113</v>
      </c>
      <c r="G108" s="19">
        <v>930863.07399999991</v>
      </c>
      <c r="H108" s="845">
        <v>0.6</v>
      </c>
      <c r="I108" s="2684">
        <v>1.9</v>
      </c>
      <c r="J108" s="846">
        <v>0.97299999999999998</v>
      </c>
      <c r="K108" s="1148">
        <v>420625</v>
      </c>
      <c r="M108" s="847">
        <v>125.9</v>
      </c>
      <c r="N108" s="843">
        <v>1295.1600000000001</v>
      </c>
      <c r="O108" s="843">
        <v>1148.7</v>
      </c>
      <c r="P108" s="843">
        <v>113</v>
      </c>
      <c r="Q108" s="19">
        <v>949327.8</v>
      </c>
      <c r="R108" s="845">
        <v>0.6</v>
      </c>
      <c r="S108" s="2684">
        <v>1.9</v>
      </c>
      <c r="T108" s="846">
        <v>1.056</v>
      </c>
      <c r="U108" s="1148">
        <v>445369</v>
      </c>
      <c r="X108" s="1131">
        <v>109.3</v>
      </c>
      <c r="Y108" s="1107">
        <v>332085</v>
      </c>
      <c r="Z108" s="1112">
        <v>240847</v>
      </c>
      <c r="AB108" s="1131">
        <v>112.8</v>
      </c>
      <c r="AC108" s="1101">
        <v>34289.599999999999</v>
      </c>
      <c r="AD108" s="1112">
        <v>248814</v>
      </c>
    </row>
    <row r="109" spans="1:30">
      <c r="A109" s="112"/>
      <c r="B109" s="120" t="s">
        <v>8</v>
      </c>
      <c r="C109" s="843">
        <v>122.7</v>
      </c>
      <c r="D109" s="844">
        <v>1320815</v>
      </c>
      <c r="E109" s="844">
        <v>1298110</v>
      </c>
      <c r="F109" s="843">
        <v>106.9</v>
      </c>
      <c r="G109" s="19">
        <v>983040.68099999998</v>
      </c>
      <c r="H109" s="845">
        <v>0.6</v>
      </c>
      <c r="I109" s="2684">
        <v>1.9</v>
      </c>
      <c r="J109" s="846">
        <v>0.98099999999999998</v>
      </c>
      <c r="K109" s="1148">
        <v>418561</v>
      </c>
      <c r="M109" s="847">
        <v>122.7</v>
      </c>
      <c r="N109" s="843">
        <v>1291.44</v>
      </c>
      <c r="O109" s="843">
        <v>1181.5</v>
      </c>
      <c r="P109" s="843">
        <v>106.9</v>
      </c>
      <c r="Q109" s="19">
        <v>938492.7</v>
      </c>
      <c r="R109" s="845">
        <v>0.6</v>
      </c>
      <c r="S109" s="2684">
        <v>1.9</v>
      </c>
      <c r="T109" s="846">
        <v>1.008</v>
      </c>
      <c r="U109" s="1148">
        <v>426416</v>
      </c>
      <c r="X109" s="1131">
        <v>111.2</v>
      </c>
      <c r="Y109" s="1107">
        <v>318812</v>
      </c>
      <c r="Z109" s="1112">
        <v>225377</v>
      </c>
      <c r="AB109" s="1131">
        <v>113</v>
      </c>
      <c r="AC109" s="1101">
        <v>34599.9</v>
      </c>
      <c r="AD109" s="1112">
        <v>239307</v>
      </c>
    </row>
    <row r="110" spans="1:30">
      <c r="A110" s="112"/>
      <c r="B110" s="120" t="s">
        <v>9</v>
      </c>
      <c r="C110" s="843">
        <v>123.5</v>
      </c>
      <c r="D110" s="844">
        <v>1356396</v>
      </c>
      <c r="E110" s="844">
        <v>1148439</v>
      </c>
      <c r="F110" s="843">
        <v>104.8</v>
      </c>
      <c r="G110" s="19">
        <v>986852.11900000006</v>
      </c>
      <c r="H110" s="845">
        <v>0.59</v>
      </c>
      <c r="I110" s="2684">
        <v>5.4</v>
      </c>
      <c r="J110" s="846">
        <v>0.99</v>
      </c>
      <c r="K110" s="1148">
        <v>434222</v>
      </c>
      <c r="M110" s="847">
        <v>123.5</v>
      </c>
      <c r="N110" s="843">
        <v>1283.4000000000001</v>
      </c>
      <c r="O110" s="843">
        <v>989.44</v>
      </c>
      <c r="P110" s="843">
        <v>104.8</v>
      </c>
      <c r="Q110" s="19">
        <v>944639.4</v>
      </c>
      <c r="R110" s="845">
        <v>0.59</v>
      </c>
      <c r="S110" s="2684">
        <v>5.4</v>
      </c>
      <c r="T110" s="846">
        <v>1.008</v>
      </c>
      <c r="U110" s="1148">
        <v>420019</v>
      </c>
      <c r="X110" s="1131">
        <v>112.1</v>
      </c>
      <c r="Y110" s="1107">
        <v>457275</v>
      </c>
      <c r="Z110" s="1112">
        <v>256856</v>
      </c>
      <c r="AB110" s="1131">
        <v>116.7</v>
      </c>
      <c r="AC110" s="1101">
        <v>34785.9</v>
      </c>
      <c r="AD110" s="1112">
        <v>247870</v>
      </c>
    </row>
    <row r="111" spans="1:30">
      <c r="A111" s="112"/>
      <c r="B111" s="120" t="s">
        <v>10</v>
      </c>
      <c r="C111" s="843">
        <v>123.8</v>
      </c>
      <c r="D111" s="844">
        <v>1309139</v>
      </c>
      <c r="E111" s="844">
        <v>1063638</v>
      </c>
      <c r="F111" s="843">
        <v>112.5</v>
      </c>
      <c r="G111" s="19">
        <v>886049.96400000004</v>
      </c>
      <c r="H111" s="845">
        <v>0.56999999999999995</v>
      </c>
      <c r="I111" s="2684">
        <v>9.9</v>
      </c>
      <c r="J111" s="846">
        <v>0.90500000000000003</v>
      </c>
      <c r="K111" s="1148">
        <v>398362</v>
      </c>
      <c r="M111" s="847">
        <v>123.8</v>
      </c>
      <c r="N111" s="843">
        <v>1287.48</v>
      </c>
      <c r="O111" s="843">
        <v>1104.95</v>
      </c>
      <c r="P111" s="843">
        <v>112.5</v>
      </c>
      <c r="Q111" s="19">
        <v>938646.5</v>
      </c>
      <c r="R111" s="845">
        <v>0.56999999999999995</v>
      </c>
      <c r="S111" s="2684">
        <v>9.9</v>
      </c>
      <c r="T111" s="846">
        <v>0.97699999999999998</v>
      </c>
      <c r="U111" s="1148">
        <v>420359</v>
      </c>
      <c r="X111" s="1131">
        <v>102.9</v>
      </c>
      <c r="Y111" s="1107">
        <v>295990</v>
      </c>
      <c r="Z111" s="1112">
        <v>247841</v>
      </c>
      <c r="AB111" s="1131">
        <v>110.2</v>
      </c>
      <c r="AC111" s="1101">
        <v>35100.699999999997</v>
      </c>
      <c r="AD111" s="1112">
        <v>245285</v>
      </c>
    </row>
    <row r="112" spans="1:30">
      <c r="A112" s="112"/>
      <c r="B112" s="120" t="s">
        <v>11</v>
      </c>
      <c r="C112" s="843">
        <v>138.6</v>
      </c>
      <c r="D112" s="844">
        <v>1340218</v>
      </c>
      <c r="E112" s="844">
        <v>1085926</v>
      </c>
      <c r="F112" s="843">
        <v>131.80000000000001</v>
      </c>
      <c r="G112" s="19">
        <v>926071.05500000005</v>
      </c>
      <c r="H112" s="845">
        <v>0.56000000000000005</v>
      </c>
      <c r="I112" s="2684">
        <v>3.7</v>
      </c>
      <c r="J112" s="846">
        <v>1.1599999999999999</v>
      </c>
      <c r="K112" s="1148">
        <v>443271</v>
      </c>
      <c r="M112" s="847">
        <v>138.6</v>
      </c>
      <c r="N112" s="843">
        <v>1303.0899999999999</v>
      </c>
      <c r="O112" s="843">
        <v>1031.18</v>
      </c>
      <c r="P112" s="843">
        <v>131.80000000000001</v>
      </c>
      <c r="Q112" s="19">
        <v>930759</v>
      </c>
      <c r="R112" s="845">
        <v>0.56000000000000005</v>
      </c>
      <c r="S112" s="2684">
        <v>3.7</v>
      </c>
      <c r="T112" s="846">
        <v>1.105</v>
      </c>
      <c r="U112" s="1148">
        <v>423927</v>
      </c>
      <c r="X112" s="1131">
        <v>112.1</v>
      </c>
      <c r="Y112" s="1107">
        <v>291308</v>
      </c>
      <c r="Z112" s="1112">
        <v>250619</v>
      </c>
      <c r="AB112" s="1131">
        <v>114.5</v>
      </c>
      <c r="AC112" s="1101">
        <v>34405.5</v>
      </c>
      <c r="AD112" s="1112">
        <v>236304</v>
      </c>
    </row>
    <row r="113" spans="1:30">
      <c r="A113" s="112"/>
      <c r="B113" s="120" t="s">
        <v>12</v>
      </c>
      <c r="C113" s="843">
        <v>125.9</v>
      </c>
      <c r="D113" s="844">
        <v>1309471</v>
      </c>
      <c r="E113" s="844">
        <v>943196</v>
      </c>
      <c r="F113" s="843">
        <v>116</v>
      </c>
      <c r="G113" s="19">
        <v>955732.90799999994</v>
      </c>
      <c r="H113" s="845">
        <v>0.54</v>
      </c>
      <c r="I113" s="2684">
        <v>2.1</v>
      </c>
      <c r="J113" s="846">
        <v>0.99399999999999999</v>
      </c>
      <c r="K113" s="1148">
        <v>465598</v>
      </c>
      <c r="M113" s="847">
        <v>125.9</v>
      </c>
      <c r="N113" s="843">
        <v>1259.92</v>
      </c>
      <c r="O113" s="843">
        <v>958.86</v>
      </c>
      <c r="P113" s="843">
        <v>116</v>
      </c>
      <c r="Q113" s="19">
        <v>934034.2</v>
      </c>
      <c r="R113" s="845">
        <v>0.54</v>
      </c>
      <c r="S113" s="2684">
        <v>2.1</v>
      </c>
      <c r="T113" s="846">
        <v>1.0089999999999999</v>
      </c>
      <c r="U113" s="1148">
        <v>436635</v>
      </c>
      <c r="X113" s="1131">
        <v>116.8</v>
      </c>
      <c r="Y113" s="1107">
        <v>339990</v>
      </c>
      <c r="Z113" s="1112">
        <v>262710</v>
      </c>
      <c r="AB113" s="1131">
        <v>114.4</v>
      </c>
      <c r="AC113" s="1101">
        <v>35206.800000000003</v>
      </c>
      <c r="AD113" s="1112">
        <v>236675</v>
      </c>
    </row>
    <row r="114" spans="1:30">
      <c r="A114" s="112"/>
      <c r="B114" s="120" t="s">
        <v>13</v>
      </c>
      <c r="C114" s="843">
        <v>124.1</v>
      </c>
      <c r="D114" s="844">
        <v>1242313</v>
      </c>
      <c r="E114" s="844">
        <v>1046099</v>
      </c>
      <c r="F114" s="843">
        <v>115.5</v>
      </c>
      <c r="G114" s="19">
        <v>954280.31199999992</v>
      </c>
      <c r="H114" s="845">
        <v>0.53</v>
      </c>
      <c r="I114" s="2684">
        <v>3.5</v>
      </c>
      <c r="J114" s="846">
        <v>0.98199999999999998</v>
      </c>
      <c r="K114" s="1148">
        <v>430510</v>
      </c>
      <c r="M114" s="847">
        <v>124.1</v>
      </c>
      <c r="N114" s="843">
        <v>1262.53</v>
      </c>
      <c r="O114" s="843">
        <v>994.3</v>
      </c>
      <c r="P114" s="843">
        <v>115.5</v>
      </c>
      <c r="Q114" s="19">
        <v>931718.1</v>
      </c>
      <c r="R114" s="845">
        <v>0.53</v>
      </c>
      <c r="S114" s="2684">
        <v>3.5</v>
      </c>
      <c r="T114" s="846">
        <v>0.98399999999999999</v>
      </c>
      <c r="U114" s="1148">
        <v>436968</v>
      </c>
      <c r="X114" s="1131">
        <v>120.5</v>
      </c>
      <c r="Y114" s="1107">
        <v>339122</v>
      </c>
      <c r="Z114" s="1112">
        <v>219360</v>
      </c>
      <c r="AB114" s="1131">
        <v>115.3</v>
      </c>
      <c r="AC114" s="1101">
        <v>34861</v>
      </c>
      <c r="AD114" s="1112">
        <v>240052</v>
      </c>
    </row>
    <row r="115" spans="1:30">
      <c r="A115" s="113"/>
      <c r="B115" s="121" t="s">
        <v>14</v>
      </c>
      <c r="C115" s="848">
        <v>123</v>
      </c>
      <c r="D115" s="849">
        <v>1262209</v>
      </c>
      <c r="E115" s="849">
        <v>966451</v>
      </c>
      <c r="F115" s="848">
        <v>110.6</v>
      </c>
      <c r="G115" s="20">
        <v>919676.06800000009</v>
      </c>
      <c r="H115" s="850">
        <v>0.51</v>
      </c>
      <c r="I115" s="2685">
        <v>1</v>
      </c>
      <c r="J115" s="851">
        <v>1.0029999999999999</v>
      </c>
      <c r="K115" s="1149">
        <v>515696</v>
      </c>
      <c r="M115" s="852">
        <v>123</v>
      </c>
      <c r="N115" s="848">
        <v>1266.48</v>
      </c>
      <c r="O115" s="848">
        <v>900.47</v>
      </c>
      <c r="P115" s="848">
        <v>110.6</v>
      </c>
      <c r="Q115" s="20">
        <v>921203</v>
      </c>
      <c r="R115" s="850">
        <v>0.51</v>
      </c>
      <c r="S115" s="2685">
        <v>1</v>
      </c>
      <c r="T115" s="851">
        <v>0.98699999999999999</v>
      </c>
      <c r="U115" s="1149">
        <v>450097</v>
      </c>
      <c r="X115" s="1131">
        <v>115.9</v>
      </c>
      <c r="Y115" s="1107">
        <v>545155</v>
      </c>
      <c r="Z115" s="1112">
        <v>248623</v>
      </c>
      <c r="AB115" s="1131">
        <v>112</v>
      </c>
      <c r="AC115" s="1101">
        <v>35138.300000000003</v>
      </c>
      <c r="AD115" s="1112">
        <v>253387</v>
      </c>
    </row>
    <row r="116" spans="1:30">
      <c r="A116" s="112" t="s">
        <v>17</v>
      </c>
      <c r="B116" s="120" t="s">
        <v>3</v>
      </c>
      <c r="C116" s="843">
        <v>124.1</v>
      </c>
      <c r="D116" s="844">
        <v>1215177</v>
      </c>
      <c r="E116" s="844">
        <v>758377</v>
      </c>
      <c r="F116" s="843">
        <v>118.2</v>
      </c>
      <c r="G116" s="19">
        <v>846362.33399999992</v>
      </c>
      <c r="H116" s="845">
        <v>0.48</v>
      </c>
      <c r="I116" s="2684">
        <v>4</v>
      </c>
      <c r="J116" s="846">
        <v>0.94</v>
      </c>
      <c r="K116" s="1148">
        <v>334319</v>
      </c>
      <c r="M116" s="847">
        <v>124.1</v>
      </c>
      <c r="N116" s="843">
        <v>1287.21</v>
      </c>
      <c r="O116" s="843">
        <v>914.21</v>
      </c>
      <c r="P116" s="843">
        <v>118.2</v>
      </c>
      <c r="Q116" s="19">
        <v>919572</v>
      </c>
      <c r="R116" s="845">
        <v>0.48</v>
      </c>
      <c r="S116" s="2684">
        <v>4</v>
      </c>
      <c r="T116" s="846">
        <v>0.98599999999999999</v>
      </c>
      <c r="U116" s="1148">
        <v>426829</v>
      </c>
      <c r="X116" s="1133">
        <v>104.6</v>
      </c>
      <c r="Y116" s="1109">
        <v>338230</v>
      </c>
      <c r="Z116" s="1111">
        <v>273111</v>
      </c>
      <c r="AB116" s="1133">
        <v>108.9</v>
      </c>
      <c r="AC116" s="1103">
        <v>35260.699999999997</v>
      </c>
      <c r="AD116" s="1111">
        <v>265290</v>
      </c>
    </row>
    <row r="117" spans="1:30">
      <c r="A117" s="112">
        <v>1998</v>
      </c>
      <c r="B117" s="120" t="s">
        <v>4</v>
      </c>
      <c r="C117" s="843">
        <v>120.8</v>
      </c>
      <c r="D117" s="844">
        <v>1159884</v>
      </c>
      <c r="E117" s="844">
        <v>801342</v>
      </c>
      <c r="F117" s="843">
        <v>113.7</v>
      </c>
      <c r="G117" s="19">
        <v>912038.946</v>
      </c>
      <c r="H117" s="845">
        <v>0.45</v>
      </c>
      <c r="I117" s="2684">
        <v>2.4</v>
      </c>
      <c r="J117" s="846">
        <v>0.95599999999999996</v>
      </c>
      <c r="K117" s="1148">
        <v>384863</v>
      </c>
      <c r="M117" s="847">
        <v>120.8</v>
      </c>
      <c r="N117" s="843">
        <v>1248.3399999999999</v>
      </c>
      <c r="O117" s="843">
        <v>867.19</v>
      </c>
      <c r="P117" s="843">
        <v>113.7</v>
      </c>
      <c r="Q117" s="19">
        <v>926829.1</v>
      </c>
      <c r="R117" s="845">
        <v>0.45</v>
      </c>
      <c r="S117" s="2684">
        <v>2.4</v>
      </c>
      <c r="T117" s="846">
        <v>0.96799999999999997</v>
      </c>
      <c r="U117" s="1148">
        <v>413091</v>
      </c>
      <c r="X117" s="1131">
        <v>109.3</v>
      </c>
      <c r="Y117" s="1107">
        <v>270396</v>
      </c>
      <c r="Z117" s="1112">
        <v>202646</v>
      </c>
      <c r="AB117" s="1131">
        <v>108.7</v>
      </c>
      <c r="AC117" s="1101">
        <v>35753.9</v>
      </c>
      <c r="AD117" s="1112">
        <v>231112</v>
      </c>
    </row>
    <row r="118" spans="1:30">
      <c r="A118" s="112"/>
      <c r="B118" s="120" t="s">
        <v>5</v>
      </c>
      <c r="C118" s="843">
        <v>120.2</v>
      </c>
      <c r="D118" s="844">
        <v>1220867</v>
      </c>
      <c r="E118" s="844">
        <v>738091</v>
      </c>
      <c r="F118" s="843">
        <v>113.1</v>
      </c>
      <c r="G118" s="19">
        <v>918188.85600000015</v>
      </c>
      <c r="H118" s="845">
        <v>0.43</v>
      </c>
      <c r="I118" s="2684">
        <v>-12.4</v>
      </c>
      <c r="J118" s="846">
        <v>1.2070000000000001</v>
      </c>
      <c r="K118" s="1148">
        <v>469185</v>
      </c>
      <c r="M118" s="847">
        <v>120.2</v>
      </c>
      <c r="N118" s="843">
        <v>1224.3699999999999</v>
      </c>
      <c r="O118" s="843">
        <v>753.9</v>
      </c>
      <c r="P118" s="843">
        <v>113.1</v>
      </c>
      <c r="Q118" s="19">
        <v>928491.4</v>
      </c>
      <c r="R118" s="845">
        <v>0.43</v>
      </c>
      <c r="S118" s="2684">
        <v>-12.4</v>
      </c>
      <c r="T118" s="846">
        <v>0.96399999999999997</v>
      </c>
      <c r="U118" s="1148">
        <v>427705</v>
      </c>
      <c r="X118" s="1131">
        <v>112.1</v>
      </c>
      <c r="Y118" s="1107">
        <v>353388</v>
      </c>
      <c r="Z118" s="1112">
        <v>227977</v>
      </c>
      <c r="AB118" s="1131">
        <v>107.7</v>
      </c>
      <c r="AC118" s="1101">
        <v>35362.9</v>
      </c>
      <c r="AD118" s="1112">
        <v>224789</v>
      </c>
    </row>
    <row r="119" spans="1:30">
      <c r="A119" s="112"/>
      <c r="B119" s="120" t="s">
        <v>6</v>
      </c>
      <c r="C119" s="843">
        <v>121.6</v>
      </c>
      <c r="D119" s="844">
        <v>1195598</v>
      </c>
      <c r="E119" s="844">
        <v>798141</v>
      </c>
      <c r="F119" s="843">
        <v>125.9</v>
      </c>
      <c r="G119" s="19">
        <v>972534.23599999992</v>
      </c>
      <c r="H119" s="845">
        <v>0.42</v>
      </c>
      <c r="I119" s="2684">
        <v>9.1999999999999993</v>
      </c>
      <c r="J119" s="846">
        <v>0.91700000000000004</v>
      </c>
      <c r="K119" s="1148">
        <v>432187</v>
      </c>
      <c r="M119" s="847">
        <v>121.6</v>
      </c>
      <c r="N119" s="843">
        <v>1229.8599999999999</v>
      </c>
      <c r="O119" s="843">
        <v>761.01</v>
      </c>
      <c r="P119" s="843">
        <v>125.9</v>
      </c>
      <c r="Q119" s="19">
        <v>924640.3</v>
      </c>
      <c r="R119" s="845">
        <v>0.42</v>
      </c>
      <c r="S119" s="2684">
        <v>9.1999999999999993</v>
      </c>
      <c r="T119" s="846">
        <v>0.95699999999999996</v>
      </c>
      <c r="U119" s="1148">
        <v>423114</v>
      </c>
      <c r="X119" s="1131">
        <v>111.2</v>
      </c>
      <c r="Y119" s="1107">
        <v>325484</v>
      </c>
      <c r="Z119" s="1112">
        <v>241967</v>
      </c>
      <c r="AB119" s="1131">
        <v>105.1</v>
      </c>
      <c r="AC119" s="1101">
        <v>35496.9</v>
      </c>
      <c r="AD119" s="1112">
        <v>224544</v>
      </c>
    </row>
    <row r="120" spans="1:30">
      <c r="A120" s="112"/>
      <c r="B120" s="120" t="s">
        <v>7</v>
      </c>
      <c r="C120" s="843">
        <v>114.6</v>
      </c>
      <c r="D120" s="844">
        <v>1269014</v>
      </c>
      <c r="E120" s="844">
        <v>636605</v>
      </c>
      <c r="F120" s="843">
        <v>110.1</v>
      </c>
      <c r="G120" s="19">
        <v>894737.88</v>
      </c>
      <c r="H120" s="845">
        <v>0.41</v>
      </c>
      <c r="I120" s="2684">
        <v>5.8</v>
      </c>
      <c r="J120" s="846">
        <v>0.85199999999999998</v>
      </c>
      <c r="K120" s="1148">
        <v>413263</v>
      </c>
      <c r="M120" s="847">
        <v>114.6</v>
      </c>
      <c r="N120" s="843">
        <v>1265.47</v>
      </c>
      <c r="O120" s="843">
        <v>734.75</v>
      </c>
      <c r="P120" s="843">
        <v>110.1</v>
      </c>
      <c r="Q120" s="19">
        <v>919008.6</v>
      </c>
      <c r="R120" s="845">
        <v>0.41</v>
      </c>
      <c r="S120" s="2684">
        <v>5.8</v>
      </c>
      <c r="T120" s="846">
        <v>0.92700000000000005</v>
      </c>
      <c r="U120" s="1148">
        <v>442964</v>
      </c>
      <c r="X120" s="1131">
        <v>96.3</v>
      </c>
      <c r="Y120" s="1107">
        <v>328337</v>
      </c>
      <c r="Z120" s="1112">
        <v>206858</v>
      </c>
      <c r="AB120" s="1131">
        <v>99.4</v>
      </c>
      <c r="AC120" s="1101">
        <v>34187</v>
      </c>
      <c r="AD120" s="1112">
        <v>222684</v>
      </c>
    </row>
    <row r="121" spans="1:30">
      <c r="A121" s="112"/>
      <c r="B121" s="120" t="s">
        <v>8</v>
      </c>
      <c r="C121" s="843">
        <v>123.6</v>
      </c>
      <c r="D121" s="844">
        <v>1281458</v>
      </c>
      <c r="E121" s="844">
        <v>828615</v>
      </c>
      <c r="F121" s="843">
        <v>132.19999999999999</v>
      </c>
      <c r="G121" s="19">
        <v>962608.93400000001</v>
      </c>
      <c r="H121" s="845">
        <v>0.39</v>
      </c>
      <c r="I121" s="2684">
        <v>-0.3</v>
      </c>
      <c r="J121" s="846">
        <v>0.97799999999999998</v>
      </c>
      <c r="K121" s="1148">
        <v>412921</v>
      </c>
      <c r="M121" s="847">
        <v>123.6</v>
      </c>
      <c r="N121" s="843">
        <v>1245.18</v>
      </c>
      <c r="O121" s="843">
        <v>743.27</v>
      </c>
      <c r="P121" s="843">
        <v>132.19999999999999</v>
      </c>
      <c r="Q121" s="19">
        <v>917455.2</v>
      </c>
      <c r="R121" s="845">
        <v>0.39</v>
      </c>
      <c r="S121" s="2684">
        <v>-0.3</v>
      </c>
      <c r="T121" s="846">
        <v>1.008</v>
      </c>
      <c r="U121" s="1148">
        <v>410856</v>
      </c>
      <c r="X121" s="1131">
        <v>99.1</v>
      </c>
      <c r="Y121" s="1107">
        <v>302403</v>
      </c>
      <c r="Z121" s="1112">
        <v>224388</v>
      </c>
      <c r="AB121" s="1131">
        <v>100.6</v>
      </c>
      <c r="AC121" s="1101">
        <v>33285.800000000003</v>
      </c>
      <c r="AD121" s="1112">
        <v>228956</v>
      </c>
    </row>
    <row r="122" spans="1:30">
      <c r="A122" s="112"/>
      <c r="B122" s="120" t="s">
        <v>9</v>
      </c>
      <c r="C122" s="843">
        <v>116.7</v>
      </c>
      <c r="D122" s="844">
        <v>1301836</v>
      </c>
      <c r="E122" s="844">
        <v>827637</v>
      </c>
      <c r="F122" s="843">
        <v>115.4</v>
      </c>
      <c r="G122" s="19">
        <v>953295.78799999994</v>
      </c>
      <c r="H122" s="845">
        <v>0.37</v>
      </c>
      <c r="I122" s="2684">
        <v>0.5</v>
      </c>
      <c r="J122" s="846">
        <v>0.91500000000000004</v>
      </c>
      <c r="K122" s="1148">
        <v>444814</v>
      </c>
      <c r="M122" s="847">
        <v>116.7</v>
      </c>
      <c r="N122" s="843">
        <v>1228.96</v>
      </c>
      <c r="O122" s="843">
        <v>734.58</v>
      </c>
      <c r="P122" s="843">
        <v>115.4</v>
      </c>
      <c r="Q122" s="19">
        <v>909503.1</v>
      </c>
      <c r="R122" s="845">
        <v>0.37</v>
      </c>
      <c r="S122" s="2684">
        <v>0.5</v>
      </c>
      <c r="T122" s="846">
        <v>0.93400000000000005</v>
      </c>
      <c r="U122" s="1148">
        <v>426161</v>
      </c>
      <c r="X122" s="1131">
        <v>95.3</v>
      </c>
      <c r="Y122" s="1107">
        <v>448779</v>
      </c>
      <c r="Z122" s="1112">
        <v>236426</v>
      </c>
      <c r="AB122" s="1131">
        <v>99.4</v>
      </c>
      <c r="AC122" s="1101">
        <v>34573.599999999999</v>
      </c>
      <c r="AD122" s="1112">
        <v>224580</v>
      </c>
    </row>
    <row r="123" spans="1:30">
      <c r="A123" s="112"/>
      <c r="B123" s="120" t="s">
        <v>10</v>
      </c>
      <c r="C123" s="843">
        <v>117.3</v>
      </c>
      <c r="D123" s="844">
        <v>1231147</v>
      </c>
      <c r="E123" s="844">
        <v>659504</v>
      </c>
      <c r="F123" s="843">
        <v>116.1</v>
      </c>
      <c r="G123" s="19">
        <v>857488.35600000015</v>
      </c>
      <c r="H123" s="845">
        <v>0.37</v>
      </c>
      <c r="I123" s="2684">
        <v>-0.7</v>
      </c>
      <c r="J123" s="846">
        <v>0.89300000000000002</v>
      </c>
      <c r="K123" s="1148">
        <v>394571</v>
      </c>
      <c r="M123" s="847">
        <v>117.3</v>
      </c>
      <c r="N123" s="843">
        <v>1219.6400000000001</v>
      </c>
      <c r="O123" s="843">
        <v>650.57000000000005</v>
      </c>
      <c r="P123" s="843">
        <v>116.1</v>
      </c>
      <c r="Q123" s="19">
        <v>909967.2</v>
      </c>
      <c r="R123" s="845">
        <v>0.37</v>
      </c>
      <c r="S123" s="2684">
        <v>-0.7</v>
      </c>
      <c r="T123" s="846">
        <v>0.96299999999999997</v>
      </c>
      <c r="U123" s="1148">
        <v>419998</v>
      </c>
      <c r="X123" s="1131">
        <v>86.9</v>
      </c>
      <c r="Y123" s="1107">
        <v>290666</v>
      </c>
      <c r="Z123" s="1112">
        <v>228602</v>
      </c>
      <c r="AB123" s="1131">
        <v>92.7</v>
      </c>
      <c r="AC123" s="1101">
        <v>33849.699999999997</v>
      </c>
      <c r="AD123" s="1112">
        <v>224930</v>
      </c>
    </row>
    <row r="124" spans="1:30">
      <c r="A124" s="112"/>
      <c r="B124" s="120" t="s">
        <v>11</v>
      </c>
      <c r="C124" s="843">
        <v>112</v>
      </c>
      <c r="D124" s="844">
        <v>1284970</v>
      </c>
      <c r="E124" s="844">
        <v>740445</v>
      </c>
      <c r="F124" s="843">
        <v>97.2</v>
      </c>
      <c r="G124" s="19">
        <v>898776.79400000011</v>
      </c>
      <c r="H124" s="845">
        <v>0.36</v>
      </c>
      <c r="I124" s="2684">
        <v>-1.1000000000000001</v>
      </c>
      <c r="J124" s="846">
        <v>0.97099999999999997</v>
      </c>
      <c r="K124" s="1148">
        <v>474398</v>
      </c>
      <c r="M124" s="847">
        <v>112</v>
      </c>
      <c r="N124" s="843">
        <v>1239.7</v>
      </c>
      <c r="O124" s="843">
        <v>710.36</v>
      </c>
      <c r="P124" s="843">
        <v>97.2</v>
      </c>
      <c r="Q124" s="19">
        <v>904601.9</v>
      </c>
      <c r="R124" s="845">
        <v>0.36</v>
      </c>
      <c r="S124" s="2684">
        <v>-1.1000000000000001</v>
      </c>
      <c r="T124" s="846">
        <v>0.92300000000000004</v>
      </c>
      <c r="U124" s="1148">
        <v>448620</v>
      </c>
      <c r="X124" s="1131">
        <v>95.3</v>
      </c>
      <c r="Y124" s="1107">
        <v>276267</v>
      </c>
      <c r="Z124" s="1112">
        <v>227156</v>
      </c>
      <c r="AB124" s="1131">
        <v>97.3</v>
      </c>
      <c r="AC124" s="1101">
        <v>33745.699999999997</v>
      </c>
      <c r="AD124" s="1112">
        <v>220218</v>
      </c>
    </row>
    <row r="125" spans="1:30">
      <c r="A125" s="112"/>
      <c r="B125" s="120" t="s">
        <v>12</v>
      </c>
      <c r="C125" s="843">
        <v>115.4</v>
      </c>
      <c r="D125" s="844">
        <v>1259273</v>
      </c>
      <c r="E125" s="844">
        <v>692987</v>
      </c>
      <c r="F125" s="843">
        <v>115</v>
      </c>
      <c r="G125" s="19">
        <v>931545.23700000008</v>
      </c>
      <c r="H125" s="845">
        <v>0.35</v>
      </c>
      <c r="I125" s="2684">
        <v>-1.4</v>
      </c>
      <c r="J125" s="846">
        <v>0.94099999999999995</v>
      </c>
      <c r="K125" s="1148">
        <v>437712</v>
      </c>
      <c r="M125" s="847">
        <v>115.4</v>
      </c>
      <c r="N125" s="843">
        <v>1216.5</v>
      </c>
      <c r="O125" s="843">
        <v>705.15</v>
      </c>
      <c r="P125" s="843">
        <v>115</v>
      </c>
      <c r="Q125" s="19">
        <v>913886.8</v>
      </c>
      <c r="R125" s="845">
        <v>0.35</v>
      </c>
      <c r="S125" s="2684">
        <v>-1.4</v>
      </c>
      <c r="T125" s="846">
        <v>0.95599999999999996</v>
      </c>
      <c r="U125" s="1148">
        <v>409579</v>
      </c>
      <c r="X125" s="1131">
        <v>98.1</v>
      </c>
      <c r="Y125" s="1107">
        <v>321899</v>
      </c>
      <c r="Z125" s="1112">
        <v>220481</v>
      </c>
      <c r="AB125" s="1131">
        <v>96.2</v>
      </c>
      <c r="AC125" s="1101">
        <v>33013.800000000003</v>
      </c>
      <c r="AD125" s="1112">
        <v>207752</v>
      </c>
    </row>
    <row r="126" spans="1:30">
      <c r="A126" s="112"/>
      <c r="B126" s="120" t="s">
        <v>13</v>
      </c>
      <c r="C126" s="843">
        <v>115.4</v>
      </c>
      <c r="D126" s="844">
        <v>1169378</v>
      </c>
      <c r="E126" s="844">
        <v>665815</v>
      </c>
      <c r="F126" s="843">
        <v>111.5</v>
      </c>
      <c r="G126" s="19">
        <v>922739.13900000008</v>
      </c>
      <c r="H126" s="845">
        <v>0.35</v>
      </c>
      <c r="I126" s="2684">
        <v>1.4</v>
      </c>
      <c r="J126" s="846">
        <v>0.94299999999999995</v>
      </c>
      <c r="K126" s="1148">
        <v>351077</v>
      </c>
      <c r="M126" s="847">
        <v>115.4</v>
      </c>
      <c r="N126" s="843">
        <v>1191.68</v>
      </c>
      <c r="O126" s="843">
        <v>644.86</v>
      </c>
      <c r="P126" s="843">
        <v>111.5</v>
      </c>
      <c r="Q126" s="19">
        <v>899551.7</v>
      </c>
      <c r="R126" s="845">
        <v>0.35</v>
      </c>
      <c r="S126" s="2684">
        <v>1.4</v>
      </c>
      <c r="T126" s="846">
        <v>0.94499999999999995</v>
      </c>
      <c r="U126" s="1148">
        <v>362165</v>
      </c>
      <c r="X126" s="1131">
        <v>99.1</v>
      </c>
      <c r="Y126" s="1107">
        <v>331797</v>
      </c>
      <c r="Z126" s="1112">
        <v>193232</v>
      </c>
      <c r="AB126" s="1131">
        <v>94</v>
      </c>
      <c r="AC126" s="1101">
        <v>33567.4</v>
      </c>
      <c r="AD126" s="1112">
        <v>199278</v>
      </c>
    </row>
    <row r="127" spans="1:30">
      <c r="A127" s="112"/>
      <c r="B127" s="120" t="s">
        <v>14</v>
      </c>
      <c r="C127" s="843">
        <v>114.6</v>
      </c>
      <c r="D127" s="844">
        <v>1155843</v>
      </c>
      <c r="E127" s="844">
        <v>729795</v>
      </c>
      <c r="F127" s="843">
        <v>112.8</v>
      </c>
      <c r="G127" s="19">
        <v>896270.1</v>
      </c>
      <c r="H127" s="845">
        <v>0.35</v>
      </c>
      <c r="I127" s="2684">
        <v>-1.8</v>
      </c>
      <c r="J127" s="846">
        <v>0.95099999999999996</v>
      </c>
      <c r="K127" s="1148">
        <v>435229</v>
      </c>
      <c r="M127" s="847">
        <v>114.6</v>
      </c>
      <c r="N127" s="843">
        <v>1161.29</v>
      </c>
      <c r="O127" s="843">
        <v>703</v>
      </c>
      <c r="P127" s="843">
        <v>112.8</v>
      </c>
      <c r="Q127" s="19">
        <v>895811.4</v>
      </c>
      <c r="R127" s="845">
        <v>0.35</v>
      </c>
      <c r="S127" s="2684">
        <v>-1.8</v>
      </c>
      <c r="T127" s="846">
        <v>0.93700000000000006</v>
      </c>
      <c r="U127" s="1148">
        <v>384956</v>
      </c>
      <c r="X127" s="1132">
        <v>100</v>
      </c>
      <c r="Y127" s="1108">
        <v>509128</v>
      </c>
      <c r="Z127" s="1113">
        <v>194834</v>
      </c>
      <c r="AB127" s="1132">
        <v>96.2</v>
      </c>
      <c r="AC127" s="1102">
        <v>33546.1</v>
      </c>
      <c r="AD127" s="1113">
        <v>199803</v>
      </c>
    </row>
    <row r="128" spans="1:30">
      <c r="A128" s="111" t="s">
        <v>18</v>
      </c>
      <c r="B128" s="119" t="s">
        <v>3</v>
      </c>
      <c r="C128" s="853">
        <v>117.3</v>
      </c>
      <c r="D128" s="854">
        <v>3467177</v>
      </c>
      <c r="E128" s="854">
        <v>543921</v>
      </c>
      <c r="F128" s="853">
        <v>117.2</v>
      </c>
      <c r="G128" s="18">
        <v>1010896.1460000001</v>
      </c>
      <c r="H128" s="855">
        <v>0.36</v>
      </c>
      <c r="I128" s="2683">
        <v>-3.7</v>
      </c>
      <c r="J128" s="856">
        <v>0.89100000000000001</v>
      </c>
      <c r="K128" s="1147">
        <v>304572</v>
      </c>
      <c r="M128" s="857">
        <v>117.3</v>
      </c>
      <c r="N128" s="853">
        <v>3692.08</v>
      </c>
      <c r="O128" s="853">
        <v>649.9</v>
      </c>
      <c r="P128" s="853">
        <v>117.2</v>
      </c>
      <c r="Q128" s="18">
        <v>1103492.6000000001</v>
      </c>
      <c r="R128" s="855">
        <v>0.36</v>
      </c>
      <c r="S128" s="2683">
        <v>-3.7</v>
      </c>
      <c r="T128" s="856">
        <v>0.93799999999999994</v>
      </c>
      <c r="U128" s="1147">
        <v>394363</v>
      </c>
      <c r="X128" s="1131">
        <v>94.7</v>
      </c>
      <c r="Y128" s="1107">
        <v>327774</v>
      </c>
      <c r="Z128" s="1112">
        <v>192083</v>
      </c>
      <c r="AB128" s="1131">
        <v>98.5</v>
      </c>
      <c r="AC128" s="1101">
        <v>33592.400000000001</v>
      </c>
      <c r="AD128" s="1112">
        <v>195945</v>
      </c>
    </row>
    <row r="129" spans="1:30">
      <c r="A129" s="112">
        <v>1999</v>
      </c>
      <c r="B129" s="120" t="s">
        <v>4</v>
      </c>
      <c r="C129" s="843">
        <v>113.1</v>
      </c>
      <c r="D129" s="844">
        <v>3433636</v>
      </c>
      <c r="E129" s="844">
        <v>668233</v>
      </c>
      <c r="F129" s="843">
        <v>107.3</v>
      </c>
      <c r="G129" s="19">
        <v>1057864.227</v>
      </c>
      <c r="H129" s="845">
        <v>0.35</v>
      </c>
      <c r="I129" s="2684">
        <v>-2.6</v>
      </c>
      <c r="J129" s="846">
        <v>0.91900000000000004</v>
      </c>
      <c r="K129" s="1148">
        <v>332218</v>
      </c>
      <c r="M129" s="847">
        <v>113.1</v>
      </c>
      <c r="N129" s="843">
        <v>3719.69</v>
      </c>
      <c r="O129" s="843">
        <v>712.13</v>
      </c>
      <c r="P129" s="843">
        <v>107.3</v>
      </c>
      <c r="Q129" s="19">
        <v>1074542.5</v>
      </c>
      <c r="R129" s="845">
        <v>0.35</v>
      </c>
      <c r="S129" s="2684">
        <v>-2.6</v>
      </c>
      <c r="T129" s="846">
        <v>0.92800000000000005</v>
      </c>
      <c r="U129" s="1148">
        <v>356331</v>
      </c>
      <c r="X129" s="1131">
        <v>97.6</v>
      </c>
      <c r="Y129" s="1107">
        <v>259903</v>
      </c>
      <c r="Z129" s="1112">
        <v>179805</v>
      </c>
      <c r="AB129" s="1131">
        <v>98</v>
      </c>
      <c r="AC129" s="1101">
        <v>33792.1</v>
      </c>
      <c r="AD129" s="1112">
        <v>205659</v>
      </c>
    </row>
    <row r="130" spans="1:30">
      <c r="A130" s="112"/>
      <c r="B130" s="120" t="s">
        <v>5</v>
      </c>
      <c r="C130" s="843">
        <v>117.8</v>
      </c>
      <c r="D130" s="844">
        <v>3681301</v>
      </c>
      <c r="E130" s="844">
        <v>726441</v>
      </c>
      <c r="F130" s="843">
        <v>119.2</v>
      </c>
      <c r="G130" s="19">
        <v>1081206.0929999999</v>
      </c>
      <c r="H130" s="845">
        <v>0.35</v>
      </c>
      <c r="I130" s="2684">
        <v>-8.1999999999999993</v>
      </c>
      <c r="J130" s="846">
        <v>1.2150000000000001</v>
      </c>
      <c r="K130" s="1148">
        <v>432295</v>
      </c>
      <c r="M130" s="847">
        <v>117.8</v>
      </c>
      <c r="N130" s="843">
        <v>3715.04</v>
      </c>
      <c r="O130" s="843">
        <v>720.39</v>
      </c>
      <c r="P130" s="843">
        <v>119.2</v>
      </c>
      <c r="Q130" s="19">
        <v>1083731.3</v>
      </c>
      <c r="R130" s="845">
        <v>0.35</v>
      </c>
      <c r="S130" s="2684">
        <v>-8.1999999999999993</v>
      </c>
      <c r="T130" s="846">
        <v>0.96299999999999997</v>
      </c>
      <c r="U130" s="1148">
        <v>380398</v>
      </c>
      <c r="X130" s="1131">
        <v>103.2</v>
      </c>
      <c r="Y130" s="1107">
        <v>328866</v>
      </c>
      <c r="Z130" s="1112">
        <v>200147</v>
      </c>
      <c r="AB130" s="1131">
        <v>99.4</v>
      </c>
      <c r="AC130" s="1101">
        <v>33024.199999999997</v>
      </c>
      <c r="AD130" s="1112">
        <v>189898</v>
      </c>
    </row>
    <row r="131" spans="1:30">
      <c r="A131" s="112"/>
      <c r="B131" s="120" t="s">
        <v>6</v>
      </c>
      <c r="C131" s="843">
        <v>113.9</v>
      </c>
      <c r="D131" s="844">
        <v>3539930</v>
      </c>
      <c r="E131" s="844">
        <v>662138</v>
      </c>
      <c r="F131" s="843">
        <v>110.1</v>
      </c>
      <c r="G131" s="19">
        <v>1145894.7510000002</v>
      </c>
      <c r="H131" s="845">
        <v>0.32</v>
      </c>
      <c r="I131" s="2684">
        <v>-5.3</v>
      </c>
      <c r="J131" s="846">
        <v>0.88800000000000001</v>
      </c>
      <c r="K131" s="1148">
        <v>375019</v>
      </c>
      <c r="M131" s="847">
        <v>113.9</v>
      </c>
      <c r="N131" s="843">
        <v>3710.41</v>
      </c>
      <c r="O131" s="843">
        <v>675.38</v>
      </c>
      <c r="P131" s="843">
        <v>110.1</v>
      </c>
      <c r="Q131" s="19">
        <v>1086416.3</v>
      </c>
      <c r="R131" s="845">
        <v>0.32</v>
      </c>
      <c r="S131" s="2684">
        <v>-5.3</v>
      </c>
      <c r="T131" s="846">
        <v>0.92700000000000005</v>
      </c>
      <c r="U131" s="1148">
        <v>368064</v>
      </c>
      <c r="X131" s="1131">
        <v>110.1</v>
      </c>
      <c r="Y131" s="1107">
        <v>307180</v>
      </c>
      <c r="Z131" s="1112">
        <v>212753</v>
      </c>
      <c r="AB131" s="1131">
        <v>104.6</v>
      </c>
      <c r="AC131" s="1101">
        <v>33120.699999999997</v>
      </c>
      <c r="AD131" s="1112">
        <v>193842</v>
      </c>
    </row>
    <row r="132" spans="1:30">
      <c r="A132" s="95"/>
      <c r="B132" s="120" t="s">
        <v>7</v>
      </c>
      <c r="C132" s="843">
        <v>116.4</v>
      </c>
      <c r="D132" s="844">
        <v>3569767</v>
      </c>
      <c r="E132" s="844">
        <v>713220</v>
      </c>
      <c r="F132" s="843">
        <v>115.6</v>
      </c>
      <c r="G132" s="19">
        <v>1054860.915</v>
      </c>
      <c r="H132" s="845">
        <v>0.33</v>
      </c>
      <c r="I132" s="2684">
        <v>-3.5</v>
      </c>
      <c r="J132" s="846">
        <v>0.86</v>
      </c>
      <c r="K132" s="1148">
        <v>314079</v>
      </c>
      <c r="M132" s="847">
        <v>116.4</v>
      </c>
      <c r="N132" s="843">
        <v>3611.16</v>
      </c>
      <c r="O132" s="843">
        <v>761.33</v>
      </c>
      <c r="P132" s="843">
        <v>115.6</v>
      </c>
      <c r="Q132" s="19">
        <v>1085852.8</v>
      </c>
      <c r="R132" s="845">
        <v>0.33</v>
      </c>
      <c r="S132" s="2684">
        <v>-3.5</v>
      </c>
      <c r="T132" s="846">
        <v>0.93600000000000005</v>
      </c>
      <c r="U132" s="1148">
        <v>341017</v>
      </c>
      <c r="X132" s="1131">
        <v>96.2</v>
      </c>
      <c r="Y132" s="1107">
        <v>323459</v>
      </c>
      <c r="Z132" s="1112">
        <v>184252</v>
      </c>
      <c r="AB132" s="1131">
        <v>99.2</v>
      </c>
      <c r="AC132" s="1101">
        <v>33181.300000000003</v>
      </c>
      <c r="AD132" s="1112">
        <v>196178</v>
      </c>
    </row>
    <row r="133" spans="1:30">
      <c r="A133" s="112"/>
      <c r="B133" s="120" t="s">
        <v>8</v>
      </c>
      <c r="C133" s="843">
        <v>113.1</v>
      </c>
      <c r="D133" s="844">
        <v>3869397</v>
      </c>
      <c r="E133" s="844">
        <v>769825</v>
      </c>
      <c r="F133" s="843">
        <v>106.5</v>
      </c>
      <c r="G133" s="19">
        <v>1142903.5119999999</v>
      </c>
      <c r="H133" s="845">
        <v>0.34</v>
      </c>
      <c r="I133" s="2684">
        <v>-3.6</v>
      </c>
      <c r="J133" s="846">
        <v>0.9</v>
      </c>
      <c r="K133" s="1148">
        <v>388486</v>
      </c>
      <c r="M133" s="847">
        <v>113.1</v>
      </c>
      <c r="N133" s="843">
        <v>3718.28</v>
      </c>
      <c r="O133" s="843">
        <v>685.03</v>
      </c>
      <c r="P133" s="843">
        <v>106.5</v>
      </c>
      <c r="Q133" s="19">
        <v>1092369.8999999999</v>
      </c>
      <c r="R133" s="845">
        <v>0.34</v>
      </c>
      <c r="S133" s="2684">
        <v>-3.6</v>
      </c>
      <c r="T133" s="846">
        <v>0.92800000000000005</v>
      </c>
      <c r="U133" s="1148">
        <v>379787</v>
      </c>
      <c r="X133" s="1131">
        <v>96</v>
      </c>
      <c r="Y133" s="1107">
        <v>297597</v>
      </c>
      <c r="Z133" s="1112">
        <v>187543</v>
      </c>
      <c r="AB133" s="1131">
        <v>97.4</v>
      </c>
      <c r="AC133" s="1101">
        <v>33373</v>
      </c>
      <c r="AD133" s="1112">
        <v>195248</v>
      </c>
    </row>
    <row r="134" spans="1:30">
      <c r="A134" s="112"/>
      <c r="B134" s="120" t="s">
        <v>9</v>
      </c>
      <c r="C134" s="843">
        <v>117.4</v>
      </c>
      <c r="D134" s="844">
        <v>3987766</v>
      </c>
      <c r="E134" s="844">
        <v>655811</v>
      </c>
      <c r="F134" s="843">
        <v>115.5</v>
      </c>
      <c r="G134" s="19">
        <v>1131594.2220000001</v>
      </c>
      <c r="H134" s="845">
        <v>0.35</v>
      </c>
      <c r="I134" s="2684">
        <v>-4.7</v>
      </c>
      <c r="J134" s="846">
        <v>0.92800000000000005</v>
      </c>
      <c r="K134" s="1148">
        <v>392776</v>
      </c>
      <c r="M134" s="847">
        <v>117.4</v>
      </c>
      <c r="N134" s="843">
        <v>3662.87</v>
      </c>
      <c r="O134" s="843">
        <v>579.05999999999995</v>
      </c>
      <c r="P134" s="843">
        <v>115.5</v>
      </c>
      <c r="Q134" s="19">
        <v>1084131.8999999999</v>
      </c>
      <c r="R134" s="845">
        <v>0.35</v>
      </c>
      <c r="S134" s="2684">
        <v>-4.7</v>
      </c>
      <c r="T134" s="846">
        <v>0.95</v>
      </c>
      <c r="U134" s="1148">
        <v>377604</v>
      </c>
      <c r="X134" s="1131">
        <v>92.6</v>
      </c>
      <c r="Y134" s="1107">
        <v>434401</v>
      </c>
      <c r="Z134" s="1112">
        <v>193809</v>
      </c>
      <c r="AB134" s="1131">
        <v>96.8</v>
      </c>
      <c r="AC134" s="1101">
        <v>33753.300000000003</v>
      </c>
      <c r="AD134" s="1112">
        <v>188476</v>
      </c>
    </row>
    <row r="135" spans="1:30">
      <c r="A135" s="112"/>
      <c r="B135" s="120" t="s">
        <v>10</v>
      </c>
      <c r="C135" s="843">
        <v>116.8</v>
      </c>
      <c r="D135" s="844">
        <v>3842748</v>
      </c>
      <c r="E135" s="844">
        <v>687661</v>
      </c>
      <c r="F135" s="843">
        <v>114.2</v>
      </c>
      <c r="G135" s="19">
        <v>1048038.6539999999</v>
      </c>
      <c r="H135" s="845">
        <v>0.34</v>
      </c>
      <c r="I135" s="2684">
        <v>-4.7</v>
      </c>
      <c r="J135" s="846">
        <v>0.89</v>
      </c>
      <c r="K135" s="1148">
        <v>344768</v>
      </c>
      <c r="M135" s="847">
        <v>116.8</v>
      </c>
      <c r="N135" s="843">
        <v>3668.4</v>
      </c>
      <c r="O135" s="843">
        <v>708.74</v>
      </c>
      <c r="P135" s="843">
        <v>114.2</v>
      </c>
      <c r="Q135" s="19">
        <v>1111166.6000000001</v>
      </c>
      <c r="R135" s="845">
        <v>0.34</v>
      </c>
      <c r="S135" s="2684">
        <v>-4.7</v>
      </c>
      <c r="T135" s="846">
        <v>0.96099999999999997</v>
      </c>
      <c r="U135" s="1148">
        <v>364026</v>
      </c>
      <c r="X135" s="1131">
        <v>95.5</v>
      </c>
      <c r="Y135" s="1107">
        <v>284471</v>
      </c>
      <c r="Z135" s="1112">
        <v>200006</v>
      </c>
      <c r="AB135" s="1131">
        <v>101.4</v>
      </c>
      <c r="AC135" s="1101">
        <v>33490.1</v>
      </c>
      <c r="AD135" s="1112">
        <v>191112</v>
      </c>
    </row>
    <row r="136" spans="1:30">
      <c r="A136" s="112"/>
      <c r="B136" s="120" t="s">
        <v>11</v>
      </c>
      <c r="C136" s="843">
        <v>119.1</v>
      </c>
      <c r="D136" s="844">
        <v>4027578</v>
      </c>
      <c r="E136" s="844">
        <v>703306</v>
      </c>
      <c r="F136" s="843">
        <v>116.4</v>
      </c>
      <c r="G136" s="19">
        <v>1096725.75</v>
      </c>
      <c r="H136" s="845">
        <v>0.36</v>
      </c>
      <c r="I136" s="2684">
        <v>-0.4</v>
      </c>
      <c r="J136" s="846">
        <v>1.0289999999999999</v>
      </c>
      <c r="K136" s="1148">
        <v>394095</v>
      </c>
      <c r="M136" s="847">
        <v>119.1</v>
      </c>
      <c r="N136" s="843">
        <v>3849.88</v>
      </c>
      <c r="O136" s="843">
        <v>672.18</v>
      </c>
      <c r="P136" s="843">
        <v>116.4</v>
      </c>
      <c r="Q136" s="19">
        <v>1099049.3</v>
      </c>
      <c r="R136" s="845">
        <v>0.36</v>
      </c>
      <c r="S136" s="2684">
        <v>-0.4</v>
      </c>
      <c r="T136" s="846">
        <v>0.97899999999999998</v>
      </c>
      <c r="U136" s="1148">
        <v>376666</v>
      </c>
      <c r="X136" s="1131">
        <v>94.5</v>
      </c>
      <c r="Y136" s="1107">
        <v>273253</v>
      </c>
      <c r="Z136" s="1112">
        <v>197758</v>
      </c>
      <c r="AB136" s="1131">
        <v>96.3</v>
      </c>
      <c r="AC136" s="1101">
        <v>33221.4</v>
      </c>
      <c r="AD136" s="1112">
        <v>192077</v>
      </c>
    </row>
    <row r="137" spans="1:30">
      <c r="A137" s="112"/>
      <c r="B137" s="120" t="s">
        <v>12</v>
      </c>
      <c r="C137" s="843">
        <v>115.9</v>
      </c>
      <c r="D137" s="844">
        <v>3849675</v>
      </c>
      <c r="E137" s="844">
        <v>663719</v>
      </c>
      <c r="F137" s="843">
        <v>110.7</v>
      </c>
      <c r="G137" s="19">
        <v>1080995.412</v>
      </c>
      <c r="H137" s="845">
        <v>0.37</v>
      </c>
      <c r="I137" s="2684">
        <v>2.1</v>
      </c>
      <c r="J137" s="846">
        <v>0.90900000000000003</v>
      </c>
      <c r="K137" s="1148">
        <v>356084</v>
      </c>
      <c r="M137" s="847">
        <v>115.9</v>
      </c>
      <c r="N137" s="843">
        <v>3746.2</v>
      </c>
      <c r="O137" s="843">
        <v>689.31</v>
      </c>
      <c r="P137" s="843">
        <v>110.7</v>
      </c>
      <c r="Q137" s="19">
        <v>1073364.5</v>
      </c>
      <c r="R137" s="845">
        <v>0.37</v>
      </c>
      <c r="S137" s="2684">
        <v>2.1</v>
      </c>
      <c r="T137" s="846">
        <v>0.92300000000000004</v>
      </c>
      <c r="U137" s="1148">
        <v>335753</v>
      </c>
      <c r="X137" s="1131">
        <v>99.8</v>
      </c>
      <c r="Y137" s="1107">
        <v>327111</v>
      </c>
      <c r="Z137" s="1112">
        <v>194898</v>
      </c>
      <c r="AB137" s="1131">
        <v>98.2</v>
      </c>
      <c r="AC137" s="1101">
        <v>33553.599999999999</v>
      </c>
      <c r="AD137" s="1112">
        <v>195229</v>
      </c>
    </row>
    <row r="138" spans="1:30">
      <c r="A138" s="112"/>
      <c r="B138" s="120" t="s">
        <v>13</v>
      </c>
      <c r="C138" s="843">
        <v>115.8</v>
      </c>
      <c r="D138" s="844">
        <v>3640709</v>
      </c>
      <c r="E138" s="844">
        <v>737487</v>
      </c>
      <c r="F138" s="843">
        <v>109.8</v>
      </c>
      <c r="G138" s="19">
        <v>1097092.3500000001</v>
      </c>
      <c r="H138" s="845">
        <v>0.38</v>
      </c>
      <c r="I138" s="2684">
        <v>-8</v>
      </c>
      <c r="J138" s="846">
        <v>0.94499999999999995</v>
      </c>
      <c r="K138" s="1148">
        <v>363354</v>
      </c>
      <c r="M138" s="847">
        <v>115.8</v>
      </c>
      <c r="N138" s="843">
        <v>3740.96</v>
      </c>
      <c r="O138" s="843">
        <v>719.28</v>
      </c>
      <c r="P138" s="843">
        <v>109.8</v>
      </c>
      <c r="Q138" s="19">
        <v>1063892.3</v>
      </c>
      <c r="R138" s="845">
        <v>0.38</v>
      </c>
      <c r="S138" s="2684">
        <v>-8</v>
      </c>
      <c r="T138" s="846">
        <v>0.94699999999999995</v>
      </c>
      <c r="U138" s="1148">
        <v>371298</v>
      </c>
      <c r="X138" s="1131">
        <v>102.8</v>
      </c>
      <c r="Y138" s="1107">
        <v>329669</v>
      </c>
      <c r="Z138" s="1112">
        <v>203071</v>
      </c>
      <c r="AB138" s="1131">
        <v>96.9</v>
      </c>
      <c r="AC138" s="1101">
        <v>33160.400000000001</v>
      </c>
      <c r="AD138" s="1112">
        <v>198611</v>
      </c>
    </row>
    <row r="139" spans="1:30">
      <c r="A139" s="113"/>
      <c r="B139" s="121" t="s">
        <v>14</v>
      </c>
      <c r="C139" s="848">
        <v>116.5</v>
      </c>
      <c r="D139" s="849">
        <v>3638655</v>
      </c>
      <c r="E139" s="849">
        <v>725288</v>
      </c>
      <c r="F139" s="848">
        <v>106.1</v>
      </c>
      <c r="G139" s="20">
        <v>1090037.7379999999</v>
      </c>
      <c r="H139" s="850">
        <v>0.38</v>
      </c>
      <c r="I139" s="2685">
        <v>-5.9</v>
      </c>
      <c r="J139" s="851">
        <v>0.95599999999999996</v>
      </c>
      <c r="K139" s="1149">
        <v>408656</v>
      </c>
      <c r="M139" s="852">
        <v>116.5</v>
      </c>
      <c r="N139" s="848">
        <v>3740.05</v>
      </c>
      <c r="O139" s="848">
        <v>715.74</v>
      </c>
      <c r="P139" s="848">
        <v>106.1</v>
      </c>
      <c r="Q139" s="20">
        <v>1081576.5</v>
      </c>
      <c r="R139" s="850">
        <v>0.38</v>
      </c>
      <c r="S139" s="2685">
        <v>-5.9</v>
      </c>
      <c r="T139" s="851">
        <v>0.94099999999999995</v>
      </c>
      <c r="U139" s="1149">
        <v>367376</v>
      </c>
      <c r="X139" s="1131">
        <v>103.3</v>
      </c>
      <c r="Y139" s="1107">
        <v>507051</v>
      </c>
      <c r="Z139" s="1112">
        <v>192360</v>
      </c>
      <c r="AB139" s="1131">
        <v>98.8</v>
      </c>
      <c r="AC139" s="1101">
        <v>33733.5</v>
      </c>
      <c r="AD139" s="1112">
        <v>193681</v>
      </c>
    </row>
    <row r="140" spans="1:30">
      <c r="A140" s="112" t="s">
        <v>48</v>
      </c>
      <c r="B140" s="120" t="s">
        <v>3</v>
      </c>
      <c r="C140" s="843">
        <v>115.4</v>
      </c>
      <c r="D140" s="844">
        <v>3471468</v>
      </c>
      <c r="E140" s="844">
        <v>675002</v>
      </c>
      <c r="F140" s="843">
        <v>109.3</v>
      </c>
      <c r="G140" s="19">
        <v>1008314.875</v>
      </c>
      <c r="H140" s="845">
        <v>0.39</v>
      </c>
      <c r="I140" s="2684">
        <v>-5.5</v>
      </c>
      <c r="J140" s="846">
        <v>0.89900000000000002</v>
      </c>
      <c r="K140" s="1148">
        <v>277866</v>
      </c>
      <c r="M140" s="847">
        <v>115.4</v>
      </c>
      <c r="N140" s="843">
        <v>3695.01</v>
      </c>
      <c r="O140" s="843">
        <v>751.03</v>
      </c>
      <c r="P140" s="843">
        <v>109.3</v>
      </c>
      <c r="Q140" s="19">
        <v>1100118.8</v>
      </c>
      <c r="R140" s="845">
        <v>0.39</v>
      </c>
      <c r="S140" s="2684">
        <v>-5.5</v>
      </c>
      <c r="T140" s="846">
        <v>0.94899999999999995</v>
      </c>
      <c r="U140" s="1148">
        <v>362056</v>
      </c>
      <c r="X140" s="1133">
        <v>89.5</v>
      </c>
      <c r="Y140" s="1109">
        <v>332937</v>
      </c>
      <c r="Z140" s="1111">
        <v>189349</v>
      </c>
      <c r="AB140" s="1133">
        <v>92.8</v>
      </c>
      <c r="AC140" s="1103">
        <v>32986.9</v>
      </c>
      <c r="AD140" s="1111">
        <v>192595</v>
      </c>
    </row>
    <row r="141" spans="1:30">
      <c r="A141" s="112">
        <v>2000</v>
      </c>
      <c r="B141" s="120" t="s">
        <v>4</v>
      </c>
      <c r="C141" s="843">
        <v>121.1</v>
      </c>
      <c r="D141" s="844">
        <v>3585686</v>
      </c>
      <c r="E141" s="844">
        <v>647689</v>
      </c>
      <c r="F141" s="843">
        <v>119</v>
      </c>
      <c r="G141" s="19">
        <v>1086087.7949999999</v>
      </c>
      <c r="H141" s="845">
        <v>0.4</v>
      </c>
      <c r="I141" s="2684">
        <v>-0.4</v>
      </c>
      <c r="J141" s="846">
        <v>1.0129999999999999</v>
      </c>
      <c r="K141" s="1148">
        <v>360695</v>
      </c>
      <c r="M141" s="847">
        <v>121.1</v>
      </c>
      <c r="N141" s="843">
        <v>3769.67</v>
      </c>
      <c r="O141" s="843">
        <v>766.58</v>
      </c>
      <c r="P141" s="843">
        <v>119</v>
      </c>
      <c r="Q141" s="19">
        <v>1095307.3999999999</v>
      </c>
      <c r="R141" s="845">
        <v>0.4</v>
      </c>
      <c r="S141" s="2684">
        <v>-0.4</v>
      </c>
      <c r="T141" s="846">
        <v>1.0229999999999999</v>
      </c>
      <c r="U141" s="1148">
        <v>372861</v>
      </c>
      <c r="X141" s="1131">
        <v>94.3</v>
      </c>
      <c r="Y141" s="1107">
        <v>266154</v>
      </c>
      <c r="Z141" s="1112">
        <v>176158</v>
      </c>
      <c r="AB141" s="1131">
        <v>94.2</v>
      </c>
      <c r="AC141" s="1101">
        <v>33371.800000000003</v>
      </c>
      <c r="AD141" s="1112">
        <v>201291</v>
      </c>
    </row>
    <row r="142" spans="1:30">
      <c r="A142" s="112"/>
      <c r="B142" s="120" t="s">
        <v>5</v>
      </c>
      <c r="C142" s="843">
        <v>117.3</v>
      </c>
      <c r="D142" s="844">
        <v>3768702</v>
      </c>
      <c r="E142" s="844">
        <v>702066</v>
      </c>
      <c r="F142" s="843">
        <v>110.7</v>
      </c>
      <c r="G142" s="19">
        <v>1119686.1880000001</v>
      </c>
      <c r="H142" s="845">
        <v>0.41</v>
      </c>
      <c r="I142" s="2684">
        <v>-1.6</v>
      </c>
      <c r="J142" s="846">
        <v>1.2290000000000001</v>
      </c>
      <c r="K142" s="1148">
        <v>436039</v>
      </c>
      <c r="M142" s="847">
        <v>117.3</v>
      </c>
      <c r="N142" s="843">
        <v>3803.95</v>
      </c>
      <c r="O142" s="843">
        <v>741.33</v>
      </c>
      <c r="P142" s="843">
        <v>110.7</v>
      </c>
      <c r="Q142" s="19">
        <v>1111470.3999999999</v>
      </c>
      <c r="R142" s="845">
        <v>0.41</v>
      </c>
      <c r="S142" s="2684">
        <v>-1.6</v>
      </c>
      <c r="T142" s="846">
        <v>0.97099999999999997</v>
      </c>
      <c r="U142" s="1148">
        <v>377504</v>
      </c>
      <c r="X142" s="1131">
        <v>99.1</v>
      </c>
      <c r="Y142" s="1107">
        <v>331326</v>
      </c>
      <c r="Z142" s="1112">
        <v>215390</v>
      </c>
      <c r="AB142" s="1131">
        <v>95.9</v>
      </c>
      <c r="AC142" s="1101">
        <v>33502.800000000003</v>
      </c>
      <c r="AD142" s="1112">
        <v>203616</v>
      </c>
    </row>
    <row r="143" spans="1:30">
      <c r="A143" s="112"/>
      <c r="B143" s="120" t="s">
        <v>6</v>
      </c>
      <c r="C143" s="843">
        <v>123</v>
      </c>
      <c r="D143" s="844">
        <v>3580679</v>
      </c>
      <c r="E143" s="844">
        <v>826142</v>
      </c>
      <c r="F143" s="843">
        <v>123.1</v>
      </c>
      <c r="G143" s="19">
        <v>1158167.871</v>
      </c>
      <c r="H143" s="845">
        <v>0.41</v>
      </c>
      <c r="I143" s="2684">
        <v>-2.2000000000000002</v>
      </c>
      <c r="J143" s="846">
        <v>0.95699999999999996</v>
      </c>
      <c r="K143" s="1148">
        <v>357936</v>
      </c>
      <c r="M143" s="847">
        <v>123</v>
      </c>
      <c r="N143" s="843">
        <v>3747.33</v>
      </c>
      <c r="O143" s="843">
        <v>796.8</v>
      </c>
      <c r="P143" s="843">
        <v>123.1</v>
      </c>
      <c r="Q143" s="19">
        <v>1115794.3999999999</v>
      </c>
      <c r="R143" s="845">
        <v>0.41</v>
      </c>
      <c r="S143" s="2684">
        <v>-2.2000000000000002</v>
      </c>
      <c r="T143" s="846">
        <v>1.002</v>
      </c>
      <c r="U143" s="1148">
        <v>357421</v>
      </c>
      <c r="X143" s="1131">
        <v>100.7</v>
      </c>
      <c r="Y143" s="1107">
        <v>311558</v>
      </c>
      <c r="Z143" s="1112">
        <v>200205</v>
      </c>
      <c r="AB143" s="1131">
        <v>96.3</v>
      </c>
      <c r="AC143" s="1101">
        <v>33220.800000000003</v>
      </c>
      <c r="AD143" s="1112">
        <v>199681</v>
      </c>
    </row>
    <row r="144" spans="1:30">
      <c r="A144" s="112"/>
      <c r="B144" s="120" t="s">
        <v>7</v>
      </c>
      <c r="C144" s="843">
        <v>118.5</v>
      </c>
      <c r="D144" s="844">
        <v>3738413</v>
      </c>
      <c r="E144" s="844">
        <v>685430</v>
      </c>
      <c r="F144" s="843">
        <v>113.2</v>
      </c>
      <c r="G144" s="19">
        <v>1056436.5</v>
      </c>
      <c r="H144" s="845">
        <v>0.42</v>
      </c>
      <c r="I144" s="2684">
        <v>-5.0999999999999996</v>
      </c>
      <c r="J144" s="846">
        <v>0.89600000000000002</v>
      </c>
      <c r="K144" s="1148">
        <v>346506</v>
      </c>
      <c r="M144" s="847">
        <v>118.5</v>
      </c>
      <c r="N144" s="843">
        <v>3780.19</v>
      </c>
      <c r="O144" s="843">
        <v>725.85</v>
      </c>
      <c r="P144" s="843">
        <v>113.2</v>
      </c>
      <c r="Q144" s="19">
        <v>1080823.7</v>
      </c>
      <c r="R144" s="845">
        <v>0.42</v>
      </c>
      <c r="S144" s="2684">
        <v>-5.0999999999999996</v>
      </c>
      <c r="T144" s="846">
        <v>0.97299999999999998</v>
      </c>
      <c r="U144" s="1148">
        <v>367158</v>
      </c>
      <c r="X144" s="1131">
        <v>94.2</v>
      </c>
      <c r="Y144" s="1107">
        <v>319298</v>
      </c>
      <c r="Z144" s="1112">
        <v>197017</v>
      </c>
      <c r="AB144" s="1131">
        <v>97</v>
      </c>
      <c r="AC144" s="1101">
        <v>33320</v>
      </c>
      <c r="AD144" s="1112">
        <v>194846</v>
      </c>
    </row>
    <row r="145" spans="1:30">
      <c r="A145" s="112"/>
      <c r="B145" s="120" t="s">
        <v>8</v>
      </c>
      <c r="C145" s="843">
        <v>118.8</v>
      </c>
      <c r="D145" s="844">
        <v>3947119</v>
      </c>
      <c r="E145" s="844">
        <v>738753</v>
      </c>
      <c r="F145" s="843">
        <v>110.8</v>
      </c>
      <c r="G145" s="19">
        <v>1167109.8660000002</v>
      </c>
      <c r="H145" s="845">
        <v>0.43</v>
      </c>
      <c r="I145" s="2684">
        <v>-2.6</v>
      </c>
      <c r="J145" s="846">
        <v>0.95699999999999996</v>
      </c>
      <c r="K145" s="1148">
        <v>396350</v>
      </c>
      <c r="M145" s="847">
        <v>118.8</v>
      </c>
      <c r="N145" s="843">
        <v>3794.8</v>
      </c>
      <c r="O145" s="843">
        <v>695.35</v>
      </c>
      <c r="P145" s="843">
        <v>110.8</v>
      </c>
      <c r="Q145" s="19">
        <v>1108238.8999999999</v>
      </c>
      <c r="R145" s="845">
        <v>0.43</v>
      </c>
      <c r="S145" s="2684">
        <v>-2.6</v>
      </c>
      <c r="T145" s="846">
        <v>0.98399999999999999</v>
      </c>
      <c r="U145" s="1148">
        <v>388561</v>
      </c>
      <c r="X145" s="1131">
        <v>96.8</v>
      </c>
      <c r="Y145" s="1107">
        <v>299379</v>
      </c>
      <c r="Z145" s="1112">
        <v>195312</v>
      </c>
      <c r="AB145" s="1131">
        <v>98</v>
      </c>
      <c r="AC145" s="1101">
        <v>32710.5</v>
      </c>
      <c r="AD145" s="1112">
        <v>198730</v>
      </c>
    </row>
    <row r="146" spans="1:30">
      <c r="A146" s="95"/>
      <c r="B146" s="120" t="s">
        <v>9</v>
      </c>
      <c r="C146" s="843">
        <v>117.4</v>
      </c>
      <c r="D146" s="844">
        <v>4128225</v>
      </c>
      <c r="E146" s="844">
        <v>842532</v>
      </c>
      <c r="F146" s="843">
        <v>105.4</v>
      </c>
      <c r="G146" s="19">
        <v>1142633.3999999999</v>
      </c>
      <c r="H146" s="845">
        <v>0.44</v>
      </c>
      <c r="I146" s="2684">
        <v>-4.9000000000000004</v>
      </c>
      <c r="J146" s="846">
        <v>0.92700000000000005</v>
      </c>
      <c r="K146" s="1148">
        <v>377904</v>
      </c>
      <c r="M146" s="847">
        <v>117.4</v>
      </c>
      <c r="N146" s="843">
        <v>3791.15</v>
      </c>
      <c r="O146" s="843">
        <v>707.37</v>
      </c>
      <c r="P146" s="843">
        <v>105.4</v>
      </c>
      <c r="Q146" s="19">
        <v>1111792.8</v>
      </c>
      <c r="R146" s="845">
        <v>0.44</v>
      </c>
      <c r="S146" s="2684">
        <v>-4.9000000000000004</v>
      </c>
      <c r="T146" s="846">
        <v>0.94899999999999995</v>
      </c>
      <c r="U146" s="1148">
        <v>373997</v>
      </c>
      <c r="X146" s="1131">
        <v>94.2</v>
      </c>
      <c r="Y146" s="1107">
        <v>409773</v>
      </c>
      <c r="Z146" s="1112">
        <v>189237</v>
      </c>
      <c r="AB146" s="1131">
        <v>98.8</v>
      </c>
      <c r="AC146" s="1101">
        <v>32197.9</v>
      </c>
      <c r="AD146" s="1112">
        <v>190197</v>
      </c>
    </row>
    <row r="147" spans="1:30">
      <c r="A147" s="112"/>
      <c r="B147" s="120" t="s">
        <v>10</v>
      </c>
      <c r="C147" s="843">
        <v>118.5</v>
      </c>
      <c r="D147" s="844">
        <v>3988813</v>
      </c>
      <c r="E147" s="844">
        <v>688933</v>
      </c>
      <c r="F147" s="843">
        <v>110.7</v>
      </c>
      <c r="G147" s="19">
        <v>1057352.774</v>
      </c>
      <c r="H147" s="845">
        <v>0.45</v>
      </c>
      <c r="I147" s="2684">
        <v>-6.1</v>
      </c>
      <c r="J147" s="846">
        <v>0.92100000000000004</v>
      </c>
      <c r="K147" s="1148">
        <v>386330</v>
      </c>
      <c r="M147" s="847">
        <v>118.5</v>
      </c>
      <c r="N147" s="843">
        <v>3809.85</v>
      </c>
      <c r="O147" s="843">
        <v>699.09</v>
      </c>
      <c r="P147" s="843">
        <v>110.7</v>
      </c>
      <c r="Q147" s="19">
        <v>1105549.3999999999</v>
      </c>
      <c r="R147" s="845">
        <v>0.45</v>
      </c>
      <c r="S147" s="2684">
        <v>-6.1</v>
      </c>
      <c r="T147" s="846">
        <v>0.999</v>
      </c>
      <c r="U147" s="1148">
        <v>394055</v>
      </c>
      <c r="X147" s="1131">
        <v>94.1</v>
      </c>
      <c r="Y147" s="1107">
        <v>270522</v>
      </c>
      <c r="Z147" s="1112">
        <v>217209</v>
      </c>
      <c r="AB147" s="1131">
        <v>99.2</v>
      </c>
      <c r="AC147" s="1101">
        <v>32720.400000000001</v>
      </c>
      <c r="AD147" s="1112">
        <v>204454</v>
      </c>
    </row>
    <row r="148" spans="1:30">
      <c r="A148" s="112"/>
      <c r="B148" s="120" t="s">
        <v>11</v>
      </c>
      <c r="C148" s="843">
        <v>120.3</v>
      </c>
      <c r="D148" s="844">
        <v>3988054</v>
      </c>
      <c r="E148" s="844">
        <v>634397</v>
      </c>
      <c r="F148" s="843">
        <v>110.6</v>
      </c>
      <c r="G148" s="19">
        <v>1110755.547</v>
      </c>
      <c r="H148" s="845">
        <v>0.46</v>
      </c>
      <c r="I148" s="2684">
        <v>-7.5</v>
      </c>
      <c r="J148" s="846">
        <v>1.0589999999999999</v>
      </c>
      <c r="K148" s="1148">
        <v>397633</v>
      </c>
      <c r="M148" s="847">
        <v>120.3</v>
      </c>
      <c r="N148" s="843">
        <v>3810.15</v>
      </c>
      <c r="O148" s="843">
        <v>628.98</v>
      </c>
      <c r="P148" s="843">
        <v>110.6</v>
      </c>
      <c r="Q148" s="19">
        <v>1113997.3</v>
      </c>
      <c r="R148" s="845">
        <v>0.46</v>
      </c>
      <c r="S148" s="2684">
        <v>-7.5</v>
      </c>
      <c r="T148" s="846">
        <v>1.012</v>
      </c>
      <c r="U148" s="1148">
        <v>381576</v>
      </c>
      <c r="X148" s="1131">
        <v>98.9</v>
      </c>
      <c r="Y148" s="1107">
        <v>269251</v>
      </c>
      <c r="Z148" s="1112">
        <v>208950</v>
      </c>
      <c r="AB148" s="1131">
        <v>100.3</v>
      </c>
      <c r="AC148" s="1101">
        <v>32244.9</v>
      </c>
      <c r="AD148" s="1112">
        <v>209088</v>
      </c>
    </row>
    <row r="149" spans="1:30">
      <c r="A149" s="112"/>
      <c r="B149" s="120" t="s">
        <v>12</v>
      </c>
      <c r="C149" s="843">
        <v>118.4</v>
      </c>
      <c r="D149" s="844">
        <v>3899732</v>
      </c>
      <c r="E149" s="844">
        <v>635967</v>
      </c>
      <c r="F149" s="843">
        <v>109.6</v>
      </c>
      <c r="G149" s="19">
        <v>1127657.6189999999</v>
      </c>
      <c r="H149" s="845">
        <v>0.46</v>
      </c>
      <c r="I149" s="2684">
        <v>-4.5999999999999996</v>
      </c>
      <c r="J149" s="846">
        <v>0.96399999999999997</v>
      </c>
      <c r="K149" s="1148">
        <v>392123</v>
      </c>
      <c r="M149" s="847">
        <v>118.4</v>
      </c>
      <c r="N149" s="843">
        <v>3797.14</v>
      </c>
      <c r="O149" s="843">
        <v>647.80999999999995</v>
      </c>
      <c r="P149" s="843">
        <v>109.6</v>
      </c>
      <c r="Q149" s="19">
        <v>1129603.3999999999</v>
      </c>
      <c r="R149" s="845">
        <v>0.46</v>
      </c>
      <c r="S149" s="2684">
        <v>-4.5999999999999996</v>
      </c>
      <c r="T149" s="846">
        <v>0.97899999999999998</v>
      </c>
      <c r="U149" s="1148">
        <v>372214</v>
      </c>
      <c r="X149" s="1131">
        <v>100.5</v>
      </c>
      <c r="Y149" s="1107">
        <v>322498</v>
      </c>
      <c r="Z149" s="1112">
        <v>207921</v>
      </c>
      <c r="AB149" s="1131">
        <v>99.4</v>
      </c>
      <c r="AC149" s="1101">
        <v>32779.9</v>
      </c>
      <c r="AD149" s="1112">
        <v>202574</v>
      </c>
    </row>
    <row r="150" spans="1:30">
      <c r="A150" s="112"/>
      <c r="B150" s="120" t="s">
        <v>13</v>
      </c>
      <c r="C150" s="843">
        <v>120.2</v>
      </c>
      <c r="D150" s="844">
        <v>3699763</v>
      </c>
      <c r="E150" s="844">
        <v>635117</v>
      </c>
      <c r="F150" s="843">
        <v>111.4</v>
      </c>
      <c r="G150" s="19">
        <v>1163525.1499999999</v>
      </c>
      <c r="H150" s="845">
        <v>0.46</v>
      </c>
      <c r="I150" s="2684">
        <v>-3.5</v>
      </c>
      <c r="J150" s="846">
        <v>0.99399999999999999</v>
      </c>
      <c r="K150" s="1148">
        <v>367587</v>
      </c>
      <c r="M150" s="847">
        <v>120.2</v>
      </c>
      <c r="N150" s="843">
        <v>3803.73</v>
      </c>
      <c r="O150" s="843">
        <v>617.49</v>
      </c>
      <c r="P150" s="843">
        <v>111.4</v>
      </c>
      <c r="Q150" s="19">
        <v>1119846.6000000001</v>
      </c>
      <c r="R150" s="845">
        <v>0.46</v>
      </c>
      <c r="S150" s="2684">
        <v>-3.5</v>
      </c>
      <c r="T150" s="846">
        <v>0.99199999999999999</v>
      </c>
      <c r="U150" s="1148">
        <v>375660</v>
      </c>
      <c r="X150" s="1131">
        <v>109.3</v>
      </c>
      <c r="Y150" s="1107">
        <v>320652</v>
      </c>
      <c r="Z150" s="1112">
        <v>205852</v>
      </c>
      <c r="AB150" s="1131">
        <v>102.6</v>
      </c>
      <c r="AC150" s="1101">
        <v>32155.3</v>
      </c>
      <c r="AD150" s="1112">
        <v>202297</v>
      </c>
    </row>
    <row r="151" spans="1:30">
      <c r="A151" s="112"/>
      <c r="B151" s="120" t="s">
        <v>14</v>
      </c>
      <c r="C151" s="843">
        <v>119.8</v>
      </c>
      <c r="D151" s="844">
        <v>3713726</v>
      </c>
      <c r="E151" s="844">
        <v>621439</v>
      </c>
      <c r="F151" s="843">
        <v>107.8</v>
      </c>
      <c r="G151" s="19">
        <v>1129585.8419999999</v>
      </c>
      <c r="H151" s="845">
        <v>0.48</v>
      </c>
      <c r="I151" s="2684">
        <v>-5.5</v>
      </c>
      <c r="J151" s="846">
        <v>1.002</v>
      </c>
      <c r="K151" s="1148">
        <v>390517</v>
      </c>
      <c r="M151" s="847">
        <v>119.8</v>
      </c>
      <c r="N151" s="843">
        <v>3820.13</v>
      </c>
      <c r="O151" s="843">
        <v>614.52</v>
      </c>
      <c r="P151" s="843">
        <v>107.8</v>
      </c>
      <c r="Q151" s="19">
        <v>1131428.8</v>
      </c>
      <c r="R151" s="845">
        <v>0.48</v>
      </c>
      <c r="S151" s="2684">
        <v>-5.5</v>
      </c>
      <c r="T151" s="846">
        <v>0.98299999999999998</v>
      </c>
      <c r="U151" s="1148">
        <v>364932</v>
      </c>
      <c r="X151" s="1132">
        <v>107</v>
      </c>
      <c r="Y151" s="1108">
        <v>488322</v>
      </c>
      <c r="Z151" s="1113">
        <v>200174</v>
      </c>
      <c r="AB151" s="1132">
        <v>101.7</v>
      </c>
      <c r="AC151" s="1102">
        <v>32654.3</v>
      </c>
      <c r="AD151" s="1113">
        <v>215586</v>
      </c>
    </row>
    <row r="152" spans="1:30">
      <c r="A152" s="114" t="s">
        <v>49</v>
      </c>
      <c r="B152" s="119" t="s">
        <v>3</v>
      </c>
      <c r="C152" s="853">
        <v>116.9</v>
      </c>
      <c r="D152" s="854">
        <v>3587370</v>
      </c>
      <c r="E152" s="854">
        <v>601200</v>
      </c>
      <c r="F152" s="853">
        <v>106</v>
      </c>
      <c r="G152" s="18">
        <v>1024086.51</v>
      </c>
      <c r="H152" s="855">
        <v>0.49</v>
      </c>
      <c r="I152" s="2683">
        <v>-0.2</v>
      </c>
      <c r="J152" s="856">
        <v>0.90800000000000003</v>
      </c>
      <c r="K152" s="1147">
        <v>291576</v>
      </c>
      <c r="M152" s="857">
        <v>116.9</v>
      </c>
      <c r="N152" s="853">
        <v>3811.94</v>
      </c>
      <c r="O152" s="853">
        <v>658.69</v>
      </c>
      <c r="P152" s="853">
        <v>106</v>
      </c>
      <c r="Q152" s="18">
        <v>1108510.3999999999</v>
      </c>
      <c r="R152" s="855">
        <v>0.49</v>
      </c>
      <c r="S152" s="2683">
        <v>-0.2</v>
      </c>
      <c r="T152" s="856">
        <v>0.96299999999999997</v>
      </c>
      <c r="U152" s="1147">
        <v>366652</v>
      </c>
      <c r="X152" s="1131">
        <v>97.4</v>
      </c>
      <c r="Y152" s="1107">
        <v>320947</v>
      </c>
      <c r="Z152" s="1112">
        <v>210920</v>
      </c>
      <c r="AB152" s="1131">
        <v>100.9</v>
      </c>
      <c r="AC152" s="1101">
        <v>31872</v>
      </c>
      <c r="AD152" s="1112">
        <v>200496</v>
      </c>
    </row>
    <row r="153" spans="1:30">
      <c r="A153" s="112">
        <v>2001</v>
      </c>
      <c r="B153" s="120" t="s">
        <v>4</v>
      </c>
      <c r="C153" s="843">
        <v>115.9</v>
      </c>
      <c r="D153" s="844">
        <v>3447946</v>
      </c>
      <c r="E153" s="844">
        <v>515229</v>
      </c>
      <c r="F153" s="843">
        <v>102.4</v>
      </c>
      <c r="G153" s="19">
        <v>1098699.4029999999</v>
      </c>
      <c r="H153" s="845">
        <v>0.48</v>
      </c>
      <c r="I153" s="2684">
        <v>-7.3</v>
      </c>
      <c r="J153" s="846">
        <v>0.95799999999999996</v>
      </c>
      <c r="K153" s="1148">
        <v>367269</v>
      </c>
      <c r="M153" s="847">
        <v>115.9</v>
      </c>
      <c r="N153" s="843">
        <v>3745.03</v>
      </c>
      <c r="O153" s="843">
        <v>541.89</v>
      </c>
      <c r="P153" s="843">
        <v>102.4</v>
      </c>
      <c r="Q153" s="19">
        <v>1116525.8999999999</v>
      </c>
      <c r="R153" s="845">
        <v>0.48</v>
      </c>
      <c r="S153" s="2684">
        <v>-7.3</v>
      </c>
      <c r="T153" s="846">
        <v>0.96699999999999997</v>
      </c>
      <c r="U153" s="1148">
        <v>386914</v>
      </c>
      <c r="X153" s="1131">
        <v>102.8</v>
      </c>
      <c r="Y153" s="1107">
        <v>242525</v>
      </c>
      <c r="Z153" s="1112">
        <v>174552</v>
      </c>
      <c r="AB153" s="1131">
        <v>104.9</v>
      </c>
      <c r="AC153" s="1101">
        <v>31296.9</v>
      </c>
      <c r="AD153" s="1112">
        <v>201996</v>
      </c>
    </row>
    <row r="154" spans="1:30">
      <c r="A154" s="112"/>
      <c r="B154" s="120" t="s">
        <v>5</v>
      </c>
      <c r="C154" s="843">
        <v>114.1</v>
      </c>
      <c r="D154" s="844">
        <v>3666480</v>
      </c>
      <c r="E154" s="844">
        <v>603600</v>
      </c>
      <c r="F154" s="843">
        <v>101.5</v>
      </c>
      <c r="G154" s="19">
        <v>1070931.75</v>
      </c>
      <c r="H154" s="845">
        <v>0.47</v>
      </c>
      <c r="I154" s="2684">
        <v>-4.8</v>
      </c>
      <c r="J154" s="846">
        <v>1.2050000000000001</v>
      </c>
      <c r="K154" s="1148">
        <v>424185</v>
      </c>
      <c r="M154" s="847">
        <v>114.1</v>
      </c>
      <c r="N154" s="843">
        <v>3701.28</v>
      </c>
      <c r="O154" s="843">
        <v>648.57000000000005</v>
      </c>
      <c r="P154" s="843">
        <v>101.5</v>
      </c>
      <c r="Q154" s="19">
        <v>1064203.8999999999</v>
      </c>
      <c r="R154" s="845">
        <v>0.47</v>
      </c>
      <c r="S154" s="2684">
        <v>-4.8</v>
      </c>
      <c r="T154" s="846">
        <v>0.95299999999999996</v>
      </c>
      <c r="U154" s="1148">
        <v>368434</v>
      </c>
      <c r="X154" s="1131">
        <v>99.6</v>
      </c>
      <c r="Y154" s="1107">
        <v>313958</v>
      </c>
      <c r="Z154" s="1112">
        <v>223791</v>
      </c>
      <c r="AB154" s="1131">
        <v>96.9</v>
      </c>
      <c r="AC154" s="1101">
        <v>31188.2</v>
      </c>
      <c r="AD154" s="1112">
        <v>216328</v>
      </c>
    </row>
    <row r="155" spans="1:30">
      <c r="A155" s="112"/>
      <c r="B155" s="120" t="s">
        <v>6</v>
      </c>
      <c r="C155" s="843">
        <v>113.8</v>
      </c>
      <c r="D155" s="844">
        <v>3535581</v>
      </c>
      <c r="E155" s="844">
        <v>595196</v>
      </c>
      <c r="F155" s="843">
        <v>101.2</v>
      </c>
      <c r="G155" s="19">
        <v>1125514.2689999999</v>
      </c>
      <c r="H155" s="845">
        <v>0.47</v>
      </c>
      <c r="I155" s="2684">
        <v>-5.4</v>
      </c>
      <c r="J155" s="846">
        <v>0.89300000000000002</v>
      </c>
      <c r="K155" s="1148">
        <v>373065</v>
      </c>
      <c r="M155" s="847">
        <v>113.8</v>
      </c>
      <c r="N155" s="843">
        <v>3694.35</v>
      </c>
      <c r="O155" s="843">
        <v>579.5</v>
      </c>
      <c r="P155" s="843">
        <v>101.2</v>
      </c>
      <c r="Q155" s="19">
        <v>1085720.5</v>
      </c>
      <c r="R155" s="845">
        <v>0.47</v>
      </c>
      <c r="S155" s="2684">
        <v>-5.4</v>
      </c>
      <c r="T155" s="846">
        <v>0.93400000000000005</v>
      </c>
      <c r="U155" s="1148">
        <v>374220</v>
      </c>
      <c r="X155" s="1131">
        <v>104.5</v>
      </c>
      <c r="Y155" s="1107">
        <v>298860</v>
      </c>
      <c r="Z155" s="1112">
        <v>215925</v>
      </c>
      <c r="AB155" s="1131">
        <v>100.4</v>
      </c>
      <c r="AC155" s="1101">
        <v>31571.8</v>
      </c>
      <c r="AD155" s="1112">
        <v>205393</v>
      </c>
    </row>
    <row r="156" spans="1:30">
      <c r="A156" s="112"/>
      <c r="B156" s="120" t="s">
        <v>7</v>
      </c>
      <c r="C156" s="843">
        <v>111.9</v>
      </c>
      <c r="D156" s="844">
        <v>3640916</v>
      </c>
      <c r="E156" s="844">
        <v>589421</v>
      </c>
      <c r="F156" s="843">
        <v>98.5</v>
      </c>
      <c r="G156" s="19">
        <v>1063284.365</v>
      </c>
      <c r="H156" s="845">
        <v>0.47</v>
      </c>
      <c r="I156" s="2684">
        <v>-6.4</v>
      </c>
      <c r="J156" s="846">
        <v>0.86199999999999999</v>
      </c>
      <c r="K156" s="1148">
        <v>345550</v>
      </c>
      <c r="M156" s="847">
        <v>111.9</v>
      </c>
      <c r="N156" s="843">
        <v>3677.94</v>
      </c>
      <c r="O156" s="843">
        <v>641.79999999999995</v>
      </c>
      <c r="P156" s="843">
        <v>98.5</v>
      </c>
      <c r="Q156" s="19">
        <v>1084897.2</v>
      </c>
      <c r="R156" s="845">
        <v>0.47</v>
      </c>
      <c r="S156" s="2684">
        <v>-6.4</v>
      </c>
      <c r="T156" s="846">
        <v>0.93400000000000005</v>
      </c>
      <c r="U156" s="1148">
        <v>365867</v>
      </c>
      <c r="X156" s="1131">
        <v>98.7</v>
      </c>
      <c r="Y156" s="1107">
        <v>300400</v>
      </c>
      <c r="Z156" s="1112">
        <v>204393</v>
      </c>
      <c r="AB156" s="1131">
        <v>101.5</v>
      </c>
      <c r="AC156" s="1101">
        <v>31810</v>
      </c>
      <c r="AD156" s="1112">
        <v>203544</v>
      </c>
    </row>
    <row r="157" spans="1:30">
      <c r="A157" s="112"/>
      <c r="B157" s="120" t="s">
        <v>8</v>
      </c>
      <c r="C157" s="843">
        <v>112.5</v>
      </c>
      <c r="D157" s="844">
        <v>3799364</v>
      </c>
      <c r="E157" s="844">
        <v>666628</v>
      </c>
      <c r="F157" s="843">
        <v>99.5</v>
      </c>
      <c r="G157" s="19">
        <v>1117807.5359999998</v>
      </c>
      <c r="H157" s="845">
        <v>0.47</v>
      </c>
      <c r="I157" s="2684">
        <v>-3.4</v>
      </c>
      <c r="J157" s="846">
        <v>0.90700000000000003</v>
      </c>
      <c r="K157" s="1148">
        <v>363414</v>
      </c>
      <c r="M157" s="847">
        <v>112.5</v>
      </c>
      <c r="N157" s="843">
        <v>3654.56</v>
      </c>
      <c r="O157" s="843">
        <v>605.02</v>
      </c>
      <c r="P157" s="843">
        <v>99.5</v>
      </c>
      <c r="Q157" s="19">
        <v>1067994.6000000001</v>
      </c>
      <c r="R157" s="845">
        <v>0.47</v>
      </c>
      <c r="S157" s="2684">
        <v>-3.4</v>
      </c>
      <c r="T157" s="846">
        <v>0.92800000000000005</v>
      </c>
      <c r="U157" s="1148">
        <v>354261</v>
      </c>
      <c r="X157" s="1131">
        <v>101.2</v>
      </c>
      <c r="Y157" s="1107">
        <v>298243</v>
      </c>
      <c r="Z157" s="1112">
        <v>190203</v>
      </c>
      <c r="AB157" s="1131">
        <v>102.3</v>
      </c>
      <c r="AC157" s="1101">
        <v>31879.8</v>
      </c>
      <c r="AD157" s="1112">
        <v>200603</v>
      </c>
    </row>
    <row r="158" spans="1:30">
      <c r="A158" s="112"/>
      <c r="B158" s="120" t="s">
        <v>9</v>
      </c>
      <c r="C158" s="843">
        <v>110.3</v>
      </c>
      <c r="D158" s="844">
        <v>4022577</v>
      </c>
      <c r="E158" s="844">
        <v>732400</v>
      </c>
      <c r="F158" s="843">
        <v>98.6</v>
      </c>
      <c r="G158" s="19">
        <v>1084682.0819999999</v>
      </c>
      <c r="H158" s="845">
        <v>0.46</v>
      </c>
      <c r="I158" s="2684">
        <v>-3.3</v>
      </c>
      <c r="J158" s="846">
        <v>0.88700000000000001</v>
      </c>
      <c r="K158" s="1148">
        <v>360986</v>
      </c>
      <c r="M158" s="847">
        <v>110.3</v>
      </c>
      <c r="N158" s="843">
        <v>3689.45</v>
      </c>
      <c r="O158" s="843">
        <v>642.27</v>
      </c>
      <c r="P158" s="843">
        <v>98.6</v>
      </c>
      <c r="Q158" s="19">
        <v>1057804</v>
      </c>
      <c r="R158" s="845">
        <v>0.46</v>
      </c>
      <c r="S158" s="2684">
        <v>-3.3</v>
      </c>
      <c r="T158" s="846">
        <v>0.90700000000000003</v>
      </c>
      <c r="U158" s="1148">
        <v>357972</v>
      </c>
      <c r="X158" s="1131">
        <v>93.9</v>
      </c>
      <c r="Y158" s="1107">
        <v>389839</v>
      </c>
      <c r="Z158" s="1112">
        <v>211198</v>
      </c>
      <c r="AB158" s="1131">
        <v>98.4</v>
      </c>
      <c r="AC158" s="1101">
        <v>31773.3</v>
      </c>
      <c r="AD158" s="1112">
        <v>204648</v>
      </c>
    </row>
    <row r="159" spans="1:30">
      <c r="A159" s="112"/>
      <c r="B159" s="120" t="s">
        <v>10</v>
      </c>
      <c r="C159" s="843">
        <v>102.3</v>
      </c>
      <c r="D159" s="844">
        <v>3789458</v>
      </c>
      <c r="E159" s="844">
        <v>528267</v>
      </c>
      <c r="F159" s="843">
        <v>86.1</v>
      </c>
      <c r="G159" s="19">
        <v>1028425.4639999999</v>
      </c>
      <c r="H159" s="845">
        <v>0.46</v>
      </c>
      <c r="I159" s="2684">
        <v>-2.8</v>
      </c>
      <c r="J159" s="846">
        <v>0.79800000000000004</v>
      </c>
      <c r="K159" s="1148">
        <v>350759</v>
      </c>
      <c r="M159" s="847">
        <v>102.3</v>
      </c>
      <c r="N159" s="843">
        <v>3621.51</v>
      </c>
      <c r="O159" s="843">
        <v>546.99</v>
      </c>
      <c r="P159" s="843">
        <v>86.1</v>
      </c>
      <c r="Q159" s="19">
        <v>1063889.6000000001</v>
      </c>
      <c r="R159" s="845">
        <v>0.46</v>
      </c>
      <c r="S159" s="2684">
        <v>-2.8</v>
      </c>
      <c r="T159" s="846">
        <v>0.872</v>
      </c>
      <c r="U159" s="1148">
        <v>354406</v>
      </c>
      <c r="X159" s="1131">
        <v>93.8</v>
      </c>
      <c r="Y159" s="1107">
        <v>263715</v>
      </c>
      <c r="Z159" s="1112">
        <v>212246</v>
      </c>
      <c r="AB159" s="1131">
        <v>98.5</v>
      </c>
      <c r="AC159" s="1101">
        <v>31855.3</v>
      </c>
      <c r="AD159" s="1112">
        <v>199421</v>
      </c>
    </row>
    <row r="160" spans="1:30">
      <c r="A160" s="112"/>
      <c r="B160" s="120" t="s">
        <v>11</v>
      </c>
      <c r="C160" s="843">
        <v>104</v>
      </c>
      <c r="D160" s="844">
        <v>3676061</v>
      </c>
      <c r="E160" s="844">
        <v>677350</v>
      </c>
      <c r="F160" s="843">
        <v>89.6</v>
      </c>
      <c r="G160" s="19">
        <v>1033984.41</v>
      </c>
      <c r="H160" s="845">
        <v>0.45</v>
      </c>
      <c r="I160" s="2684">
        <v>-0.1</v>
      </c>
      <c r="J160" s="846">
        <v>0.91700000000000004</v>
      </c>
      <c r="K160" s="1148">
        <v>355589</v>
      </c>
      <c r="M160" s="847">
        <v>104</v>
      </c>
      <c r="N160" s="843">
        <v>3511.18</v>
      </c>
      <c r="O160" s="843">
        <v>660.07</v>
      </c>
      <c r="P160" s="843">
        <v>89.6</v>
      </c>
      <c r="Q160" s="19">
        <v>1048353.5</v>
      </c>
      <c r="R160" s="845">
        <v>0.45</v>
      </c>
      <c r="S160" s="2684">
        <v>-0.1</v>
      </c>
      <c r="T160" s="846">
        <v>0.88300000000000001</v>
      </c>
      <c r="U160" s="1148">
        <v>351862</v>
      </c>
      <c r="X160" s="1131">
        <v>94.7</v>
      </c>
      <c r="Y160" s="1107">
        <v>274794</v>
      </c>
      <c r="Z160" s="1112">
        <v>184932</v>
      </c>
      <c r="AB160" s="1131">
        <v>95.8</v>
      </c>
      <c r="AC160" s="1101">
        <v>32449.8</v>
      </c>
      <c r="AD160" s="1112">
        <v>196584</v>
      </c>
    </row>
    <row r="161" spans="1:30">
      <c r="A161" s="112"/>
      <c r="B161" s="120" t="s">
        <v>12</v>
      </c>
      <c r="C161" s="843">
        <v>106.6</v>
      </c>
      <c r="D161" s="844">
        <v>3646726</v>
      </c>
      <c r="E161" s="844">
        <v>610815</v>
      </c>
      <c r="F161" s="843">
        <v>90.5</v>
      </c>
      <c r="G161" s="19">
        <v>1046200.53</v>
      </c>
      <c r="H161" s="845">
        <v>0.42</v>
      </c>
      <c r="I161" s="2684">
        <v>-10</v>
      </c>
      <c r="J161" s="846">
        <v>0.88900000000000001</v>
      </c>
      <c r="K161" s="1148">
        <v>401436</v>
      </c>
      <c r="M161" s="847">
        <v>106.6</v>
      </c>
      <c r="N161" s="843">
        <v>3555.1</v>
      </c>
      <c r="O161" s="843">
        <v>592.59</v>
      </c>
      <c r="P161" s="843">
        <v>90.5</v>
      </c>
      <c r="Q161" s="19">
        <v>1042319.7</v>
      </c>
      <c r="R161" s="845">
        <v>0.42</v>
      </c>
      <c r="S161" s="2684">
        <v>-10</v>
      </c>
      <c r="T161" s="846">
        <v>0.90100000000000002</v>
      </c>
      <c r="U161" s="1148">
        <v>370805</v>
      </c>
      <c r="X161" s="1131">
        <v>94.7</v>
      </c>
      <c r="Y161" s="1107">
        <v>312944</v>
      </c>
      <c r="Z161" s="1112">
        <v>206701</v>
      </c>
      <c r="AB161" s="1131">
        <v>93.9</v>
      </c>
      <c r="AC161" s="1101">
        <v>32143.7</v>
      </c>
      <c r="AD161" s="1112">
        <v>195294</v>
      </c>
    </row>
    <row r="162" spans="1:30">
      <c r="A162" s="112"/>
      <c r="B162" s="120" t="s">
        <v>13</v>
      </c>
      <c r="C162" s="843">
        <v>105.4</v>
      </c>
      <c r="D162" s="844">
        <v>3444710</v>
      </c>
      <c r="E162" s="844">
        <v>621661</v>
      </c>
      <c r="F162" s="843">
        <v>90.9</v>
      </c>
      <c r="G162" s="19">
        <v>1100019.835</v>
      </c>
      <c r="H162" s="845">
        <v>0.41</v>
      </c>
      <c r="I162" s="2684">
        <v>-1.3</v>
      </c>
      <c r="J162" s="846">
        <v>0.89900000000000002</v>
      </c>
      <c r="K162" s="1148">
        <v>338809</v>
      </c>
      <c r="M162" s="847">
        <v>105.4</v>
      </c>
      <c r="N162" s="843">
        <v>3545.99</v>
      </c>
      <c r="O162" s="843">
        <v>647.70000000000005</v>
      </c>
      <c r="P162" s="843">
        <v>90.9</v>
      </c>
      <c r="Q162" s="19">
        <v>1054678.8999999999</v>
      </c>
      <c r="R162" s="845">
        <v>0.41</v>
      </c>
      <c r="S162" s="2684">
        <v>-1.3</v>
      </c>
      <c r="T162" s="846">
        <v>0.89200000000000002</v>
      </c>
      <c r="U162" s="1148">
        <v>348815</v>
      </c>
      <c r="X162" s="1131">
        <v>97.9</v>
      </c>
      <c r="Y162" s="1107">
        <v>333972</v>
      </c>
      <c r="Z162" s="1112">
        <v>209637</v>
      </c>
      <c r="AB162" s="1131">
        <v>91.7</v>
      </c>
      <c r="AC162" s="1101">
        <v>32686.400000000001</v>
      </c>
      <c r="AD162" s="1112">
        <v>200695</v>
      </c>
    </row>
    <row r="163" spans="1:30">
      <c r="A163" s="100"/>
      <c r="B163" s="121" t="s">
        <v>14</v>
      </c>
      <c r="C163" s="848">
        <v>103.8</v>
      </c>
      <c r="D163" s="849">
        <v>3427251</v>
      </c>
      <c r="E163" s="849">
        <v>899426</v>
      </c>
      <c r="F163" s="848">
        <v>86.4</v>
      </c>
      <c r="G163" s="20">
        <v>1042082.43</v>
      </c>
      <c r="H163" s="850">
        <v>0.4</v>
      </c>
      <c r="I163" s="2685">
        <v>-5.5</v>
      </c>
      <c r="J163" s="851">
        <v>0.86799999999999999</v>
      </c>
      <c r="K163" s="1149">
        <v>378024</v>
      </c>
      <c r="M163" s="852">
        <v>103.8</v>
      </c>
      <c r="N163" s="848">
        <v>3529.89</v>
      </c>
      <c r="O163" s="848">
        <v>829.53</v>
      </c>
      <c r="P163" s="848">
        <v>86.4</v>
      </c>
      <c r="Q163" s="20">
        <v>1045145.4</v>
      </c>
      <c r="R163" s="850">
        <v>0.4</v>
      </c>
      <c r="S163" s="2685">
        <v>-5.5</v>
      </c>
      <c r="T163" s="851">
        <v>0.84599999999999997</v>
      </c>
      <c r="U163" s="1149">
        <v>361655</v>
      </c>
      <c r="X163" s="1131">
        <v>93</v>
      </c>
      <c r="Y163" s="1107">
        <v>473147</v>
      </c>
      <c r="Z163" s="1112">
        <v>181823</v>
      </c>
      <c r="AB163" s="1131">
        <v>88</v>
      </c>
      <c r="AC163" s="1101">
        <v>31875.1</v>
      </c>
      <c r="AD163" s="1112">
        <v>193742</v>
      </c>
    </row>
    <row r="164" spans="1:30">
      <c r="A164" s="115" t="s">
        <v>50</v>
      </c>
      <c r="B164" s="120" t="s">
        <v>3</v>
      </c>
      <c r="C164" s="843">
        <v>105.1</v>
      </c>
      <c r="D164" s="844">
        <v>3315628</v>
      </c>
      <c r="E164" s="844">
        <v>515620</v>
      </c>
      <c r="F164" s="843">
        <v>88</v>
      </c>
      <c r="G164" s="19">
        <v>918855.81599999999</v>
      </c>
      <c r="H164" s="845">
        <v>0.4</v>
      </c>
      <c r="I164" s="2684">
        <v>-3.6</v>
      </c>
      <c r="J164" s="846">
        <v>0.86799999999999999</v>
      </c>
      <c r="K164" s="1148">
        <v>302907</v>
      </c>
      <c r="M164" s="847">
        <v>105.1</v>
      </c>
      <c r="N164" s="843">
        <v>3513.23</v>
      </c>
      <c r="O164" s="843">
        <v>568.6</v>
      </c>
      <c r="P164" s="843">
        <v>88</v>
      </c>
      <c r="Q164" s="19">
        <v>990819.4</v>
      </c>
      <c r="R164" s="845">
        <v>0.4</v>
      </c>
      <c r="S164" s="2684">
        <v>-3.6</v>
      </c>
      <c r="T164" s="846">
        <v>0.92200000000000004</v>
      </c>
      <c r="U164" s="1148">
        <v>375727</v>
      </c>
      <c r="X164" s="1133">
        <v>86.2</v>
      </c>
      <c r="Y164" s="1109">
        <v>333011</v>
      </c>
      <c r="Z164" s="1111">
        <v>209656</v>
      </c>
      <c r="AB164" s="1133">
        <v>89.4</v>
      </c>
      <c r="AC164" s="1103">
        <v>32956</v>
      </c>
      <c r="AD164" s="1111">
        <v>200641</v>
      </c>
    </row>
    <row r="165" spans="1:30">
      <c r="A165" s="112">
        <v>2002</v>
      </c>
      <c r="B165" s="120" t="s">
        <v>4</v>
      </c>
      <c r="C165" s="843">
        <v>106.1</v>
      </c>
      <c r="D165" s="844">
        <v>3258641</v>
      </c>
      <c r="E165" s="844">
        <v>581101</v>
      </c>
      <c r="F165" s="843">
        <v>87.1</v>
      </c>
      <c r="G165" s="19">
        <v>966732.84</v>
      </c>
      <c r="H165" s="845">
        <v>0.4</v>
      </c>
      <c r="I165" s="2684">
        <v>-5.7</v>
      </c>
      <c r="J165" s="846">
        <v>0.93200000000000005</v>
      </c>
      <c r="K165" s="1148">
        <v>364197</v>
      </c>
      <c r="M165" s="847">
        <v>106.1</v>
      </c>
      <c r="N165" s="843">
        <v>3548.43</v>
      </c>
      <c r="O165" s="843">
        <v>614.03</v>
      </c>
      <c r="P165" s="843">
        <v>87.1</v>
      </c>
      <c r="Q165" s="19">
        <v>983111.6</v>
      </c>
      <c r="R165" s="845">
        <v>0.4</v>
      </c>
      <c r="S165" s="2684">
        <v>-5.7</v>
      </c>
      <c r="T165" s="846">
        <v>0.94299999999999995</v>
      </c>
      <c r="U165" s="1148">
        <v>379484</v>
      </c>
      <c r="X165" s="1131">
        <v>83.1</v>
      </c>
      <c r="Y165" s="1107">
        <v>241829</v>
      </c>
      <c r="Z165" s="1112">
        <v>181442</v>
      </c>
      <c r="AB165" s="1131">
        <v>85</v>
      </c>
      <c r="AC165" s="1101">
        <v>31040</v>
      </c>
      <c r="AD165" s="1112">
        <v>211794</v>
      </c>
    </row>
    <row r="166" spans="1:30">
      <c r="A166" s="112"/>
      <c r="B166" s="120" t="s">
        <v>5</v>
      </c>
      <c r="C166" s="843">
        <v>108.8</v>
      </c>
      <c r="D166" s="844">
        <v>3483150</v>
      </c>
      <c r="E166" s="844">
        <v>506131</v>
      </c>
      <c r="F166" s="843">
        <v>94.7</v>
      </c>
      <c r="G166" s="19">
        <v>947197.57199999993</v>
      </c>
      <c r="H166" s="845">
        <v>0.4</v>
      </c>
      <c r="I166" s="2684">
        <v>-3.2</v>
      </c>
      <c r="J166" s="846">
        <v>1.2330000000000001</v>
      </c>
      <c r="K166" s="1148">
        <v>431187</v>
      </c>
      <c r="M166" s="847">
        <v>108.8</v>
      </c>
      <c r="N166" s="843">
        <v>3516.14</v>
      </c>
      <c r="O166" s="843">
        <v>562.23</v>
      </c>
      <c r="P166" s="843">
        <v>94.7</v>
      </c>
      <c r="Q166" s="19">
        <v>951089.9</v>
      </c>
      <c r="R166" s="845">
        <v>0.4</v>
      </c>
      <c r="S166" s="2684">
        <v>-3.2</v>
      </c>
      <c r="T166" s="846">
        <v>0.98099999999999998</v>
      </c>
      <c r="U166" s="1148">
        <v>381671</v>
      </c>
      <c r="X166" s="1131">
        <v>86.6</v>
      </c>
      <c r="Y166" s="1107">
        <v>333023</v>
      </c>
      <c r="Z166" s="1112">
        <v>199945</v>
      </c>
      <c r="AB166" s="1131">
        <v>84.9</v>
      </c>
      <c r="AC166" s="1101">
        <v>32855</v>
      </c>
      <c r="AD166" s="1112">
        <v>201709</v>
      </c>
    </row>
    <row r="167" spans="1:30">
      <c r="A167" s="112"/>
      <c r="B167" s="120" t="s">
        <v>6</v>
      </c>
      <c r="C167" s="843">
        <v>107.4</v>
      </c>
      <c r="D167" s="844">
        <v>3415446</v>
      </c>
      <c r="E167" s="844">
        <v>603004</v>
      </c>
      <c r="F167" s="843">
        <v>87.3</v>
      </c>
      <c r="G167" s="19">
        <v>1010180.8620000001</v>
      </c>
      <c r="H167" s="845">
        <v>0.4</v>
      </c>
      <c r="I167" s="2684">
        <v>-3.7</v>
      </c>
      <c r="J167" s="846">
        <v>0.90800000000000003</v>
      </c>
      <c r="K167" s="1148">
        <v>425124</v>
      </c>
      <c r="M167" s="847">
        <v>107.4</v>
      </c>
      <c r="N167" s="843">
        <v>3559.08</v>
      </c>
      <c r="O167" s="843">
        <v>588.79</v>
      </c>
      <c r="P167" s="843">
        <v>87.3</v>
      </c>
      <c r="Q167" s="19">
        <v>973246.8</v>
      </c>
      <c r="R167" s="845">
        <v>0.4</v>
      </c>
      <c r="S167" s="2684">
        <v>-3.7</v>
      </c>
      <c r="T167" s="846">
        <v>0.94899999999999995</v>
      </c>
      <c r="U167" s="1148">
        <v>415362</v>
      </c>
      <c r="X167" s="1131">
        <v>87.6</v>
      </c>
      <c r="Y167" s="1107">
        <v>304308</v>
      </c>
      <c r="Z167" s="1112">
        <v>215828</v>
      </c>
      <c r="AB167" s="1131">
        <v>84.4</v>
      </c>
      <c r="AC167" s="1101">
        <v>32273.4</v>
      </c>
      <c r="AD167" s="1112">
        <v>197993</v>
      </c>
    </row>
    <row r="168" spans="1:30">
      <c r="A168" s="112"/>
      <c r="B168" s="120" t="s">
        <v>7</v>
      </c>
      <c r="C168" s="843">
        <v>108</v>
      </c>
      <c r="D168" s="844">
        <v>3533097</v>
      </c>
      <c r="E168" s="844">
        <v>518253</v>
      </c>
      <c r="F168" s="843">
        <v>90</v>
      </c>
      <c r="G168" s="19">
        <v>956187.13199999998</v>
      </c>
      <c r="H168" s="845">
        <v>0.41</v>
      </c>
      <c r="I168" s="2684">
        <v>-3.4</v>
      </c>
      <c r="J168" s="846">
        <v>0.91</v>
      </c>
      <c r="K168" s="1148">
        <v>364897</v>
      </c>
      <c r="M168" s="847">
        <v>108</v>
      </c>
      <c r="N168" s="843">
        <v>3569.1</v>
      </c>
      <c r="O168" s="843">
        <v>584.61</v>
      </c>
      <c r="P168" s="843">
        <v>90</v>
      </c>
      <c r="Q168" s="19">
        <v>970205</v>
      </c>
      <c r="R168" s="845">
        <v>0.41</v>
      </c>
      <c r="S168" s="2684">
        <v>-3.4</v>
      </c>
      <c r="T168" s="846">
        <v>0.98299999999999998</v>
      </c>
      <c r="U168" s="1148">
        <v>384019</v>
      </c>
      <c r="X168" s="1131">
        <v>82.9</v>
      </c>
      <c r="Y168" s="1107">
        <v>305010</v>
      </c>
      <c r="Z168" s="1112">
        <v>207195</v>
      </c>
      <c r="AB168" s="1131">
        <v>85.1</v>
      </c>
      <c r="AC168" s="1101">
        <v>32407.9</v>
      </c>
      <c r="AD168" s="1112">
        <v>202492</v>
      </c>
    </row>
    <row r="169" spans="1:30">
      <c r="A169" s="112"/>
      <c r="B169" s="120" t="s">
        <v>8</v>
      </c>
      <c r="C169" s="843">
        <v>110.2</v>
      </c>
      <c r="D169" s="844">
        <v>3688842</v>
      </c>
      <c r="E169" s="844">
        <v>686413</v>
      </c>
      <c r="F169" s="843">
        <v>94.6</v>
      </c>
      <c r="G169" s="19">
        <v>998681.60700000008</v>
      </c>
      <c r="H169" s="845">
        <v>0.41</v>
      </c>
      <c r="I169" s="2684">
        <v>-1.4</v>
      </c>
      <c r="J169" s="846">
        <v>0.95599999999999996</v>
      </c>
      <c r="K169" s="1148">
        <v>382066</v>
      </c>
      <c r="M169" s="847">
        <v>110.2</v>
      </c>
      <c r="N169" s="843">
        <v>3546.79</v>
      </c>
      <c r="O169" s="843">
        <v>596.79999999999995</v>
      </c>
      <c r="P169" s="843">
        <v>94.6</v>
      </c>
      <c r="Q169" s="19">
        <v>964898.2</v>
      </c>
      <c r="R169" s="845">
        <v>0.41</v>
      </c>
      <c r="S169" s="2684">
        <v>-1.4</v>
      </c>
      <c r="T169" s="846">
        <v>0.97</v>
      </c>
      <c r="U169" s="1148">
        <v>382849</v>
      </c>
      <c r="X169" s="1131">
        <v>83.1</v>
      </c>
      <c r="Y169" s="1107">
        <v>315814</v>
      </c>
      <c r="Z169" s="1112">
        <v>179314</v>
      </c>
      <c r="AB169" s="1131">
        <v>83.9</v>
      </c>
      <c r="AC169" s="1101">
        <v>33156.1</v>
      </c>
      <c r="AD169" s="1112">
        <v>198992</v>
      </c>
    </row>
    <row r="170" spans="1:30">
      <c r="A170" s="112"/>
      <c r="B170" s="120" t="s">
        <v>9</v>
      </c>
      <c r="C170" s="843">
        <v>112.4</v>
      </c>
      <c r="D170" s="844">
        <v>4035226</v>
      </c>
      <c r="E170" s="844">
        <v>506407</v>
      </c>
      <c r="F170" s="843">
        <v>96.4</v>
      </c>
      <c r="G170" s="19">
        <v>1004994.7359999999</v>
      </c>
      <c r="H170" s="845">
        <v>0.42</v>
      </c>
      <c r="I170" s="2684">
        <v>-9.4</v>
      </c>
      <c r="J170" s="846">
        <v>0.99299999999999999</v>
      </c>
      <c r="K170" s="1148">
        <v>402718</v>
      </c>
      <c r="M170" s="847">
        <v>112.4</v>
      </c>
      <c r="N170" s="843">
        <v>3698.24</v>
      </c>
      <c r="O170" s="843">
        <v>436.94</v>
      </c>
      <c r="P170" s="843">
        <v>96.4</v>
      </c>
      <c r="Q170" s="19">
        <v>972996.8</v>
      </c>
      <c r="R170" s="845">
        <v>0.42</v>
      </c>
      <c r="S170" s="2684">
        <v>-9.4</v>
      </c>
      <c r="T170" s="846">
        <v>1.014</v>
      </c>
      <c r="U170" s="1148">
        <v>390462</v>
      </c>
      <c r="X170" s="1131">
        <v>80.8</v>
      </c>
      <c r="Y170" s="1107">
        <v>375479</v>
      </c>
      <c r="Z170" s="1112">
        <v>215319</v>
      </c>
      <c r="AB170" s="1131">
        <v>84.5</v>
      </c>
      <c r="AC170" s="1101">
        <v>31495.5</v>
      </c>
      <c r="AD170" s="1112">
        <v>201170</v>
      </c>
    </row>
    <row r="171" spans="1:30">
      <c r="A171" s="112"/>
      <c r="B171" s="120" t="s">
        <v>10</v>
      </c>
      <c r="C171" s="843">
        <v>112.5</v>
      </c>
      <c r="D171" s="844">
        <v>3785406</v>
      </c>
      <c r="E171" s="844">
        <v>570012</v>
      </c>
      <c r="F171" s="843">
        <v>98.8</v>
      </c>
      <c r="G171" s="19">
        <v>938851.34700000007</v>
      </c>
      <c r="H171" s="845">
        <v>0.42</v>
      </c>
      <c r="I171" s="2684">
        <v>-3.4</v>
      </c>
      <c r="J171" s="846">
        <v>0.92700000000000005</v>
      </c>
      <c r="K171" s="1148">
        <v>358744</v>
      </c>
      <c r="M171" s="847">
        <v>112.5</v>
      </c>
      <c r="N171" s="843">
        <v>3620.59</v>
      </c>
      <c r="O171" s="843">
        <v>581.33000000000004</v>
      </c>
      <c r="P171" s="843">
        <v>98.8</v>
      </c>
      <c r="Q171" s="19">
        <v>966816.3</v>
      </c>
      <c r="R171" s="845">
        <v>0.42</v>
      </c>
      <c r="S171" s="2684">
        <v>-3.4</v>
      </c>
      <c r="T171" s="846">
        <v>1.0209999999999999</v>
      </c>
      <c r="U171" s="1148">
        <v>364738</v>
      </c>
      <c r="X171" s="1131">
        <v>81</v>
      </c>
      <c r="Y171" s="1107">
        <v>264094</v>
      </c>
      <c r="Z171" s="1112">
        <v>202856</v>
      </c>
      <c r="AB171" s="1131">
        <v>84.7</v>
      </c>
      <c r="AC171" s="1101">
        <v>31468.5</v>
      </c>
      <c r="AD171" s="1112">
        <v>197190</v>
      </c>
    </row>
    <row r="172" spans="1:30">
      <c r="A172" s="112"/>
      <c r="B172" s="120" t="s">
        <v>11</v>
      </c>
      <c r="C172" s="843">
        <v>108.1</v>
      </c>
      <c r="D172" s="844">
        <v>3755852</v>
      </c>
      <c r="E172" s="844">
        <v>611975</v>
      </c>
      <c r="F172" s="843">
        <v>90.5</v>
      </c>
      <c r="G172" s="19">
        <v>954147.19699999993</v>
      </c>
      <c r="H172" s="845">
        <v>0.43</v>
      </c>
      <c r="I172" s="2684">
        <v>-6.4</v>
      </c>
      <c r="J172" s="846">
        <v>1.002</v>
      </c>
      <c r="K172" s="1148">
        <v>382272</v>
      </c>
      <c r="M172" s="847">
        <v>108.1</v>
      </c>
      <c r="N172" s="843">
        <v>3585.3</v>
      </c>
      <c r="O172" s="843">
        <v>601.35</v>
      </c>
      <c r="P172" s="843">
        <v>90.5</v>
      </c>
      <c r="Q172" s="19">
        <v>966168</v>
      </c>
      <c r="R172" s="845">
        <v>0.43</v>
      </c>
      <c r="S172" s="2684">
        <v>-6.4</v>
      </c>
      <c r="T172" s="846">
        <v>0.97299999999999998</v>
      </c>
      <c r="U172" s="1148">
        <v>381727</v>
      </c>
      <c r="X172" s="1131">
        <v>86.2</v>
      </c>
      <c r="Y172" s="1107">
        <v>277662</v>
      </c>
      <c r="Z172" s="1112">
        <v>191239</v>
      </c>
      <c r="AB172" s="1131">
        <v>87.1</v>
      </c>
      <c r="AC172" s="1101">
        <v>32304.3</v>
      </c>
      <c r="AD172" s="1112">
        <v>195613</v>
      </c>
    </row>
    <row r="173" spans="1:30">
      <c r="A173" s="112"/>
      <c r="B173" s="120" t="s">
        <v>12</v>
      </c>
      <c r="C173" s="843">
        <v>117</v>
      </c>
      <c r="D173" s="844">
        <v>3691152</v>
      </c>
      <c r="E173" s="844">
        <v>581509</v>
      </c>
      <c r="F173" s="843">
        <v>103.1</v>
      </c>
      <c r="G173" s="19">
        <v>965696.06699999992</v>
      </c>
      <c r="H173" s="845">
        <v>0.45</v>
      </c>
      <c r="I173" s="2684">
        <v>-4.4000000000000004</v>
      </c>
      <c r="J173" s="846">
        <v>1.04</v>
      </c>
      <c r="K173" s="1148">
        <v>437158</v>
      </c>
      <c r="M173" s="847">
        <v>117</v>
      </c>
      <c r="N173" s="843">
        <v>3604.92</v>
      </c>
      <c r="O173" s="843">
        <v>574.21</v>
      </c>
      <c r="P173" s="843">
        <v>103.1</v>
      </c>
      <c r="Q173" s="19">
        <v>960519.4</v>
      </c>
      <c r="R173" s="845">
        <v>0.45</v>
      </c>
      <c r="S173" s="2684">
        <v>-4.4000000000000004</v>
      </c>
      <c r="T173" s="846">
        <v>1.052</v>
      </c>
      <c r="U173" s="1148">
        <v>403050</v>
      </c>
      <c r="X173" s="1131">
        <v>86.4</v>
      </c>
      <c r="Y173" s="1107">
        <v>301540</v>
      </c>
      <c r="Z173" s="1112">
        <v>207078</v>
      </c>
      <c r="AB173" s="1131">
        <v>85.6</v>
      </c>
      <c r="AC173" s="1101">
        <v>31418.5</v>
      </c>
      <c r="AD173" s="1112">
        <v>198136</v>
      </c>
    </row>
    <row r="174" spans="1:30">
      <c r="A174" s="112"/>
      <c r="B174" s="120" t="s">
        <v>13</v>
      </c>
      <c r="C174" s="843">
        <v>114.9</v>
      </c>
      <c r="D174" s="844">
        <v>3487651</v>
      </c>
      <c r="E174" s="844">
        <v>689049</v>
      </c>
      <c r="F174" s="843">
        <v>100.6</v>
      </c>
      <c r="G174" s="19">
        <v>997868.65799999994</v>
      </c>
      <c r="H174" s="845">
        <v>0.44</v>
      </c>
      <c r="I174" s="2684">
        <v>-3</v>
      </c>
      <c r="J174" s="846">
        <v>1.03</v>
      </c>
      <c r="K174" s="1148">
        <v>391614</v>
      </c>
      <c r="M174" s="847">
        <v>114.9</v>
      </c>
      <c r="N174" s="843">
        <v>3596.07</v>
      </c>
      <c r="O174" s="843">
        <v>689.43</v>
      </c>
      <c r="P174" s="843">
        <v>100.6</v>
      </c>
      <c r="Q174" s="19">
        <v>961632.4</v>
      </c>
      <c r="R174" s="845">
        <v>0.44</v>
      </c>
      <c r="S174" s="2684">
        <v>-3</v>
      </c>
      <c r="T174" s="846">
        <v>1.0149999999999999</v>
      </c>
      <c r="U174" s="1148">
        <v>403151</v>
      </c>
      <c r="X174" s="1131">
        <v>95.6</v>
      </c>
      <c r="Y174" s="1107">
        <v>330267</v>
      </c>
      <c r="Z174" s="1112">
        <v>213322</v>
      </c>
      <c r="AB174" s="1131">
        <v>89.8</v>
      </c>
      <c r="AC174" s="1101">
        <v>31711.8</v>
      </c>
      <c r="AD174" s="1112">
        <v>210906</v>
      </c>
    </row>
    <row r="175" spans="1:30">
      <c r="A175" s="112"/>
      <c r="B175" s="120" t="s">
        <v>14</v>
      </c>
      <c r="C175" s="843">
        <v>118.3</v>
      </c>
      <c r="D175" s="844">
        <v>3469518</v>
      </c>
      <c r="E175" s="844">
        <v>590148</v>
      </c>
      <c r="F175" s="843">
        <v>108</v>
      </c>
      <c r="G175" s="19">
        <v>945816.91500000004</v>
      </c>
      <c r="H175" s="845">
        <v>0.44</v>
      </c>
      <c r="I175" s="2684">
        <v>-7.9</v>
      </c>
      <c r="J175" s="846">
        <v>1.105</v>
      </c>
      <c r="K175" s="1148">
        <v>414244</v>
      </c>
      <c r="M175" s="847">
        <v>118.3</v>
      </c>
      <c r="N175" s="843">
        <v>3575.39</v>
      </c>
      <c r="O175" s="843">
        <v>563.41999999999996</v>
      </c>
      <c r="P175" s="843">
        <v>108</v>
      </c>
      <c r="Q175" s="19">
        <v>950265</v>
      </c>
      <c r="R175" s="845">
        <v>0.44</v>
      </c>
      <c r="S175" s="2684">
        <v>-7.9</v>
      </c>
      <c r="T175" s="846">
        <v>1.071</v>
      </c>
      <c r="U175" s="1148">
        <v>396841</v>
      </c>
      <c r="X175" s="1132">
        <v>95.8</v>
      </c>
      <c r="Y175" s="1108">
        <v>440421</v>
      </c>
      <c r="Z175" s="1113">
        <v>206053</v>
      </c>
      <c r="AB175" s="1132">
        <v>90.5</v>
      </c>
      <c r="AC175" s="1102">
        <v>30635.1</v>
      </c>
      <c r="AD175" s="1113">
        <v>211073</v>
      </c>
    </row>
    <row r="176" spans="1:30">
      <c r="A176" s="114" t="s">
        <v>51</v>
      </c>
      <c r="B176" s="119" t="s">
        <v>3</v>
      </c>
      <c r="C176" s="853">
        <v>120.1</v>
      </c>
      <c r="D176" s="854">
        <v>3393570</v>
      </c>
      <c r="E176" s="854">
        <v>465817</v>
      </c>
      <c r="F176" s="853">
        <v>109.6</v>
      </c>
      <c r="G176" s="18">
        <v>872704.35200000007</v>
      </c>
      <c r="H176" s="855">
        <v>0.46</v>
      </c>
      <c r="I176" s="2683">
        <v>-4.5</v>
      </c>
      <c r="J176" s="856">
        <v>1.038</v>
      </c>
      <c r="K176" s="1147">
        <v>324648</v>
      </c>
      <c r="M176" s="857">
        <v>120.1</v>
      </c>
      <c r="N176" s="853">
        <v>3585.14</v>
      </c>
      <c r="O176" s="853">
        <v>523.11</v>
      </c>
      <c r="P176" s="853">
        <v>109.6</v>
      </c>
      <c r="Q176" s="18">
        <v>934101.9</v>
      </c>
      <c r="R176" s="855">
        <v>0.46</v>
      </c>
      <c r="S176" s="2683">
        <v>-4.5</v>
      </c>
      <c r="T176" s="856">
        <v>1.103</v>
      </c>
      <c r="U176" s="1147">
        <v>396771</v>
      </c>
      <c r="X176" s="1131">
        <v>87.8</v>
      </c>
      <c r="Y176" s="1107">
        <v>321705</v>
      </c>
      <c r="Z176" s="1112">
        <v>219878</v>
      </c>
      <c r="AB176" s="1131">
        <v>91.4</v>
      </c>
      <c r="AC176" s="1101">
        <v>31356.400000000001</v>
      </c>
      <c r="AD176" s="1112">
        <v>206905</v>
      </c>
    </row>
    <row r="177" spans="1:30">
      <c r="A177" s="112">
        <v>2003</v>
      </c>
      <c r="B177" s="120" t="s">
        <v>4</v>
      </c>
      <c r="C177" s="843">
        <v>119.4</v>
      </c>
      <c r="D177" s="844">
        <v>3272489</v>
      </c>
      <c r="E177" s="844">
        <v>561786</v>
      </c>
      <c r="F177" s="843">
        <v>109.6</v>
      </c>
      <c r="G177" s="19">
        <v>922588.8</v>
      </c>
      <c r="H177" s="845">
        <v>0.47</v>
      </c>
      <c r="I177" s="2684">
        <v>-1.5</v>
      </c>
      <c r="J177" s="846">
        <v>1.073</v>
      </c>
      <c r="K177" s="1148">
        <v>380666</v>
      </c>
      <c r="M177" s="847">
        <v>119.4</v>
      </c>
      <c r="N177" s="843">
        <v>3569.79</v>
      </c>
      <c r="O177" s="843">
        <v>584.67999999999995</v>
      </c>
      <c r="P177" s="843">
        <v>109.6</v>
      </c>
      <c r="Q177" s="19">
        <v>939182</v>
      </c>
      <c r="R177" s="845">
        <v>0.47</v>
      </c>
      <c r="S177" s="2684">
        <v>-1.5</v>
      </c>
      <c r="T177" s="846">
        <v>1.091</v>
      </c>
      <c r="U177" s="1148">
        <v>393996</v>
      </c>
      <c r="X177" s="1131">
        <v>88.8</v>
      </c>
      <c r="Y177" s="1107">
        <v>245450</v>
      </c>
      <c r="Z177" s="1112">
        <v>169927</v>
      </c>
      <c r="AB177" s="1131">
        <v>90.9</v>
      </c>
      <c r="AC177" s="1101">
        <v>31283</v>
      </c>
      <c r="AD177" s="1112">
        <v>199099</v>
      </c>
    </row>
    <row r="178" spans="1:30">
      <c r="A178" s="112"/>
      <c r="B178" s="120" t="s">
        <v>5</v>
      </c>
      <c r="C178" s="843">
        <v>121.1</v>
      </c>
      <c r="D178" s="844">
        <v>3550992</v>
      </c>
      <c r="E178" s="844">
        <v>531326</v>
      </c>
      <c r="F178" s="843">
        <v>110.2</v>
      </c>
      <c r="G178" s="19">
        <v>901472.22</v>
      </c>
      <c r="H178" s="845">
        <v>0.48</v>
      </c>
      <c r="I178" s="2684">
        <v>-4</v>
      </c>
      <c r="J178" s="846">
        <v>1.3580000000000001</v>
      </c>
      <c r="K178" s="1148">
        <v>439259</v>
      </c>
      <c r="M178" s="847">
        <v>121.1</v>
      </c>
      <c r="N178" s="843">
        <v>3583.33</v>
      </c>
      <c r="O178" s="843">
        <v>577.17999999999995</v>
      </c>
      <c r="P178" s="843">
        <v>110.2</v>
      </c>
      <c r="Q178" s="19">
        <v>908701.2</v>
      </c>
      <c r="R178" s="845">
        <v>0.48</v>
      </c>
      <c r="S178" s="2684">
        <v>-4</v>
      </c>
      <c r="T178" s="846">
        <v>1.0900000000000001</v>
      </c>
      <c r="U178" s="1148">
        <v>395670</v>
      </c>
      <c r="X178" s="1131">
        <v>95.7</v>
      </c>
      <c r="Y178" s="1107">
        <v>321920</v>
      </c>
      <c r="Z178" s="1112">
        <v>197916</v>
      </c>
      <c r="AB178" s="1131">
        <v>94.3</v>
      </c>
      <c r="AC178" s="1101">
        <v>31132.3</v>
      </c>
      <c r="AD178" s="1112">
        <v>198541</v>
      </c>
    </row>
    <row r="179" spans="1:30">
      <c r="A179" s="112"/>
      <c r="B179" s="120" t="s">
        <v>6</v>
      </c>
      <c r="C179" s="843">
        <v>116.8</v>
      </c>
      <c r="D179" s="844">
        <v>3465136</v>
      </c>
      <c r="E179" s="844">
        <v>621201</v>
      </c>
      <c r="F179" s="843">
        <v>103.2</v>
      </c>
      <c r="G179" s="19">
        <v>965550.19499999995</v>
      </c>
      <c r="H179" s="845">
        <v>0.48</v>
      </c>
      <c r="I179" s="2684">
        <v>-5.4</v>
      </c>
      <c r="J179" s="846">
        <v>1.038</v>
      </c>
      <c r="K179" s="1148">
        <v>417182</v>
      </c>
      <c r="M179" s="847">
        <v>116.8</v>
      </c>
      <c r="N179" s="843">
        <v>3607.16</v>
      </c>
      <c r="O179" s="843">
        <v>608.91</v>
      </c>
      <c r="P179" s="843">
        <v>103.2</v>
      </c>
      <c r="Q179" s="19">
        <v>931195</v>
      </c>
      <c r="R179" s="845">
        <v>0.48</v>
      </c>
      <c r="S179" s="2684">
        <v>-5.4</v>
      </c>
      <c r="T179" s="846">
        <v>1.0840000000000001</v>
      </c>
      <c r="U179" s="1148">
        <v>402214</v>
      </c>
      <c r="X179" s="1131">
        <v>90.8</v>
      </c>
      <c r="Y179" s="1107">
        <v>285257</v>
      </c>
      <c r="Z179" s="1112">
        <v>209574</v>
      </c>
      <c r="AB179" s="1131">
        <v>87.4</v>
      </c>
      <c r="AC179" s="1101">
        <v>30820.6</v>
      </c>
      <c r="AD179" s="1112">
        <v>197360</v>
      </c>
    </row>
    <row r="180" spans="1:30">
      <c r="A180" s="112"/>
      <c r="B180" s="120" t="s">
        <v>7</v>
      </c>
      <c r="C180" s="843">
        <v>119.3</v>
      </c>
      <c r="D180" s="844">
        <v>3558146</v>
      </c>
      <c r="E180" s="844">
        <v>471082</v>
      </c>
      <c r="F180" s="843">
        <v>108</v>
      </c>
      <c r="G180" s="19">
        <v>923714.4</v>
      </c>
      <c r="H180" s="845">
        <v>0.49</v>
      </c>
      <c r="I180" s="2684">
        <v>-4.5</v>
      </c>
      <c r="J180" s="846">
        <v>1.04</v>
      </c>
      <c r="K180" s="1148">
        <v>372798</v>
      </c>
      <c r="M180" s="847">
        <v>119.3</v>
      </c>
      <c r="N180" s="843">
        <v>3597.33</v>
      </c>
      <c r="O180" s="843">
        <v>534.48</v>
      </c>
      <c r="P180" s="843">
        <v>108</v>
      </c>
      <c r="Q180" s="19">
        <v>939956.7</v>
      </c>
      <c r="R180" s="845">
        <v>0.49</v>
      </c>
      <c r="S180" s="2684">
        <v>-4.5</v>
      </c>
      <c r="T180" s="846">
        <v>1.1200000000000001</v>
      </c>
      <c r="U180" s="1148">
        <v>394132</v>
      </c>
      <c r="X180" s="1131">
        <v>86.9</v>
      </c>
      <c r="Y180" s="1107">
        <v>290759</v>
      </c>
      <c r="Z180" s="1112">
        <v>198698</v>
      </c>
      <c r="AB180" s="1131">
        <v>88.9</v>
      </c>
      <c r="AC180" s="1101">
        <v>30722.799999999999</v>
      </c>
      <c r="AD180" s="1112">
        <v>198893</v>
      </c>
    </row>
    <row r="181" spans="1:30">
      <c r="A181" s="112"/>
      <c r="B181" s="120" t="s">
        <v>8</v>
      </c>
      <c r="C181" s="843">
        <v>120.2</v>
      </c>
      <c r="D181" s="844">
        <v>3665085</v>
      </c>
      <c r="E181" s="844">
        <v>628375</v>
      </c>
      <c r="F181" s="843">
        <v>111.9</v>
      </c>
      <c r="G181" s="19">
        <v>963288.86400000006</v>
      </c>
      <c r="H181" s="845">
        <v>0.49</v>
      </c>
      <c r="I181" s="2684">
        <v>-4.7</v>
      </c>
      <c r="J181" s="846">
        <v>1.1100000000000001</v>
      </c>
      <c r="K181" s="1148">
        <v>366760</v>
      </c>
      <c r="M181" s="847">
        <v>120.2</v>
      </c>
      <c r="N181" s="843">
        <v>3519.61</v>
      </c>
      <c r="O181" s="843">
        <v>536.36</v>
      </c>
      <c r="P181" s="843">
        <v>111.9</v>
      </c>
      <c r="Q181" s="19">
        <v>929673.6</v>
      </c>
      <c r="R181" s="845">
        <v>0.49</v>
      </c>
      <c r="S181" s="2684">
        <v>-4.7</v>
      </c>
      <c r="T181" s="846">
        <v>1.115</v>
      </c>
      <c r="U181" s="1148">
        <v>371066</v>
      </c>
      <c r="X181" s="1131">
        <v>86.3</v>
      </c>
      <c r="Y181" s="1107">
        <v>303628</v>
      </c>
      <c r="Z181" s="1112">
        <v>188707</v>
      </c>
      <c r="AB181" s="1131">
        <v>87</v>
      </c>
      <c r="AC181" s="1101">
        <v>31260.400000000001</v>
      </c>
      <c r="AD181" s="1112">
        <v>199077</v>
      </c>
    </row>
    <row r="182" spans="1:30">
      <c r="A182" s="112"/>
      <c r="B182" s="120" t="s">
        <v>9</v>
      </c>
      <c r="C182" s="843">
        <v>118.5</v>
      </c>
      <c r="D182" s="844">
        <v>3762956</v>
      </c>
      <c r="E182" s="844">
        <v>687165</v>
      </c>
      <c r="F182" s="843">
        <v>104.1</v>
      </c>
      <c r="G182" s="19">
        <v>961993.16500000004</v>
      </c>
      <c r="H182" s="845">
        <v>0.5</v>
      </c>
      <c r="I182" s="2684">
        <v>-5.6</v>
      </c>
      <c r="J182" s="846">
        <v>1.1060000000000001</v>
      </c>
      <c r="K182" s="1148">
        <v>401744</v>
      </c>
      <c r="M182" s="847">
        <v>118.5</v>
      </c>
      <c r="N182" s="843">
        <v>3448.22</v>
      </c>
      <c r="O182" s="843">
        <v>630.54999999999995</v>
      </c>
      <c r="P182" s="843">
        <v>104.1</v>
      </c>
      <c r="Q182" s="19">
        <v>928695.5</v>
      </c>
      <c r="R182" s="845">
        <v>0.5</v>
      </c>
      <c r="S182" s="2684">
        <v>-5.6</v>
      </c>
      <c r="T182" s="846">
        <v>1.129</v>
      </c>
      <c r="U182" s="1148">
        <v>388964</v>
      </c>
      <c r="X182" s="1131">
        <v>87.3</v>
      </c>
      <c r="Y182" s="1107">
        <v>359599</v>
      </c>
      <c r="Z182" s="1112">
        <v>212155</v>
      </c>
      <c r="AB182" s="1131">
        <v>90.8</v>
      </c>
      <c r="AC182" s="1101">
        <v>30868.7</v>
      </c>
      <c r="AD182" s="1112">
        <v>200946</v>
      </c>
    </row>
    <row r="183" spans="1:30">
      <c r="A183" s="112"/>
      <c r="B183" s="120" t="s">
        <v>10</v>
      </c>
      <c r="C183" s="843">
        <v>115.9</v>
      </c>
      <c r="D183" s="844">
        <v>3641280</v>
      </c>
      <c r="E183" s="844">
        <v>573976</v>
      </c>
      <c r="F183" s="843">
        <v>102.2</v>
      </c>
      <c r="G183" s="19">
        <v>881444.17100000009</v>
      </c>
      <c r="H183" s="845">
        <v>0.52</v>
      </c>
      <c r="I183" s="2684">
        <v>-4.8</v>
      </c>
      <c r="J183" s="846">
        <v>1.002</v>
      </c>
      <c r="K183" s="1148">
        <v>374798</v>
      </c>
      <c r="M183" s="847">
        <v>115.9</v>
      </c>
      <c r="N183" s="843">
        <v>3480.47</v>
      </c>
      <c r="O183" s="843">
        <v>583.11</v>
      </c>
      <c r="P183" s="843">
        <v>102.2</v>
      </c>
      <c r="Q183" s="19">
        <v>911732.3</v>
      </c>
      <c r="R183" s="845">
        <v>0.52</v>
      </c>
      <c r="S183" s="2684">
        <v>-4.8</v>
      </c>
      <c r="T183" s="846">
        <v>1.1040000000000001</v>
      </c>
      <c r="U183" s="1148">
        <v>385880</v>
      </c>
      <c r="X183" s="1131">
        <v>88.3</v>
      </c>
      <c r="Y183" s="1107">
        <v>264372</v>
      </c>
      <c r="Z183" s="1112">
        <v>194220</v>
      </c>
      <c r="AB183" s="1131">
        <v>92</v>
      </c>
      <c r="AC183" s="1101">
        <v>31414.2</v>
      </c>
      <c r="AD183" s="1112">
        <v>198261</v>
      </c>
    </row>
    <row r="184" spans="1:30">
      <c r="A184" s="112"/>
      <c r="B184" s="120" t="s">
        <v>11</v>
      </c>
      <c r="C184" s="843">
        <v>117.7</v>
      </c>
      <c r="D184" s="844">
        <v>3722776</v>
      </c>
      <c r="E184" s="844">
        <v>572394</v>
      </c>
      <c r="F184" s="843">
        <v>103.2</v>
      </c>
      <c r="G184" s="19">
        <v>902740.91200000001</v>
      </c>
      <c r="H184" s="845">
        <v>0.55000000000000004</v>
      </c>
      <c r="I184" s="2684">
        <v>-4.9000000000000004</v>
      </c>
      <c r="J184" s="846">
        <v>1.163</v>
      </c>
      <c r="K184" s="1148">
        <v>407313</v>
      </c>
      <c r="M184" s="847">
        <v>117.7</v>
      </c>
      <c r="N184" s="843">
        <v>3555.88</v>
      </c>
      <c r="O184" s="843">
        <v>555.13</v>
      </c>
      <c r="P184" s="843">
        <v>103.2</v>
      </c>
      <c r="Q184" s="19">
        <v>909696.6</v>
      </c>
      <c r="R184" s="845">
        <v>0.55000000000000004</v>
      </c>
      <c r="S184" s="2684">
        <v>-4.9000000000000004</v>
      </c>
      <c r="T184" s="846">
        <v>1.1379999999999999</v>
      </c>
      <c r="U184" s="1148">
        <v>398292</v>
      </c>
      <c r="X184" s="1131">
        <v>91</v>
      </c>
      <c r="Y184" s="1107">
        <v>262221</v>
      </c>
      <c r="Z184" s="1112">
        <v>210726</v>
      </c>
      <c r="AB184" s="1131">
        <v>92</v>
      </c>
      <c r="AC184" s="1101">
        <v>30776.799999999999</v>
      </c>
      <c r="AD184" s="1112">
        <v>208555</v>
      </c>
    </row>
    <row r="185" spans="1:30">
      <c r="A185" s="112"/>
      <c r="B185" s="120" t="s">
        <v>12</v>
      </c>
      <c r="C185" s="843">
        <v>123.8</v>
      </c>
      <c r="D185" s="844">
        <v>3611935</v>
      </c>
      <c r="E185" s="844">
        <v>633260</v>
      </c>
      <c r="F185" s="843">
        <v>115.7</v>
      </c>
      <c r="G185" s="19">
        <v>940826.42399999988</v>
      </c>
      <c r="H185" s="845">
        <v>0.56999999999999995</v>
      </c>
      <c r="I185" s="2684">
        <v>1.9</v>
      </c>
      <c r="J185" s="846">
        <v>1.2130000000000001</v>
      </c>
      <c r="K185" s="1148">
        <v>426387</v>
      </c>
      <c r="M185" s="847">
        <v>123.8</v>
      </c>
      <c r="N185" s="843">
        <v>3530.31</v>
      </c>
      <c r="O185" s="843">
        <v>639.51</v>
      </c>
      <c r="P185" s="843">
        <v>115.7</v>
      </c>
      <c r="Q185" s="19">
        <v>929228.2</v>
      </c>
      <c r="R185" s="845">
        <v>0.56999999999999995</v>
      </c>
      <c r="S185" s="2684">
        <v>1.9</v>
      </c>
      <c r="T185" s="846">
        <v>1.2250000000000001</v>
      </c>
      <c r="U185" s="1148">
        <v>393409</v>
      </c>
      <c r="X185" s="1131">
        <v>93</v>
      </c>
      <c r="Y185" s="1107">
        <v>306037</v>
      </c>
      <c r="Z185" s="1112">
        <v>212251</v>
      </c>
      <c r="AB185" s="1131">
        <v>92.1</v>
      </c>
      <c r="AC185" s="1101">
        <v>31889.599999999999</v>
      </c>
      <c r="AD185" s="1112">
        <v>200284</v>
      </c>
    </row>
    <row r="186" spans="1:30">
      <c r="A186" s="112"/>
      <c r="B186" s="120" t="s">
        <v>13</v>
      </c>
      <c r="C186" s="843">
        <v>120.7</v>
      </c>
      <c r="D186" s="844">
        <v>3444506</v>
      </c>
      <c r="E186" s="844">
        <v>542731</v>
      </c>
      <c r="F186" s="843">
        <v>109.3</v>
      </c>
      <c r="G186" s="19">
        <v>924915.97899999993</v>
      </c>
      <c r="H186" s="845">
        <v>0.59</v>
      </c>
      <c r="I186" s="2684">
        <v>-4.3</v>
      </c>
      <c r="J186" s="846">
        <v>1.1930000000000001</v>
      </c>
      <c r="K186" s="1148">
        <v>376609</v>
      </c>
      <c r="M186" s="847">
        <v>120.7</v>
      </c>
      <c r="N186" s="843">
        <v>3555.7</v>
      </c>
      <c r="O186" s="843">
        <v>524.87</v>
      </c>
      <c r="P186" s="843">
        <v>109.3</v>
      </c>
      <c r="Q186" s="19">
        <v>903655.9</v>
      </c>
      <c r="R186" s="845">
        <v>0.59</v>
      </c>
      <c r="S186" s="2684">
        <v>-4.3</v>
      </c>
      <c r="T186" s="846">
        <v>1.169</v>
      </c>
      <c r="U186" s="1148">
        <v>396741</v>
      </c>
      <c r="X186" s="1131">
        <v>97.4</v>
      </c>
      <c r="Y186" s="1107">
        <v>322750</v>
      </c>
      <c r="Z186" s="1112">
        <v>185584</v>
      </c>
      <c r="AB186" s="1131">
        <v>92.2</v>
      </c>
      <c r="AC186" s="1101">
        <v>30499.1</v>
      </c>
      <c r="AD186" s="1112">
        <v>192836</v>
      </c>
    </row>
    <row r="187" spans="1:30">
      <c r="A187" s="113"/>
      <c r="B187" s="121" t="s">
        <v>14</v>
      </c>
      <c r="C187" s="848">
        <v>122</v>
      </c>
      <c r="D187" s="849">
        <v>3458166</v>
      </c>
      <c r="E187" s="849">
        <v>670725</v>
      </c>
      <c r="F187" s="848">
        <v>114.1</v>
      </c>
      <c r="G187" s="20">
        <v>877196.74</v>
      </c>
      <c r="H187" s="850">
        <v>0.61</v>
      </c>
      <c r="I187" s="2685">
        <v>-4.2</v>
      </c>
      <c r="J187" s="851">
        <v>1.343</v>
      </c>
      <c r="K187" s="1149">
        <v>443221</v>
      </c>
      <c r="M187" s="852">
        <v>122</v>
      </c>
      <c r="N187" s="848">
        <v>3565.46</v>
      </c>
      <c r="O187" s="848">
        <v>617.78</v>
      </c>
      <c r="P187" s="848">
        <v>114.1</v>
      </c>
      <c r="Q187" s="20">
        <v>875620.5</v>
      </c>
      <c r="R187" s="850">
        <v>0.61</v>
      </c>
      <c r="S187" s="2685">
        <v>-4.2</v>
      </c>
      <c r="T187" s="851">
        <v>1.2929999999999999</v>
      </c>
      <c r="U187" s="1149">
        <v>413036</v>
      </c>
      <c r="X187" s="1131">
        <v>90.8</v>
      </c>
      <c r="Y187" s="1107">
        <v>426201</v>
      </c>
      <c r="Z187" s="1112">
        <v>198059</v>
      </c>
      <c r="AB187" s="1131">
        <v>85.7</v>
      </c>
      <c r="AC187" s="1101">
        <v>30367.9</v>
      </c>
      <c r="AD187" s="1112">
        <v>193958</v>
      </c>
    </row>
    <row r="188" spans="1:30">
      <c r="A188" s="115" t="s">
        <v>52</v>
      </c>
      <c r="B188" s="120" t="s">
        <v>3</v>
      </c>
      <c r="C188" s="843">
        <v>122.8</v>
      </c>
      <c r="D188" s="844">
        <v>3417264</v>
      </c>
      <c r="E188" s="844">
        <v>604473</v>
      </c>
      <c r="F188" s="843">
        <v>115.8</v>
      </c>
      <c r="G188" s="19">
        <v>966909.30599999998</v>
      </c>
      <c r="H188" s="845">
        <v>0.63</v>
      </c>
      <c r="I188" s="2684">
        <v>-1.4</v>
      </c>
      <c r="J188" s="846">
        <v>1.0329999999999999</v>
      </c>
      <c r="K188" s="1148">
        <v>341987</v>
      </c>
      <c r="M188" s="847">
        <v>122.8</v>
      </c>
      <c r="N188" s="843">
        <v>3604.41</v>
      </c>
      <c r="O188" s="843">
        <v>683.82</v>
      </c>
      <c r="P188" s="843">
        <v>115.8</v>
      </c>
      <c r="Q188" s="19">
        <v>1035117.5</v>
      </c>
      <c r="R188" s="845">
        <v>0.63</v>
      </c>
      <c r="S188" s="2684">
        <v>-1.4</v>
      </c>
      <c r="T188" s="846">
        <v>1.099</v>
      </c>
      <c r="U188" s="1148">
        <v>417157</v>
      </c>
      <c r="X188" s="1133">
        <v>91</v>
      </c>
      <c r="Y188" s="1109">
        <v>317688</v>
      </c>
      <c r="Z188" s="1111">
        <v>210641</v>
      </c>
      <c r="AB188" s="1133">
        <v>95.3</v>
      </c>
      <c r="AC188" s="1103">
        <v>30328.7</v>
      </c>
      <c r="AD188" s="1111">
        <v>203607</v>
      </c>
    </row>
    <row r="189" spans="1:30">
      <c r="A189" s="112">
        <v>2004</v>
      </c>
      <c r="B189" s="120" t="s">
        <v>4</v>
      </c>
      <c r="C189" s="843">
        <v>123.1</v>
      </c>
      <c r="D189" s="844">
        <v>3384689</v>
      </c>
      <c r="E189" s="844">
        <v>508622</v>
      </c>
      <c r="F189" s="843">
        <v>119.8</v>
      </c>
      <c r="G189" s="19">
        <v>1008630.0209999999</v>
      </c>
      <c r="H189" s="845">
        <v>0.63</v>
      </c>
      <c r="I189" s="2684">
        <v>1.6</v>
      </c>
      <c r="J189" s="846">
        <v>1.081</v>
      </c>
      <c r="K189" s="1148">
        <v>413722</v>
      </c>
      <c r="M189" s="847">
        <v>123.1</v>
      </c>
      <c r="N189" s="843">
        <v>3584.94</v>
      </c>
      <c r="O189" s="843">
        <v>575.42999999999995</v>
      </c>
      <c r="P189" s="843">
        <v>119.8</v>
      </c>
      <c r="Q189" s="19">
        <v>1024697.3</v>
      </c>
      <c r="R189" s="845">
        <v>0.63</v>
      </c>
      <c r="S189" s="2684">
        <v>1.6</v>
      </c>
      <c r="T189" s="846">
        <v>1.105</v>
      </c>
      <c r="U189" s="1148">
        <v>424388</v>
      </c>
      <c r="X189" s="1131">
        <v>94.2</v>
      </c>
      <c r="Y189" s="1107">
        <v>250495</v>
      </c>
      <c r="Z189" s="1112">
        <v>167537</v>
      </c>
      <c r="AB189" s="1131">
        <v>94.7</v>
      </c>
      <c r="AC189" s="1101">
        <v>30487.8</v>
      </c>
      <c r="AD189" s="1112">
        <v>203118</v>
      </c>
    </row>
    <row r="190" spans="1:30">
      <c r="A190" s="112"/>
      <c r="B190" s="120" t="s">
        <v>5</v>
      </c>
      <c r="C190" s="843">
        <v>119.6</v>
      </c>
      <c r="D190" s="844">
        <v>3596713</v>
      </c>
      <c r="E190" s="844">
        <v>555105</v>
      </c>
      <c r="F190" s="843">
        <v>109.3</v>
      </c>
      <c r="G190" s="19">
        <v>1065554.1000000001</v>
      </c>
      <c r="H190" s="845">
        <v>0.63</v>
      </c>
      <c r="I190" s="2684">
        <v>-3.7</v>
      </c>
      <c r="J190" s="846">
        <v>1.3640000000000001</v>
      </c>
      <c r="K190" s="1148">
        <v>479890</v>
      </c>
      <c r="M190" s="847">
        <v>119.6</v>
      </c>
      <c r="N190" s="843">
        <v>3623.56</v>
      </c>
      <c r="O190" s="843">
        <v>621.07000000000005</v>
      </c>
      <c r="P190" s="843">
        <v>109.3</v>
      </c>
      <c r="Q190" s="19">
        <v>1069100.6000000001</v>
      </c>
      <c r="R190" s="845">
        <v>0.63</v>
      </c>
      <c r="S190" s="2684">
        <v>-3.7</v>
      </c>
      <c r="T190" s="846">
        <v>1.1080000000000001</v>
      </c>
      <c r="U190" s="1148">
        <v>422362</v>
      </c>
      <c r="X190" s="1131">
        <v>96.7</v>
      </c>
      <c r="Y190" s="1107">
        <v>308857</v>
      </c>
      <c r="Z190" s="1112">
        <v>222272</v>
      </c>
      <c r="AB190" s="1131">
        <v>95.3</v>
      </c>
      <c r="AC190" s="1101">
        <v>30493.4</v>
      </c>
      <c r="AD190" s="1112">
        <v>209432</v>
      </c>
    </row>
    <row r="191" spans="1:30">
      <c r="A191" s="112"/>
      <c r="B191" s="120" t="s">
        <v>6</v>
      </c>
      <c r="C191" s="843">
        <v>123.6</v>
      </c>
      <c r="D191" s="844">
        <v>3474468</v>
      </c>
      <c r="E191" s="844">
        <v>524886</v>
      </c>
      <c r="F191" s="843">
        <v>113.7</v>
      </c>
      <c r="G191" s="19">
        <v>1066730.3639999998</v>
      </c>
      <c r="H191" s="845">
        <v>0.64</v>
      </c>
      <c r="I191" s="2684">
        <v>-1.9</v>
      </c>
      <c r="J191" s="846">
        <v>1.0780000000000001</v>
      </c>
      <c r="K191" s="1148">
        <v>444088</v>
      </c>
      <c r="M191" s="847">
        <v>123.6</v>
      </c>
      <c r="N191" s="843">
        <v>3612.26</v>
      </c>
      <c r="O191" s="843">
        <v>547.99</v>
      </c>
      <c r="P191" s="843">
        <v>113.7</v>
      </c>
      <c r="Q191" s="19">
        <v>1019539</v>
      </c>
      <c r="R191" s="845">
        <v>0.64</v>
      </c>
      <c r="S191" s="2684">
        <v>-1.9</v>
      </c>
      <c r="T191" s="846">
        <v>1.1259999999999999</v>
      </c>
      <c r="U191" s="1148">
        <v>433189</v>
      </c>
      <c r="X191" s="1131">
        <v>102.3</v>
      </c>
      <c r="Y191" s="1107">
        <v>288908</v>
      </c>
      <c r="Z191" s="1112">
        <v>230772</v>
      </c>
      <c r="AB191" s="1131">
        <v>98.5</v>
      </c>
      <c r="AC191" s="1101">
        <v>30679.8</v>
      </c>
      <c r="AD191" s="1112">
        <v>213902</v>
      </c>
    </row>
    <row r="192" spans="1:30">
      <c r="A192" s="112"/>
      <c r="B192" s="120" t="s">
        <v>7</v>
      </c>
      <c r="C192" s="843">
        <v>124.6</v>
      </c>
      <c r="D192" s="844">
        <v>3656027</v>
      </c>
      <c r="E192" s="844">
        <v>605473</v>
      </c>
      <c r="F192" s="843">
        <v>115</v>
      </c>
      <c r="G192" s="19">
        <v>981735.78599999996</v>
      </c>
      <c r="H192" s="845">
        <v>0.67</v>
      </c>
      <c r="I192" s="2684">
        <v>-1.8</v>
      </c>
      <c r="J192" s="846">
        <v>1.0089999999999999</v>
      </c>
      <c r="K192" s="1148">
        <v>400628</v>
      </c>
      <c r="M192" s="847">
        <v>124.6</v>
      </c>
      <c r="N192" s="843">
        <v>3704.12</v>
      </c>
      <c r="O192" s="843">
        <v>659.37</v>
      </c>
      <c r="P192" s="843">
        <v>115</v>
      </c>
      <c r="Q192" s="19">
        <v>1014020.1</v>
      </c>
      <c r="R192" s="845">
        <v>0.67</v>
      </c>
      <c r="S192" s="2684">
        <v>-1.8</v>
      </c>
      <c r="T192" s="846">
        <v>1.0820000000000001</v>
      </c>
      <c r="U192" s="1148">
        <v>434836</v>
      </c>
      <c r="X192" s="1131">
        <v>94.2</v>
      </c>
      <c r="Y192" s="1107">
        <v>288726</v>
      </c>
      <c r="Z192" s="1112">
        <v>200615</v>
      </c>
      <c r="AB192" s="1131">
        <v>96.1</v>
      </c>
      <c r="AC192" s="1101">
        <v>30025.4</v>
      </c>
      <c r="AD192" s="1112">
        <v>207550</v>
      </c>
    </row>
    <row r="193" spans="1:30">
      <c r="A193" s="112"/>
      <c r="B193" s="120" t="s">
        <v>8</v>
      </c>
      <c r="C193" s="843">
        <v>122.5</v>
      </c>
      <c r="D193" s="844">
        <v>3833122</v>
      </c>
      <c r="E193" s="844">
        <v>764836</v>
      </c>
      <c r="F193" s="843">
        <v>112.7</v>
      </c>
      <c r="G193" s="19">
        <v>1061378.3160000001</v>
      </c>
      <c r="H193" s="845">
        <v>0.69</v>
      </c>
      <c r="I193" s="2684">
        <v>-5.2</v>
      </c>
      <c r="J193" s="846">
        <v>1.133</v>
      </c>
      <c r="K193" s="1148">
        <v>469294</v>
      </c>
      <c r="M193" s="847">
        <v>122.5</v>
      </c>
      <c r="N193" s="843">
        <v>3675.16</v>
      </c>
      <c r="O193" s="843">
        <v>631.58000000000004</v>
      </c>
      <c r="P193" s="843">
        <v>112.7</v>
      </c>
      <c r="Q193" s="19">
        <v>1018573.5</v>
      </c>
      <c r="R193" s="845">
        <v>0.69</v>
      </c>
      <c r="S193" s="2684">
        <v>-5.2</v>
      </c>
      <c r="T193" s="846">
        <v>1.129</v>
      </c>
      <c r="U193" s="1148">
        <v>458866</v>
      </c>
      <c r="X193" s="1131">
        <v>96.7</v>
      </c>
      <c r="Y193" s="1107">
        <v>278975</v>
      </c>
      <c r="Z193" s="1112">
        <v>225127</v>
      </c>
      <c r="AB193" s="1131">
        <v>97.8</v>
      </c>
      <c r="AC193" s="1101">
        <v>29534.1</v>
      </c>
      <c r="AD193" s="1112">
        <v>232838</v>
      </c>
    </row>
    <row r="194" spans="1:30">
      <c r="A194" s="112"/>
      <c r="B194" s="120" t="s">
        <v>9</v>
      </c>
      <c r="C194" s="843">
        <v>127.9</v>
      </c>
      <c r="D194" s="844">
        <v>4022361</v>
      </c>
      <c r="E194" s="844">
        <v>631346</v>
      </c>
      <c r="F194" s="843">
        <v>120.5</v>
      </c>
      <c r="G194" s="19">
        <v>1060694.4350000001</v>
      </c>
      <c r="H194" s="845">
        <v>0.69</v>
      </c>
      <c r="I194" s="2684">
        <v>-1</v>
      </c>
      <c r="J194" s="846">
        <v>1.1339999999999999</v>
      </c>
      <c r="K194" s="1148">
        <v>467998</v>
      </c>
      <c r="M194" s="847">
        <v>127.9</v>
      </c>
      <c r="N194" s="843">
        <v>3693.61</v>
      </c>
      <c r="O194" s="843">
        <v>618.69000000000005</v>
      </c>
      <c r="P194" s="843">
        <v>120.5</v>
      </c>
      <c r="Q194" s="19">
        <v>1019401.4</v>
      </c>
      <c r="R194" s="845">
        <v>0.69</v>
      </c>
      <c r="S194" s="2684">
        <v>-1</v>
      </c>
      <c r="T194" s="846">
        <v>1.1579999999999999</v>
      </c>
      <c r="U194" s="1148">
        <v>453424</v>
      </c>
      <c r="X194" s="1131">
        <v>98.2</v>
      </c>
      <c r="Y194" s="1107">
        <v>350391</v>
      </c>
      <c r="Z194" s="1112">
        <v>226099</v>
      </c>
      <c r="AB194" s="1131">
        <v>101.7</v>
      </c>
      <c r="AC194" s="1101">
        <v>29906.5</v>
      </c>
      <c r="AD194" s="1112">
        <v>218443</v>
      </c>
    </row>
    <row r="195" spans="1:30">
      <c r="A195" s="112"/>
      <c r="B195" s="120" t="s">
        <v>10</v>
      </c>
      <c r="C195" s="843">
        <v>121.8</v>
      </c>
      <c r="D195" s="844">
        <v>3773456</v>
      </c>
      <c r="E195" s="844">
        <v>660362</v>
      </c>
      <c r="F195" s="843">
        <v>115.4</v>
      </c>
      <c r="G195" s="19">
        <v>994415.76</v>
      </c>
      <c r="H195" s="845">
        <v>0.7</v>
      </c>
      <c r="I195" s="2684">
        <v>-3.8</v>
      </c>
      <c r="J195" s="846">
        <v>1</v>
      </c>
      <c r="K195" s="1148">
        <v>446453</v>
      </c>
      <c r="M195" s="847">
        <v>121.8</v>
      </c>
      <c r="N195" s="843">
        <v>3604.19</v>
      </c>
      <c r="O195" s="843">
        <v>645.99</v>
      </c>
      <c r="P195" s="843">
        <v>115.4</v>
      </c>
      <c r="Q195" s="19">
        <v>1030594.4</v>
      </c>
      <c r="R195" s="845">
        <v>0.7</v>
      </c>
      <c r="S195" s="2684">
        <v>-3.8</v>
      </c>
      <c r="T195" s="846">
        <v>1.095</v>
      </c>
      <c r="U195" s="1148">
        <v>464461</v>
      </c>
      <c r="X195" s="1131">
        <v>91.8</v>
      </c>
      <c r="Y195" s="1107">
        <v>248749</v>
      </c>
      <c r="Z195" s="1112">
        <v>222162</v>
      </c>
      <c r="AB195" s="1131">
        <v>95.2</v>
      </c>
      <c r="AC195" s="1101">
        <v>29297.8</v>
      </c>
      <c r="AD195" s="1112">
        <v>218090</v>
      </c>
    </row>
    <row r="196" spans="1:30">
      <c r="A196" s="112"/>
      <c r="B196" s="120" t="s">
        <v>11</v>
      </c>
      <c r="C196" s="843">
        <v>122.8</v>
      </c>
      <c r="D196" s="844">
        <v>3828482</v>
      </c>
      <c r="E196" s="844">
        <v>1143418</v>
      </c>
      <c r="F196" s="843">
        <v>115.2</v>
      </c>
      <c r="G196" s="19">
        <v>1012538.3939999999</v>
      </c>
      <c r="H196" s="845">
        <v>0.69</v>
      </c>
      <c r="I196" s="2684">
        <v>-2.1</v>
      </c>
      <c r="J196" s="846">
        <v>1.1259999999999999</v>
      </c>
      <c r="K196" s="1148">
        <v>463056</v>
      </c>
      <c r="M196" s="847">
        <v>122.8</v>
      </c>
      <c r="N196" s="843">
        <v>3658.31</v>
      </c>
      <c r="O196" s="843">
        <v>1094.23</v>
      </c>
      <c r="P196" s="843">
        <v>115.2</v>
      </c>
      <c r="Q196" s="19">
        <v>1011836.7</v>
      </c>
      <c r="R196" s="845">
        <v>0.69</v>
      </c>
      <c r="S196" s="2684">
        <v>-2.1</v>
      </c>
      <c r="T196" s="846">
        <v>1.107</v>
      </c>
      <c r="U196" s="1148">
        <v>445623</v>
      </c>
      <c r="X196" s="1131">
        <v>94.2</v>
      </c>
      <c r="Y196" s="1107">
        <v>246843</v>
      </c>
      <c r="Z196" s="1112">
        <v>220934</v>
      </c>
      <c r="AB196" s="1131">
        <v>95.2</v>
      </c>
      <c r="AC196" s="1101">
        <v>29483.9</v>
      </c>
      <c r="AD196" s="1112">
        <v>223488</v>
      </c>
    </row>
    <row r="197" spans="1:30">
      <c r="A197" s="112"/>
      <c r="B197" s="120" t="s">
        <v>12</v>
      </c>
      <c r="C197" s="843">
        <v>124.6</v>
      </c>
      <c r="D197" s="844">
        <v>3756869</v>
      </c>
      <c r="E197" s="844">
        <v>600307</v>
      </c>
      <c r="F197" s="843">
        <v>115</v>
      </c>
      <c r="G197" s="19">
        <v>1017274.4</v>
      </c>
      <c r="H197" s="845">
        <v>0.74</v>
      </c>
      <c r="I197" s="2684">
        <v>-4.2</v>
      </c>
      <c r="J197" s="846">
        <v>1.109</v>
      </c>
      <c r="K197" s="1148">
        <v>492235</v>
      </c>
      <c r="M197" s="847">
        <v>124.6</v>
      </c>
      <c r="N197" s="843">
        <v>3672.38</v>
      </c>
      <c r="O197" s="843">
        <v>613.21</v>
      </c>
      <c r="P197" s="843">
        <v>115</v>
      </c>
      <c r="Q197" s="19">
        <v>1015491.4</v>
      </c>
      <c r="R197" s="845">
        <v>0.74</v>
      </c>
      <c r="S197" s="2684">
        <v>-4.2</v>
      </c>
      <c r="T197" s="846">
        <v>1.119</v>
      </c>
      <c r="U197" s="1148">
        <v>469052</v>
      </c>
      <c r="X197" s="1131">
        <v>99.8</v>
      </c>
      <c r="Y197" s="1107">
        <v>288707</v>
      </c>
      <c r="Z197" s="1112">
        <v>226941</v>
      </c>
      <c r="AB197" s="1131">
        <v>98.8</v>
      </c>
      <c r="AC197" s="1101">
        <v>29805.9</v>
      </c>
      <c r="AD197" s="1112">
        <v>229198</v>
      </c>
    </row>
    <row r="198" spans="1:30">
      <c r="A198" s="112"/>
      <c r="B198" s="120" t="s">
        <v>13</v>
      </c>
      <c r="C198" s="843">
        <v>126.6</v>
      </c>
      <c r="D198" s="844">
        <v>3532016</v>
      </c>
      <c r="E198" s="844">
        <v>513254</v>
      </c>
      <c r="F198" s="843">
        <v>122.3</v>
      </c>
      <c r="G198" s="19">
        <v>1037046.7839999999</v>
      </c>
      <c r="H198" s="845">
        <v>0.77</v>
      </c>
      <c r="I198" s="2684">
        <v>-4.0999999999999996</v>
      </c>
      <c r="J198" s="846">
        <v>1.1990000000000001</v>
      </c>
      <c r="K198" s="1148">
        <v>477027</v>
      </c>
      <c r="M198" s="847">
        <v>126.6</v>
      </c>
      <c r="N198" s="843">
        <v>3646.39</v>
      </c>
      <c r="O198" s="843">
        <v>484.04</v>
      </c>
      <c r="P198" s="843">
        <v>122.3</v>
      </c>
      <c r="Q198" s="19">
        <v>1012743.9</v>
      </c>
      <c r="R198" s="845">
        <v>0.77</v>
      </c>
      <c r="S198" s="2684">
        <v>-4.0999999999999996</v>
      </c>
      <c r="T198" s="846">
        <v>1.17</v>
      </c>
      <c r="U198" s="1148">
        <v>494345</v>
      </c>
      <c r="X198" s="1131">
        <v>103</v>
      </c>
      <c r="Y198" s="1107">
        <v>301306</v>
      </c>
      <c r="Z198" s="1112">
        <v>236783</v>
      </c>
      <c r="AB198" s="1131">
        <v>98.4</v>
      </c>
      <c r="AC198" s="1101">
        <v>28093.1</v>
      </c>
      <c r="AD198" s="1112">
        <v>225341</v>
      </c>
    </row>
    <row r="199" spans="1:30">
      <c r="A199" s="112"/>
      <c r="B199" s="120" t="s">
        <v>14</v>
      </c>
      <c r="C199" s="843">
        <v>125.5</v>
      </c>
      <c r="D199" s="844">
        <v>3528140</v>
      </c>
      <c r="E199" s="844">
        <v>764356</v>
      </c>
      <c r="F199" s="843">
        <v>121.2</v>
      </c>
      <c r="G199" s="19">
        <v>1033111.7</v>
      </c>
      <c r="H199" s="845">
        <v>0.78</v>
      </c>
      <c r="I199" s="2684">
        <v>-2.9</v>
      </c>
      <c r="J199" s="846">
        <v>1.2190000000000001</v>
      </c>
      <c r="K199" s="1148">
        <v>505740</v>
      </c>
      <c r="M199" s="847">
        <v>125.5</v>
      </c>
      <c r="N199" s="843">
        <v>3633.91</v>
      </c>
      <c r="O199" s="843">
        <v>750.61</v>
      </c>
      <c r="P199" s="843">
        <v>121.2</v>
      </c>
      <c r="Q199" s="19">
        <v>1023100.1</v>
      </c>
      <c r="R199" s="845">
        <v>0.78</v>
      </c>
      <c r="S199" s="2684">
        <v>-2.9</v>
      </c>
      <c r="T199" s="846">
        <v>1.171</v>
      </c>
      <c r="U199" s="1148">
        <v>464831</v>
      </c>
      <c r="X199" s="1132">
        <v>105.6</v>
      </c>
      <c r="Y199" s="1108">
        <v>402283</v>
      </c>
      <c r="Z199" s="1113">
        <v>212153</v>
      </c>
      <c r="AB199" s="1132">
        <v>99.7</v>
      </c>
      <c r="AC199" s="1102">
        <v>29131.1</v>
      </c>
      <c r="AD199" s="1113">
        <v>206721</v>
      </c>
    </row>
    <row r="200" spans="1:30">
      <c r="A200" s="114" t="s">
        <v>53</v>
      </c>
      <c r="B200" s="119" t="s">
        <v>3</v>
      </c>
      <c r="C200" s="853">
        <v>123.5</v>
      </c>
      <c r="D200" s="854">
        <v>3463225</v>
      </c>
      <c r="E200" s="854">
        <v>657784</v>
      </c>
      <c r="F200" s="853">
        <v>117.1</v>
      </c>
      <c r="G200" s="18">
        <v>938133.77099999995</v>
      </c>
      <c r="H200" s="855">
        <v>0.79</v>
      </c>
      <c r="I200" s="2683">
        <v>0.8</v>
      </c>
      <c r="J200" s="856">
        <v>1.093</v>
      </c>
      <c r="K200" s="1147">
        <v>411777</v>
      </c>
      <c r="M200" s="857">
        <v>123.5</v>
      </c>
      <c r="N200" s="853">
        <v>3650.74</v>
      </c>
      <c r="O200" s="853">
        <v>725.92</v>
      </c>
      <c r="P200" s="853">
        <v>117.1</v>
      </c>
      <c r="Q200" s="18">
        <v>1015702.7</v>
      </c>
      <c r="R200" s="855">
        <v>0.79</v>
      </c>
      <c r="S200" s="2683">
        <v>0.8</v>
      </c>
      <c r="T200" s="856">
        <v>1.1659999999999999</v>
      </c>
      <c r="U200" s="1147">
        <v>514562</v>
      </c>
      <c r="X200" s="1131">
        <v>91.8</v>
      </c>
      <c r="Y200" s="1107">
        <v>317436</v>
      </c>
      <c r="Z200" s="1112">
        <v>227033</v>
      </c>
      <c r="AB200" s="1131">
        <v>96.8</v>
      </c>
      <c r="AC200" s="1101">
        <v>29543.4</v>
      </c>
      <c r="AD200" s="1112">
        <v>229036</v>
      </c>
    </row>
    <row r="201" spans="1:30">
      <c r="A201" s="112">
        <v>2005</v>
      </c>
      <c r="B201" s="120" t="s">
        <v>4</v>
      </c>
      <c r="C201" s="843">
        <v>123.7</v>
      </c>
      <c r="D201" s="844">
        <v>3339607</v>
      </c>
      <c r="E201" s="844">
        <v>570996</v>
      </c>
      <c r="F201" s="843">
        <v>118.6</v>
      </c>
      <c r="G201" s="19">
        <v>996103.11699999985</v>
      </c>
      <c r="H201" s="845">
        <v>0.81</v>
      </c>
      <c r="I201" s="2684">
        <v>-6.2</v>
      </c>
      <c r="J201" s="846">
        <v>1.1279999999999999</v>
      </c>
      <c r="K201" s="1148">
        <v>439058</v>
      </c>
      <c r="M201" s="847">
        <v>123.7</v>
      </c>
      <c r="N201" s="843">
        <v>3646.33</v>
      </c>
      <c r="O201" s="843">
        <v>555.20000000000005</v>
      </c>
      <c r="P201" s="843">
        <v>118.6</v>
      </c>
      <c r="Q201" s="19">
        <v>1016019.1</v>
      </c>
      <c r="R201" s="845">
        <v>0.81</v>
      </c>
      <c r="S201" s="2684">
        <v>-6.2</v>
      </c>
      <c r="T201" s="846">
        <v>1.155</v>
      </c>
      <c r="U201" s="1148">
        <v>456704</v>
      </c>
      <c r="X201" s="1131">
        <v>97.5</v>
      </c>
      <c r="Y201" s="1107">
        <v>230617</v>
      </c>
      <c r="Z201" s="1112">
        <v>189579</v>
      </c>
      <c r="AB201" s="1131">
        <v>98.9</v>
      </c>
      <c r="AC201" s="1101">
        <v>28932.9</v>
      </c>
      <c r="AD201" s="1112">
        <v>221034</v>
      </c>
    </row>
    <row r="202" spans="1:30">
      <c r="A202" s="112"/>
      <c r="B202" s="120" t="s">
        <v>5</v>
      </c>
      <c r="C202" s="843">
        <v>122.8</v>
      </c>
      <c r="D202" s="844">
        <v>3637213</v>
      </c>
      <c r="E202" s="844">
        <v>526056</v>
      </c>
      <c r="F202" s="843">
        <v>116.5</v>
      </c>
      <c r="G202" s="19">
        <v>1028119.96</v>
      </c>
      <c r="H202" s="845">
        <v>0.84</v>
      </c>
      <c r="I202" s="2684">
        <v>-5.5</v>
      </c>
      <c r="J202" s="846">
        <v>1.4350000000000001</v>
      </c>
      <c r="K202" s="1148">
        <v>520571</v>
      </c>
      <c r="M202" s="847">
        <v>122.8</v>
      </c>
      <c r="N202" s="843">
        <v>3661.34</v>
      </c>
      <c r="O202" s="843">
        <v>608.77</v>
      </c>
      <c r="P202" s="843">
        <v>116.5</v>
      </c>
      <c r="Q202" s="19">
        <v>1028352.5</v>
      </c>
      <c r="R202" s="845">
        <v>0.84</v>
      </c>
      <c r="S202" s="2684">
        <v>-5.5</v>
      </c>
      <c r="T202" s="846">
        <v>1.1850000000000001</v>
      </c>
      <c r="U202" s="1148">
        <v>457126</v>
      </c>
      <c r="X202" s="1131">
        <v>98.9</v>
      </c>
      <c r="Y202" s="1107">
        <v>287505</v>
      </c>
      <c r="Z202" s="1112">
        <v>236952</v>
      </c>
      <c r="AB202" s="1131">
        <v>97.1</v>
      </c>
      <c r="AC202" s="1101">
        <v>28918.3</v>
      </c>
      <c r="AD202" s="1112">
        <v>226818</v>
      </c>
    </row>
    <row r="203" spans="1:30">
      <c r="A203" s="112"/>
      <c r="B203" s="120" t="s">
        <v>6</v>
      </c>
      <c r="C203" s="843">
        <v>130.9</v>
      </c>
      <c r="D203" s="844">
        <v>3549411</v>
      </c>
      <c r="E203" s="844">
        <v>641454</v>
      </c>
      <c r="F203" s="843">
        <v>133.5</v>
      </c>
      <c r="G203" s="19">
        <v>1069862.6000000001</v>
      </c>
      <c r="H203" s="845">
        <v>0.86</v>
      </c>
      <c r="I203" s="2684">
        <v>-2.6</v>
      </c>
      <c r="J203" s="846">
        <v>1.149</v>
      </c>
      <c r="K203" s="1148">
        <v>490335</v>
      </c>
      <c r="M203" s="847">
        <v>130.9</v>
      </c>
      <c r="N203" s="843">
        <v>3698.36</v>
      </c>
      <c r="O203" s="843">
        <v>655.82</v>
      </c>
      <c r="P203" s="843">
        <v>133.5</v>
      </c>
      <c r="Q203" s="19">
        <v>1025807.9</v>
      </c>
      <c r="R203" s="845">
        <v>0.86</v>
      </c>
      <c r="S203" s="2684">
        <v>-2.6</v>
      </c>
      <c r="T203" s="846">
        <v>1.198</v>
      </c>
      <c r="U203" s="1148">
        <v>483415</v>
      </c>
      <c r="X203" s="1131">
        <v>104.8</v>
      </c>
      <c r="Y203" s="1107">
        <v>276793</v>
      </c>
      <c r="Z203" s="1112">
        <v>238138</v>
      </c>
      <c r="AB203" s="1131">
        <v>100.9</v>
      </c>
      <c r="AC203" s="1101">
        <v>29334.5</v>
      </c>
      <c r="AD203" s="1112">
        <v>230369</v>
      </c>
    </row>
    <row r="204" spans="1:30">
      <c r="A204" s="112"/>
      <c r="B204" s="120" t="s">
        <v>7</v>
      </c>
      <c r="C204" s="843">
        <v>122.5</v>
      </c>
      <c r="D204" s="844">
        <v>3562292</v>
      </c>
      <c r="E204" s="844">
        <v>525385</v>
      </c>
      <c r="F204" s="843">
        <v>119.9</v>
      </c>
      <c r="G204" s="19">
        <v>982640.46300000011</v>
      </c>
      <c r="H204" s="845">
        <v>0.84</v>
      </c>
      <c r="I204" s="2684">
        <v>-3.2</v>
      </c>
      <c r="J204" s="846">
        <v>0.89100000000000001</v>
      </c>
      <c r="K204" s="1148">
        <v>447175</v>
      </c>
      <c r="M204" s="847">
        <v>122.5</v>
      </c>
      <c r="N204" s="843">
        <v>3613.21</v>
      </c>
      <c r="O204" s="843">
        <v>600.04999999999995</v>
      </c>
      <c r="P204" s="843">
        <v>119.9</v>
      </c>
      <c r="Q204" s="19">
        <v>1017930.9</v>
      </c>
      <c r="R204" s="845">
        <v>0.84</v>
      </c>
      <c r="S204" s="2684">
        <v>-3.2</v>
      </c>
      <c r="T204" s="846">
        <v>0.95299999999999996</v>
      </c>
      <c r="U204" s="1148">
        <v>484689</v>
      </c>
      <c r="X204" s="1131">
        <v>100.7</v>
      </c>
      <c r="Y204" s="1107">
        <v>277068</v>
      </c>
      <c r="Z204" s="1112">
        <v>245024</v>
      </c>
      <c r="AB204" s="1131">
        <v>102.6</v>
      </c>
      <c r="AC204" s="1101">
        <v>29119.3</v>
      </c>
      <c r="AD204" s="1112">
        <v>245020</v>
      </c>
    </row>
    <row r="205" spans="1:30">
      <c r="A205" s="112"/>
      <c r="B205" s="120" t="s">
        <v>8</v>
      </c>
      <c r="C205" s="843">
        <v>124.6</v>
      </c>
      <c r="D205" s="844">
        <v>3826781</v>
      </c>
      <c r="E205" s="844">
        <v>886305</v>
      </c>
      <c r="F205" s="843">
        <v>127</v>
      </c>
      <c r="G205" s="19">
        <v>1079019.004</v>
      </c>
      <c r="H205" s="845">
        <v>0.84</v>
      </c>
      <c r="I205" s="2684">
        <v>-0.2</v>
      </c>
      <c r="J205" s="846">
        <v>1.1759999999999999</v>
      </c>
      <c r="K205" s="1148">
        <v>477342</v>
      </c>
      <c r="M205" s="847">
        <v>124.6</v>
      </c>
      <c r="N205" s="843">
        <v>3663.72</v>
      </c>
      <c r="O205" s="843">
        <v>726.03</v>
      </c>
      <c r="P205" s="843">
        <v>127</v>
      </c>
      <c r="Q205" s="19">
        <v>1028809.2</v>
      </c>
      <c r="R205" s="845">
        <v>0.84</v>
      </c>
      <c r="S205" s="2684">
        <v>-0.2</v>
      </c>
      <c r="T205" s="846">
        <v>1.1639999999999999</v>
      </c>
      <c r="U205" s="1148">
        <v>466187</v>
      </c>
      <c r="X205" s="1131">
        <v>102.3</v>
      </c>
      <c r="Y205" s="1107">
        <v>283749</v>
      </c>
      <c r="Z205" s="1112">
        <v>236295</v>
      </c>
      <c r="AB205" s="1131">
        <v>103.9</v>
      </c>
      <c r="AC205" s="1101">
        <v>29654.3</v>
      </c>
      <c r="AD205" s="1112">
        <v>241940</v>
      </c>
    </row>
    <row r="206" spans="1:30">
      <c r="A206" s="112"/>
      <c r="B206" s="120" t="s">
        <v>9</v>
      </c>
      <c r="C206" s="843">
        <v>124.7</v>
      </c>
      <c r="D206" s="844">
        <v>3952182</v>
      </c>
      <c r="E206" s="844">
        <v>534953</v>
      </c>
      <c r="F206" s="843">
        <v>121.4</v>
      </c>
      <c r="G206" s="19">
        <v>1053545.7379999999</v>
      </c>
      <c r="H206" s="845">
        <v>0.84</v>
      </c>
      <c r="I206" s="2684">
        <v>-2.1</v>
      </c>
      <c r="J206" s="846">
        <v>1.1279999999999999</v>
      </c>
      <c r="K206" s="1148">
        <v>485842</v>
      </c>
      <c r="M206" s="847">
        <v>124.7</v>
      </c>
      <c r="N206" s="843">
        <v>3634.37</v>
      </c>
      <c r="O206" s="843">
        <v>538.62</v>
      </c>
      <c r="P206" s="843">
        <v>121.4</v>
      </c>
      <c r="Q206" s="19">
        <v>1023893.8</v>
      </c>
      <c r="R206" s="845">
        <v>0.84</v>
      </c>
      <c r="S206" s="2684">
        <v>-2.1</v>
      </c>
      <c r="T206" s="846">
        <v>1.1479999999999999</v>
      </c>
      <c r="U206" s="1148">
        <v>476981</v>
      </c>
      <c r="X206" s="1131">
        <v>99.8</v>
      </c>
      <c r="Y206" s="1107">
        <v>343512</v>
      </c>
      <c r="Z206" s="1112">
        <v>238435</v>
      </c>
      <c r="AB206" s="1131">
        <v>102.8</v>
      </c>
      <c r="AC206" s="1101">
        <v>29692.1</v>
      </c>
      <c r="AD206" s="1112">
        <v>242513</v>
      </c>
    </row>
    <row r="207" spans="1:30">
      <c r="A207" s="112"/>
      <c r="B207" s="120" t="s">
        <v>10</v>
      </c>
      <c r="C207" s="843">
        <v>133.69999999999999</v>
      </c>
      <c r="D207" s="844">
        <v>3835581</v>
      </c>
      <c r="E207" s="844">
        <v>690071</v>
      </c>
      <c r="F207" s="843">
        <v>138.5</v>
      </c>
      <c r="G207" s="19">
        <v>1006051.165</v>
      </c>
      <c r="H207" s="845">
        <v>0.84</v>
      </c>
      <c r="I207" s="2684">
        <v>-3.2</v>
      </c>
      <c r="J207" s="846">
        <v>1.147</v>
      </c>
      <c r="K207" s="1148">
        <v>473957</v>
      </c>
      <c r="M207" s="847">
        <v>133.69999999999999</v>
      </c>
      <c r="N207" s="843">
        <v>3660.78</v>
      </c>
      <c r="O207" s="843">
        <v>642.25</v>
      </c>
      <c r="P207" s="843">
        <v>138.5</v>
      </c>
      <c r="Q207" s="19">
        <v>1033089.4</v>
      </c>
      <c r="R207" s="845">
        <v>0.84</v>
      </c>
      <c r="S207" s="2684">
        <v>-3.2</v>
      </c>
      <c r="T207" s="846">
        <v>1.2430000000000001</v>
      </c>
      <c r="U207" s="1148">
        <v>477760</v>
      </c>
      <c r="X207" s="1131">
        <v>100.7</v>
      </c>
      <c r="Y207" s="1107">
        <v>247490</v>
      </c>
      <c r="Z207" s="1112">
        <v>266702</v>
      </c>
      <c r="AB207" s="1131">
        <v>104.1</v>
      </c>
      <c r="AC207" s="1101">
        <v>29337.8</v>
      </c>
      <c r="AD207" s="1112">
        <v>252144</v>
      </c>
    </row>
    <row r="208" spans="1:30">
      <c r="A208" s="112"/>
      <c r="B208" s="120" t="s">
        <v>11</v>
      </c>
      <c r="C208" s="843">
        <v>126.7</v>
      </c>
      <c r="D208" s="844">
        <v>3844372</v>
      </c>
      <c r="E208" s="844">
        <v>627806</v>
      </c>
      <c r="F208" s="843">
        <v>130.19999999999999</v>
      </c>
      <c r="G208" s="19">
        <v>1048582.656</v>
      </c>
      <c r="H208" s="845">
        <v>0.83</v>
      </c>
      <c r="I208" s="2684">
        <v>-3.1</v>
      </c>
      <c r="J208" s="846">
        <v>1.2050000000000001</v>
      </c>
      <c r="K208" s="1148">
        <v>515089</v>
      </c>
      <c r="M208" s="847">
        <v>126.7</v>
      </c>
      <c r="N208" s="843">
        <v>3677.94</v>
      </c>
      <c r="O208" s="843">
        <v>637.64</v>
      </c>
      <c r="P208" s="843">
        <v>130.19999999999999</v>
      </c>
      <c r="Q208" s="19">
        <v>1042409.1</v>
      </c>
      <c r="R208" s="845">
        <v>0.83</v>
      </c>
      <c r="S208" s="2684">
        <v>-3.1</v>
      </c>
      <c r="T208" s="846">
        <v>1.1819999999999999</v>
      </c>
      <c r="U208" s="1148">
        <v>494009</v>
      </c>
      <c r="X208" s="1131">
        <v>103</v>
      </c>
      <c r="Y208" s="1107">
        <v>244529</v>
      </c>
      <c r="Z208" s="1112">
        <v>246475</v>
      </c>
      <c r="AB208" s="1131">
        <v>104.1</v>
      </c>
      <c r="AC208" s="1101">
        <v>29081.3</v>
      </c>
      <c r="AD208" s="1112">
        <v>244546</v>
      </c>
    </row>
    <row r="209" spans="1:30">
      <c r="A209" s="112"/>
      <c r="B209" s="120" t="s">
        <v>12</v>
      </c>
      <c r="C209" s="843">
        <v>127.9</v>
      </c>
      <c r="D209" s="844">
        <v>3704747</v>
      </c>
      <c r="E209" s="844">
        <v>711113</v>
      </c>
      <c r="F209" s="843">
        <v>131.80000000000001</v>
      </c>
      <c r="G209" s="19">
        <v>1020851.127</v>
      </c>
      <c r="H209" s="845">
        <v>0.83</v>
      </c>
      <c r="I209" s="2684">
        <v>-3.8</v>
      </c>
      <c r="J209" s="846">
        <v>1.1719999999999999</v>
      </c>
      <c r="K209" s="1148">
        <v>496607</v>
      </c>
      <c r="M209" s="847">
        <v>127.9</v>
      </c>
      <c r="N209" s="843">
        <v>3614.78</v>
      </c>
      <c r="O209" s="843">
        <v>686.69</v>
      </c>
      <c r="P209" s="843">
        <v>131.80000000000001</v>
      </c>
      <c r="Q209" s="19">
        <v>1021659.7</v>
      </c>
      <c r="R209" s="845">
        <v>0.83</v>
      </c>
      <c r="S209" s="2684">
        <v>-3.8</v>
      </c>
      <c r="T209" s="846">
        <v>1.1839999999999999</v>
      </c>
      <c r="U209" s="1148">
        <v>484321</v>
      </c>
      <c r="X209" s="1131">
        <v>105.6</v>
      </c>
      <c r="Y209" s="1107">
        <v>284421</v>
      </c>
      <c r="Z209" s="1112">
        <v>249397</v>
      </c>
      <c r="AB209" s="1131">
        <v>104.4</v>
      </c>
      <c r="AC209" s="1101">
        <v>29057</v>
      </c>
      <c r="AD209" s="1112">
        <v>249200</v>
      </c>
    </row>
    <row r="210" spans="1:30">
      <c r="A210" s="112"/>
      <c r="B210" s="120" t="s">
        <v>13</v>
      </c>
      <c r="C210" s="843">
        <v>129</v>
      </c>
      <c r="D210" s="844">
        <v>3539215</v>
      </c>
      <c r="E210" s="844">
        <v>774503</v>
      </c>
      <c r="F210" s="843">
        <v>135.5</v>
      </c>
      <c r="G210" s="19">
        <v>1041391.8</v>
      </c>
      <c r="H210" s="845">
        <v>0.84</v>
      </c>
      <c r="I210" s="2684">
        <v>-0.9</v>
      </c>
      <c r="J210" s="846">
        <v>1.2190000000000001</v>
      </c>
      <c r="K210" s="1148">
        <v>482582</v>
      </c>
      <c r="M210" s="847">
        <v>129</v>
      </c>
      <c r="N210" s="843">
        <v>3653</v>
      </c>
      <c r="O210" s="843">
        <v>715.93</v>
      </c>
      <c r="P210" s="843">
        <v>135.5</v>
      </c>
      <c r="Q210" s="19">
        <v>1021431.2</v>
      </c>
      <c r="R210" s="845">
        <v>0.84</v>
      </c>
      <c r="S210" s="2684">
        <v>-0.9</v>
      </c>
      <c r="T210" s="846">
        <v>1.1910000000000001</v>
      </c>
      <c r="U210" s="1148">
        <v>489320</v>
      </c>
      <c r="X210" s="1131">
        <v>102.3</v>
      </c>
      <c r="Y210" s="1107">
        <v>309033</v>
      </c>
      <c r="Z210" s="1112">
        <v>264945</v>
      </c>
      <c r="AB210" s="1131">
        <v>98.4</v>
      </c>
      <c r="AC210" s="1101">
        <v>29179.4</v>
      </c>
      <c r="AD210" s="1112">
        <v>258590</v>
      </c>
    </row>
    <row r="211" spans="1:30">
      <c r="A211" s="113"/>
      <c r="B211" s="121" t="s">
        <v>14</v>
      </c>
      <c r="C211" s="848">
        <v>129.4</v>
      </c>
      <c r="D211" s="849">
        <v>3621894</v>
      </c>
      <c r="E211" s="849">
        <v>482873</v>
      </c>
      <c r="F211" s="848">
        <v>135.4</v>
      </c>
      <c r="G211" s="20">
        <v>1023429.3420000001</v>
      </c>
      <c r="H211" s="850">
        <v>0.85</v>
      </c>
      <c r="I211" s="2685">
        <v>-1</v>
      </c>
      <c r="J211" s="851">
        <v>1.276</v>
      </c>
      <c r="K211" s="1149">
        <v>542499</v>
      </c>
      <c r="M211" s="852">
        <v>129.4</v>
      </c>
      <c r="N211" s="848">
        <v>3726.55</v>
      </c>
      <c r="O211" s="848">
        <v>475.13</v>
      </c>
      <c r="P211" s="848">
        <v>135.4</v>
      </c>
      <c r="Q211" s="20">
        <v>1016052.6</v>
      </c>
      <c r="R211" s="850">
        <v>0.85</v>
      </c>
      <c r="S211" s="2685">
        <v>-1</v>
      </c>
      <c r="T211" s="851">
        <v>1.2290000000000001</v>
      </c>
      <c r="U211" s="1149">
        <v>501883</v>
      </c>
      <c r="X211" s="1131">
        <v>107.2</v>
      </c>
      <c r="Y211" s="1107">
        <v>412397</v>
      </c>
      <c r="Z211" s="1112">
        <v>269250</v>
      </c>
      <c r="AB211" s="1131">
        <v>101.2</v>
      </c>
      <c r="AC211" s="1101">
        <v>29498.5</v>
      </c>
      <c r="AD211" s="1112">
        <v>269321</v>
      </c>
    </row>
    <row r="212" spans="1:30">
      <c r="A212" s="115" t="s">
        <v>54</v>
      </c>
      <c r="B212" s="120" t="s">
        <v>3</v>
      </c>
      <c r="C212" s="843">
        <v>130.5</v>
      </c>
      <c r="D212" s="844">
        <v>3544385</v>
      </c>
      <c r="E212" s="844">
        <v>518380</v>
      </c>
      <c r="F212" s="843">
        <v>135.9</v>
      </c>
      <c r="G212" s="19">
        <v>950403.41</v>
      </c>
      <c r="H212" s="845">
        <v>0.89</v>
      </c>
      <c r="I212" s="2684">
        <v>-5.6</v>
      </c>
      <c r="J212" s="846">
        <v>1.1850000000000001</v>
      </c>
      <c r="K212" s="1148">
        <v>405566</v>
      </c>
      <c r="M212" s="847">
        <v>130.5</v>
      </c>
      <c r="N212" s="843">
        <v>3735.87</v>
      </c>
      <c r="O212" s="843">
        <v>605.54</v>
      </c>
      <c r="P212" s="843">
        <v>135.9</v>
      </c>
      <c r="Q212" s="19">
        <v>1028464.9</v>
      </c>
      <c r="R212" s="845">
        <v>0.89</v>
      </c>
      <c r="S212" s="2684">
        <v>-5.6</v>
      </c>
      <c r="T212" s="846">
        <v>1.2689999999999999</v>
      </c>
      <c r="U212" s="1148">
        <v>504134</v>
      </c>
      <c r="X212" s="1133">
        <v>94.2</v>
      </c>
      <c r="Y212" s="1109">
        <v>309064</v>
      </c>
      <c r="Z212" s="1111">
        <v>266132</v>
      </c>
      <c r="AB212" s="1133">
        <v>99.8</v>
      </c>
      <c r="AC212" s="1103">
        <v>28932</v>
      </c>
      <c r="AD212" s="1111">
        <v>261286</v>
      </c>
    </row>
    <row r="213" spans="1:30">
      <c r="A213" s="112">
        <v>2006</v>
      </c>
      <c r="B213" s="120" t="s">
        <v>4</v>
      </c>
      <c r="C213" s="843">
        <v>131</v>
      </c>
      <c r="D213" s="844">
        <v>3413399</v>
      </c>
      <c r="E213" s="844">
        <v>859241</v>
      </c>
      <c r="F213" s="843">
        <v>140.5</v>
      </c>
      <c r="G213" s="19">
        <v>1007190.8909999999</v>
      </c>
      <c r="H213" s="845">
        <v>0.9</v>
      </c>
      <c r="I213" s="2684">
        <v>-3.1</v>
      </c>
      <c r="J213" s="846">
        <v>1.2230000000000001</v>
      </c>
      <c r="K213" s="1148">
        <v>498660</v>
      </c>
      <c r="M213" s="847">
        <v>131</v>
      </c>
      <c r="N213" s="843">
        <v>3724.88</v>
      </c>
      <c r="O213" s="843">
        <v>817.25</v>
      </c>
      <c r="P213" s="843">
        <v>140.5</v>
      </c>
      <c r="Q213" s="19">
        <v>1026384.4</v>
      </c>
      <c r="R213" s="845">
        <v>0.9</v>
      </c>
      <c r="S213" s="2684">
        <v>-3.1</v>
      </c>
      <c r="T213" s="846">
        <v>1.252</v>
      </c>
      <c r="U213" s="1148">
        <v>522072</v>
      </c>
      <c r="X213" s="1131">
        <v>96.7</v>
      </c>
      <c r="Y213" s="1107">
        <v>236691</v>
      </c>
      <c r="Z213" s="1112">
        <v>237318</v>
      </c>
      <c r="AB213" s="1131">
        <v>97.7</v>
      </c>
      <c r="AC213" s="1101">
        <v>29429.5</v>
      </c>
      <c r="AD213" s="1112">
        <v>276090</v>
      </c>
    </row>
    <row r="214" spans="1:30">
      <c r="A214" s="112"/>
      <c r="B214" s="120" t="s">
        <v>5</v>
      </c>
      <c r="C214" s="843">
        <v>133.1</v>
      </c>
      <c r="D214" s="844">
        <v>3694479</v>
      </c>
      <c r="E214" s="844">
        <v>536644</v>
      </c>
      <c r="F214" s="843">
        <v>137.69999999999999</v>
      </c>
      <c r="G214" s="19">
        <v>1028821.6680000001</v>
      </c>
      <c r="H214" s="845">
        <v>0.92</v>
      </c>
      <c r="I214" s="2684">
        <v>-1</v>
      </c>
      <c r="J214" s="846">
        <v>1.5660000000000001</v>
      </c>
      <c r="K214" s="1148">
        <v>594528</v>
      </c>
      <c r="M214" s="847">
        <v>133.1</v>
      </c>
      <c r="N214" s="843">
        <v>3719.45</v>
      </c>
      <c r="O214" s="843">
        <v>627.08000000000004</v>
      </c>
      <c r="P214" s="843">
        <v>137.69999999999999</v>
      </c>
      <c r="Q214" s="19">
        <v>1022961.4</v>
      </c>
      <c r="R214" s="845">
        <v>0.92</v>
      </c>
      <c r="S214" s="2684">
        <v>-1</v>
      </c>
      <c r="T214" s="846">
        <v>1.3149999999999999</v>
      </c>
      <c r="U214" s="1148">
        <v>521010</v>
      </c>
      <c r="X214" s="1131">
        <v>106.4</v>
      </c>
      <c r="Y214" s="1107">
        <v>294819</v>
      </c>
      <c r="Z214" s="1112">
        <v>284528</v>
      </c>
      <c r="AB214" s="1131">
        <v>103.9</v>
      </c>
      <c r="AC214" s="1101">
        <v>29643.5</v>
      </c>
      <c r="AD214" s="1112">
        <v>270049</v>
      </c>
    </row>
    <row r="215" spans="1:30">
      <c r="A215" s="112"/>
      <c r="B215" s="120" t="s">
        <v>6</v>
      </c>
      <c r="C215" s="843">
        <v>137.69999999999999</v>
      </c>
      <c r="D215" s="844">
        <v>3536505</v>
      </c>
      <c r="E215" s="844">
        <v>772745</v>
      </c>
      <c r="F215" s="843">
        <v>152.6</v>
      </c>
      <c r="G215" s="19">
        <v>1064073.92</v>
      </c>
      <c r="H215" s="845">
        <v>0.93</v>
      </c>
      <c r="I215" s="2684">
        <v>-1.6</v>
      </c>
      <c r="J215" s="846">
        <v>1.226</v>
      </c>
      <c r="K215" s="1148">
        <v>502556</v>
      </c>
      <c r="M215" s="847">
        <v>137.69999999999999</v>
      </c>
      <c r="N215" s="843">
        <v>3692.88</v>
      </c>
      <c r="O215" s="843">
        <v>778.27</v>
      </c>
      <c r="P215" s="843">
        <v>152.6</v>
      </c>
      <c r="Q215" s="19">
        <v>1029951.2</v>
      </c>
      <c r="R215" s="845">
        <v>0.93</v>
      </c>
      <c r="S215" s="2684">
        <v>-1.6</v>
      </c>
      <c r="T215" s="846">
        <v>1.276</v>
      </c>
      <c r="U215" s="1148">
        <v>513555</v>
      </c>
      <c r="X215" s="1131">
        <v>111.1</v>
      </c>
      <c r="Y215" s="1107">
        <v>274706</v>
      </c>
      <c r="Z215" s="1112">
        <v>266827</v>
      </c>
      <c r="AB215" s="1131">
        <v>107.4</v>
      </c>
      <c r="AC215" s="1101">
        <v>29148.2</v>
      </c>
      <c r="AD215" s="1112">
        <v>273041</v>
      </c>
    </row>
    <row r="216" spans="1:30">
      <c r="A216" s="112"/>
      <c r="B216" s="120" t="s">
        <v>7</v>
      </c>
      <c r="C216" s="843">
        <v>140.1</v>
      </c>
      <c r="D216" s="844">
        <v>3601519</v>
      </c>
      <c r="E216" s="844">
        <v>667113</v>
      </c>
      <c r="F216" s="843">
        <v>151.1</v>
      </c>
      <c r="G216" s="19">
        <v>999729.06699999992</v>
      </c>
      <c r="H216" s="845">
        <v>0.94</v>
      </c>
      <c r="I216" s="2684">
        <v>-0.5</v>
      </c>
      <c r="J216" s="846">
        <v>1.254</v>
      </c>
      <c r="K216" s="1148">
        <v>499016</v>
      </c>
      <c r="M216" s="847">
        <v>140.1</v>
      </c>
      <c r="N216" s="843">
        <v>3657.48</v>
      </c>
      <c r="O216" s="843">
        <v>742.94</v>
      </c>
      <c r="P216" s="843">
        <v>151.1</v>
      </c>
      <c r="Q216" s="19">
        <v>1029174.2</v>
      </c>
      <c r="R216" s="845">
        <v>0.94</v>
      </c>
      <c r="S216" s="2684">
        <v>-0.5</v>
      </c>
      <c r="T216" s="846">
        <v>1.339</v>
      </c>
      <c r="U216" s="1148">
        <v>523433</v>
      </c>
      <c r="X216" s="1131">
        <v>103.9</v>
      </c>
      <c r="Y216" s="1107">
        <v>277807</v>
      </c>
      <c r="Z216" s="1112">
        <v>264636</v>
      </c>
      <c r="AB216" s="1131">
        <v>105.9</v>
      </c>
      <c r="AC216" s="1101">
        <v>29359.8</v>
      </c>
      <c r="AD216" s="1112">
        <v>255000</v>
      </c>
    </row>
    <row r="217" spans="1:30">
      <c r="A217" s="112"/>
      <c r="B217" s="120" t="s">
        <v>8</v>
      </c>
      <c r="C217" s="843">
        <v>145.30000000000001</v>
      </c>
      <c r="D217" s="844">
        <v>3992328</v>
      </c>
      <c r="E217" s="844">
        <v>746252</v>
      </c>
      <c r="F217" s="843">
        <v>165.8</v>
      </c>
      <c r="G217" s="19">
        <v>1085085.06</v>
      </c>
      <c r="H217" s="845">
        <v>0.94</v>
      </c>
      <c r="I217" s="2684">
        <v>-0.9</v>
      </c>
      <c r="J217" s="846">
        <v>1.385</v>
      </c>
      <c r="K217" s="1148">
        <v>553930</v>
      </c>
      <c r="M217" s="847">
        <v>145.30000000000001</v>
      </c>
      <c r="N217" s="843">
        <v>3817.7</v>
      </c>
      <c r="O217" s="843">
        <v>661.7</v>
      </c>
      <c r="P217" s="843">
        <v>165.8</v>
      </c>
      <c r="Q217" s="19">
        <v>1031500.2</v>
      </c>
      <c r="R217" s="845">
        <v>0.94</v>
      </c>
      <c r="S217" s="2684">
        <v>-0.9</v>
      </c>
      <c r="T217" s="846">
        <v>1.361</v>
      </c>
      <c r="U217" s="1148">
        <v>540156</v>
      </c>
      <c r="X217" s="1131">
        <v>103.9</v>
      </c>
      <c r="Y217" s="1107">
        <v>279314</v>
      </c>
      <c r="Z217" s="1112">
        <v>256107</v>
      </c>
      <c r="AB217" s="1131">
        <v>106</v>
      </c>
      <c r="AC217" s="1101">
        <v>29054.3</v>
      </c>
      <c r="AD217" s="1112">
        <v>256350</v>
      </c>
    </row>
    <row r="218" spans="1:30">
      <c r="A218" s="112"/>
      <c r="B218" s="120" t="s">
        <v>9</v>
      </c>
      <c r="C218" s="843">
        <v>140.69999999999999</v>
      </c>
      <c r="D218" s="844">
        <v>4158703</v>
      </c>
      <c r="E218" s="844">
        <v>725117</v>
      </c>
      <c r="F218" s="843">
        <v>152.6</v>
      </c>
      <c r="G218" s="19">
        <v>1043151.2579999999</v>
      </c>
      <c r="H218" s="845">
        <v>0.96</v>
      </c>
      <c r="I218" s="2684">
        <v>-1.7</v>
      </c>
      <c r="J218" s="846">
        <v>1.2929999999999999</v>
      </c>
      <c r="K218" s="1148">
        <v>541590</v>
      </c>
      <c r="M218" s="847">
        <v>140.69999999999999</v>
      </c>
      <c r="N218" s="843">
        <v>3829.05</v>
      </c>
      <c r="O218" s="843">
        <v>687.73</v>
      </c>
      <c r="P218" s="843">
        <v>152.6</v>
      </c>
      <c r="Q218" s="19">
        <v>1018606.6</v>
      </c>
      <c r="R218" s="845">
        <v>0.96</v>
      </c>
      <c r="S218" s="2684">
        <v>-1.7</v>
      </c>
      <c r="T218" s="846">
        <v>1.3089999999999999</v>
      </c>
      <c r="U218" s="1148">
        <v>536970</v>
      </c>
      <c r="X218" s="1131">
        <v>103.9</v>
      </c>
      <c r="Y218" s="1107">
        <v>333395</v>
      </c>
      <c r="Z218" s="1112">
        <v>260598</v>
      </c>
      <c r="AB218" s="1131">
        <v>106.5</v>
      </c>
      <c r="AC218" s="1101">
        <v>28699.200000000001</v>
      </c>
      <c r="AD218" s="1112">
        <v>264514</v>
      </c>
    </row>
    <row r="219" spans="1:30">
      <c r="A219" s="112"/>
      <c r="B219" s="120" t="s">
        <v>10</v>
      </c>
      <c r="C219" s="843">
        <v>142.1</v>
      </c>
      <c r="D219" s="844">
        <v>4074475</v>
      </c>
      <c r="E219" s="844">
        <v>724482</v>
      </c>
      <c r="F219" s="843">
        <v>155.19999999999999</v>
      </c>
      <c r="G219" s="19">
        <v>1010167.49</v>
      </c>
      <c r="H219" s="845">
        <v>0.96</v>
      </c>
      <c r="I219" s="2684">
        <v>1.6</v>
      </c>
      <c r="J219" s="846">
        <v>1.2450000000000001</v>
      </c>
      <c r="K219" s="1148">
        <v>555053</v>
      </c>
      <c r="M219" s="847">
        <v>142.1</v>
      </c>
      <c r="N219" s="843">
        <v>3885.44</v>
      </c>
      <c r="O219" s="843">
        <v>699.94</v>
      </c>
      <c r="P219" s="843">
        <v>155.19999999999999</v>
      </c>
      <c r="Q219" s="19">
        <v>1032871.5</v>
      </c>
      <c r="R219" s="845">
        <v>0.96</v>
      </c>
      <c r="S219" s="2684">
        <v>1.6</v>
      </c>
      <c r="T219" s="846">
        <v>1.3360000000000001</v>
      </c>
      <c r="U219" s="1148">
        <v>555103</v>
      </c>
      <c r="X219" s="1131">
        <v>103.9</v>
      </c>
      <c r="Y219" s="1107">
        <v>243378</v>
      </c>
      <c r="Z219" s="1112">
        <v>275595</v>
      </c>
      <c r="AB219" s="1131">
        <v>107.3</v>
      </c>
      <c r="AC219" s="1101">
        <v>29114.5</v>
      </c>
      <c r="AD219" s="1112">
        <v>261743</v>
      </c>
    </row>
    <row r="220" spans="1:30">
      <c r="A220" s="112"/>
      <c r="B220" s="120" t="s">
        <v>11</v>
      </c>
      <c r="C220" s="843">
        <v>142.1</v>
      </c>
      <c r="D220" s="844">
        <v>3945241</v>
      </c>
      <c r="E220" s="844">
        <v>744169</v>
      </c>
      <c r="F220" s="843">
        <v>156.30000000000001</v>
      </c>
      <c r="G220" s="19">
        <v>1029284.9920000001</v>
      </c>
      <c r="H220" s="845">
        <v>0.95</v>
      </c>
      <c r="I220" s="2684">
        <v>2.6</v>
      </c>
      <c r="J220" s="846">
        <v>1.3779999999999999</v>
      </c>
      <c r="K220" s="1148">
        <v>568702</v>
      </c>
      <c r="M220" s="847">
        <v>142.1</v>
      </c>
      <c r="N220" s="843">
        <v>3781.06</v>
      </c>
      <c r="O220" s="843">
        <v>727.66</v>
      </c>
      <c r="P220" s="843">
        <v>156.30000000000001</v>
      </c>
      <c r="Q220" s="19">
        <v>1025029.7</v>
      </c>
      <c r="R220" s="845">
        <v>0.95</v>
      </c>
      <c r="S220" s="2684">
        <v>2.6</v>
      </c>
      <c r="T220" s="846">
        <v>1.3460000000000001</v>
      </c>
      <c r="U220" s="1148">
        <v>542477</v>
      </c>
      <c r="X220" s="1131">
        <v>104.8</v>
      </c>
      <c r="Y220" s="1107">
        <v>248570</v>
      </c>
      <c r="Z220" s="1112">
        <v>272703</v>
      </c>
      <c r="AB220" s="1131">
        <v>105.6</v>
      </c>
      <c r="AC220" s="1101">
        <v>29399.599999999999</v>
      </c>
      <c r="AD220" s="1112">
        <v>280185</v>
      </c>
    </row>
    <row r="221" spans="1:30">
      <c r="A221" s="112"/>
      <c r="B221" s="120" t="s">
        <v>12</v>
      </c>
      <c r="C221" s="843">
        <v>138.30000000000001</v>
      </c>
      <c r="D221" s="844">
        <v>3989224</v>
      </c>
      <c r="E221" s="844">
        <v>617355</v>
      </c>
      <c r="F221" s="843">
        <v>149.6</v>
      </c>
      <c r="G221" s="19">
        <v>1040822.6429999999</v>
      </c>
      <c r="H221" s="845">
        <v>0.95</v>
      </c>
      <c r="I221" s="2684">
        <v>-1.6</v>
      </c>
      <c r="J221" s="846">
        <v>1.3160000000000001</v>
      </c>
      <c r="K221" s="1148">
        <v>555926</v>
      </c>
      <c r="M221" s="847">
        <v>138.30000000000001</v>
      </c>
      <c r="N221" s="843">
        <v>3885.25</v>
      </c>
      <c r="O221" s="843">
        <v>611.52</v>
      </c>
      <c r="P221" s="843">
        <v>149.6</v>
      </c>
      <c r="Q221" s="19">
        <v>1044064.4</v>
      </c>
      <c r="R221" s="845">
        <v>0.95</v>
      </c>
      <c r="S221" s="2684">
        <v>-1.6</v>
      </c>
      <c r="T221" s="846">
        <v>1.329</v>
      </c>
      <c r="U221" s="1148">
        <v>545944</v>
      </c>
      <c r="X221" s="1131">
        <v>107.2</v>
      </c>
      <c r="Y221" s="1107">
        <v>274800</v>
      </c>
      <c r="Z221" s="1112">
        <v>291264</v>
      </c>
      <c r="AB221" s="1131">
        <v>105.9</v>
      </c>
      <c r="AC221" s="1101">
        <v>28624.2</v>
      </c>
      <c r="AD221" s="1112">
        <v>281908</v>
      </c>
    </row>
    <row r="222" spans="1:30">
      <c r="A222" s="112"/>
      <c r="B222" s="120" t="s">
        <v>13</v>
      </c>
      <c r="C222" s="843">
        <v>137.5</v>
      </c>
      <c r="D222" s="844">
        <v>3762924</v>
      </c>
      <c r="E222" s="844">
        <v>676084</v>
      </c>
      <c r="F222" s="843">
        <v>148.30000000000001</v>
      </c>
      <c r="G222" s="19">
        <v>1053438.2320000001</v>
      </c>
      <c r="H222" s="845">
        <v>0.96</v>
      </c>
      <c r="I222" s="2684">
        <v>1.5</v>
      </c>
      <c r="J222" s="846">
        <v>1.357</v>
      </c>
      <c r="K222" s="1148">
        <v>541407</v>
      </c>
      <c r="M222" s="847">
        <v>137.5</v>
      </c>
      <c r="N222" s="843">
        <v>3880.19</v>
      </c>
      <c r="O222" s="843">
        <v>609.25</v>
      </c>
      <c r="P222" s="843">
        <v>148.30000000000001</v>
      </c>
      <c r="Q222" s="19">
        <v>1030513.3</v>
      </c>
      <c r="R222" s="845">
        <v>0.96</v>
      </c>
      <c r="S222" s="2684">
        <v>1.5</v>
      </c>
      <c r="T222" s="846">
        <v>1.3320000000000001</v>
      </c>
      <c r="U222" s="1148">
        <v>548533</v>
      </c>
      <c r="X222" s="1131">
        <v>110.3</v>
      </c>
      <c r="Y222" s="1107">
        <v>312392</v>
      </c>
      <c r="Z222" s="1112">
        <v>292020</v>
      </c>
      <c r="AB222" s="1131">
        <v>106.6</v>
      </c>
      <c r="AC222" s="1101">
        <v>28940.1</v>
      </c>
      <c r="AD222" s="1112">
        <v>284201</v>
      </c>
    </row>
    <row r="223" spans="1:30">
      <c r="A223" s="112"/>
      <c r="B223" s="120" t="s">
        <v>14</v>
      </c>
      <c r="C223" s="843">
        <v>138.30000000000001</v>
      </c>
      <c r="D223" s="844">
        <v>3726834</v>
      </c>
      <c r="E223" s="844">
        <v>561499</v>
      </c>
      <c r="F223" s="843">
        <v>146.1</v>
      </c>
      <c r="G223" s="19">
        <v>1034427.9</v>
      </c>
      <c r="H223" s="845">
        <v>0.96</v>
      </c>
      <c r="I223" s="2684">
        <v>-1.1000000000000001</v>
      </c>
      <c r="J223" s="846">
        <v>1.389</v>
      </c>
      <c r="K223" s="1148">
        <v>592180</v>
      </c>
      <c r="M223" s="847">
        <v>138.30000000000001</v>
      </c>
      <c r="N223" s="843">
        <v>3829.76</v>
      </c>
      <c r="O223" s="843">
        <v>558.54</v>
      </c>
      <c r="P223" s="843">
        <v>146.1</v>
      </c>
      <c r="Q223" s="19">
        <v>1039054</v>
      </c>
      <c r="R223" s="845">
        <v>0.96</v>
      </c>
      <c r="S223" s="2684">
        <v>-1.1000000000000001</v>
      </c>
      <c r="T223" s="846">
        <v>1.343</v>
      </c>
      <c r="U223" s="1148">
        <v>558472</v>
      </c>
      <c r="X223" s="1132">
        <v>113.6</v>
      </c>
      <c r="Y223" s="1108">
        <v>395427</v>
      </c>
      <c r="Z223" s="1113">
        <v>283995</v>
      </c>
      <c r="AB223" s="1132">
        <v>107.2</v>
      </c>
      <c r="AC223" s="1102">
        <v>28354.400000000001</v>
      </c>
      <c r="AD223" s="1113">
        <v>299043</v>
      </c>
    </row>
    <row r="224" spans="1:30">
      <c r="A224" s="114" t="s">
        <v>55</v>
      </c>
      <c r="B224" s="119" t="s">
        <v>3</v>
      </c>
      <c r="C224" s="853">
        <v>133.69999999999999</v>
      </c>
      <c r="D224" s="854">
        <v>3610642</v>
      </c>
      <c r="E224" s="854">
        <v>499994</v>
      </c>
      <c r="F224" s="853">
        <v>143.6</v>
      </c>
      <c r="G224" s="18">
        <v>966776.92500000005</v>
      </c>
      <c r="H224" s="855">
        <v>0.95</v>
      </c>
      <c r="I224" s="2683">
        <v>2.4</v>
      </c>
      <c r="J224" s="856">
        <v>1.196</v>
      </c>
      <c r="K224" s="1147">
        <v>459892</v>
      </c>
      <c r="M224" s="857">
        <v>133.69999999999999</v>
      </c>
      <c r="N224" s="853">
        <v>3803.38</v>
      </c>
      <c r="O224" s="853">
        <v>581.17999999999995</v>
      </c>
      <c r="P224" s="853">
        <v>143.6</v>
      </c>
      <c r="Q224" s="18">
        <v>1034972.9</v>
      </c>
      <c r="R224" s="855">
        <v>0.95</v>
      </c>
      <c r="S224" s="2683">
        <v>2.4</v>
      </c>
      <c r="T224" s="856">
        <v>1.2829999999999999</v>
      </c>
      <c r="U224" s="1147">
        <v>552943</v>
      </c>
      <c r="X224" s="1131">
        <v>104.5</v>
      </c>
      <c r="Y224" s="1107">
        <v>300867</v>
      </c>
      <c r="Z224" s="1112">
        <v>297093</v>
      </c>
      <c r="AB224" s="1131">
        <v>111.1</v>
      </c>
      <c r="AC224" s="1101">
        <v>28177.8</v>
      </c>
      <c r="AD224" s="1112">
        <v>282668</v>
      </c>
    </row>
    <row r="225" spans="1:30">
      <c r="A225" s="112">
        <v>2007</v>
      </c>
      <c r="B225" s="120" t="s">
        <v>4</v>
      </c>
      <c r="C225" s="843">
        <v>145.5</v>
      </c>
      <c r="D225" s="844">
        <v>3519903</v>
      </c>
      <c r="E225" s="844">
        <v>728716</v>
      </c>
      <c r="F225" s="843">
        <v>160.6</v>
      </c>
      <c r="G225" s="19">
        <v>1021525.2659999999</v>
      </c>
      <c r="H225" s="845">
        <v>0.95</v>
      </c>
      <c r="I225" s="2684">
        <v>2.7</v>
      </c>
      <c r="J225" s="846">
        <v>1.296</v>
      </c>
      <c r="K225" s="1148">
        <v>526820</v>
      </c>
      <c r="M225" s="847">
        <v>145.5</v>
      </c>
      <c r="N225" s="843">
        <v>3837.11</v>
      </c>
      <c r="O225" s="843">
        <v>682.65</v>
      </c>
      <c r="P225" s="843">
        <v>160.6</v>
      </c>
      <c r="Q225" s="19">
        <v>1039379.2</v>
      </c>
      <c r="R225" s="845">
        <v>0.95</v>
      </c>
      <c r="S225" s="2684">
        <v>2.7</v>
      </c>
      <c r="T225" s="846">
        <v>1.3260000000000001</v>
      </c>
      <c r="U225" s="1148">
        <v>555148</v>
      </c>
      <c r="X225" s="1131">
        <v>111.2</v>
      </c>
      <c r="Y225" s="1107">
        <v>226598</v>
      </c>
      <c r="Z225" s="1112">
        <v>284170</v>
      </c>
      <c r="AB225" s="1131">
        <v>112</v>
      </c>
      <c r="AC225" s="1101">
        <v>27924.6</v>
      </c>
      <c r="AD225" s="1112">
        <v>329456</v>
      </c>
    </row>
    <row r="226" spans="1:30">
      <c r="A226" s="112"/>
      <c r="B226" s="120" t="s">
        <v>5</v>
      </c>
      <c r="C226" s="843">
        <v>135.6</v>
      </c>
      <c r="D226" s="844">
        <v>3866188</v>
      </c>
      <c r="E226" s="844">
        <v>506558</v>
      </c>
      <c r="F226" s="843">
        <v>141.6</v>
      </c>
      <c r="G226" s="19">
        <v>1022358.6439999999</v>
      </c>
      <c r="H226" s="845">
        <v>0.95</v>
      </c>
      <c r="I226" s="2684">
        <v>1.6</v>
      </c>
      <c r="J226" s="846">
        <v>1.4930000000000001</v>
      </c>
      <c r="K226" s="1148">
        <v>653967</v>
      </c>
      <c r="M226" s="847">
        <v>135.6</v>
      </c>
      <c r="N226" s="843">
        <v>3898.11</v>
      </c>
      <c r="O226" s="843">
        <v>571.72</v>
      </c>
      <c r="P226" s="843">
        <v>141.6</v>
      </c>
      <c r="Q226" s="19">
        <v>1018317.3</v>
      </c>
      <c r="R226" s="845">
        <v>0.95</v>
      </c>
      <c r="S226" s="2684">
        <v>1.6</v>
      </c>
      <c r="T226" s="846">
        <v>1.272</v>
      </c>
      <c r="U226" s="1148">
        <v>578884</v>
      </c>
      <c r="X226" s="1131">
        <v>115.5</v>
      </c>
      <c r="Y226" s="1107">
        <v>273928</v>
      </c>
      <c r="Z226" s="1112">
        <v>274908</v>
      </c>
      <c r="AB226" s="1131">
        <v>112.2</v>
      </c>
      <c r="AC226" s="1101">
        <v>27319.9</v>
      </c>
      <c r="AD226" s="1112">
        <v>268925</v>
      </c>
    </row>
    <row r="227" spans="1:30">
      <c r="A227" s="112"/>
      <c r="B227" s="120" t="s">
        <v>6</v>
      </c>
      <c r="C227" s="843">
        <v>141.19999999999999</v>
      </c>
      <c r="D227" s="844">
        <v>3719696</v>
      </c>
      <c r="E227" s="844">
        <v>504227</v>
      </c>
      <c r="F227" s="843">
        <v>156.30000000000001</v>
      </c>
      <c r="G227" s="19">
        <v>1074089.148</v>
      </c>
      <c r="H227" s="845">
        <v>0.96</v>
      </c>
      <c r="I227" s="2684">
        <v>1.8</v>
      </c>
      <c r="J227" s="846">
        <v>1.2549999999999999</v>
      </c>
      <c r="K227" s="1148">
        <v>545867</v>
      </c>
      <c r="M227" s="847">
        <v>141.19999999999999</v>
      </c>
      <c r="N227" s="843">
        <v>3897.78</v>
      </c>
      <c r="O227" s="843">
        <v>512.76</v>
      </c>
      <c r="P227" s="843">
        <v>156.30000000000001</v>
      </c>
      <c r="Q227" s="19">
        <v>1038267.3</v>
      </c>
      <c r="R227" s="845">
        <v>0.96</v>
      </c>
      <c r="S227" s="2684">
        <v>1.8</v>
      </c>
      <c r="T227" s="846">
        <v>1.3069999999999999</v>
      </c>
      <c r="U227" s="1148">
        <v>564269</v>
      </c>
      <c r="X227" s="1131">
        <v>113.3</v>
      </c>
      <c r="Y227" s="1107">
        <v>259465</v>
      </c>
      <c r="Z227" s="1112">
        <v>299454</v>
      </c>
      <c r="AB227" s="1131">
        <v>110.2</v>
      </c>
      <c r="AC227" s="1101">
        <v>27426.3</v>
      </c>
      <c r="AD227" s="1112">
        <v>291865</v>
      </c>
    </row>
    <row r="228" spans="1:30">
      <c r="A228" s="112"/>
      <c r="B228" s="120" t="s">
        <v>7</v>
      </c>
      <c r="C228" s="843">
        <v>138.1</v>
      </c>
      <c r="D228" s="844">
        <v>3770405</v>
      </c>
      <c r="E228" s="844">
        <v>812072</v>
      </c>
      <c r="F228" s="843">
        <v>150.69999999999999</v>
      </c>
      <c r="G228" s="19">
        <v>1026967.2270000001</v>
      </c>
      <c r="H228" s="845">
        <v>0.96</v>
      </c>
      <c r="I228" s="2684">
        <v>0.8</v>
      </c>
      <c r="J228" s="846">
        <v>1.228</v>
      </c>
      <c r="K228" s="1148">
        <v>552340</v>
      </c>
      <c r="M228" s="847">
        <v>138.1</v>
      </c>
      <c r="N228" s="843">
        <v>3827.16</v>
      </c>
      <c r="O228" s="843">
        <v>938.59</v>
      </c>
      <c r="P228" s="843">
        <v>150.69999999999999</v>
      </c>
      <c r="Q228" s="19">
        <v>1054497</v>
      </c>
      <c r="R228" s="845">
        <v>0.96</v>
      </c>
      <c r="S228" s="2684">
        <v>0.8</v>
      </c>
      <c r="T228" s="846">
        <v>1.3120000000000001</v>
      </c>
      <c r="U228" s="1148">
        <v>572308</v>
      </c>
      <c r="X228" s="1131">
        <v>107.7</v>
      </c>
      <c r="Y228" s="1107">
        <v>256164</v>
      </c>
      <c r="Z228" s="1112">
        <v>330033</v>
      </c>
      <c r="AB228" s="1131">
        <v>109.9</v>
      </c>
      <c r="AC228" s="1101">
        <v>27407.5</v>
      </c>
      <c r="AD228" s="1112">
        <v>321571</v>
      </c>
    </row>
    <row r="229" spans="1:30">
      <c r="A229" s="112"/>
      <c r="B229" s="120" t="s">
        <v>8</v>
      </c>
      <c r="C229" s="843">
        <v>136.19999999999999</v>
      </c>
      <c r="D229" s="844">
        <v>3979982</v>
      </c>
      <c r="E229" s="844">
        <v>962779</v>
      </c>
      <c r="F229" s="843">
        <v>146.4</v>
      </c>
      <c r="G229" s="19">
        <v>1087199.82</v>
      </c>
      <c r="H229" s="845">
        <v>0.97</v>
      </c>
      <c r="I229" s="2684">
        <v>2.8</v>
      </c>
      <c r="J229" s="846">
        <v>1.248</v>
      </c>
      <c r="K229" s="1148">
        <v>604471</v>
      </c>
      <c r="M229" s="847">
        <v>136.19999999999999</v>
      </c>
      <c r="N229" s="843">
        <v>3804.25</v>
      </c>
      <c r="O229" s="843">
        <v>868.58</v>
      </c>
      <c r="P229" s="843">
        <v>146.4</v>
      </c>
      <c r="Q229" s="19">
        <v>1039165.9</v>
      </c>
      <c r="R229" s="845">
        <v>0.97</v>
      </c>
      <c r="S229" s="2684">
        <v>2.8</v>
      </c>
      <c r="T229" s="846">
        <v>1.2150000000000001</v>
      </c>
      <c r="U229" s="1148">
        <v>586192</v>
      </c>
      <c r="X229" s="1131">
        <v>103</v>
      </c>
      <c r="Y229" s="1107">
        <v>272191</v>
      </c>
      <c r="Z229" s="1112">
        <v>295690</v>
      </c>
      <c r="AB229" s="1131">
        <v>105.6</v>
      </c>
      <c r="AC229" s="1101">
        <v>28231.9</v>
      </c>
      <c r="AD229" s="1112">
        <v>305350</v>
      </c>
    </row>
    <row r="230" spans="1:30">
      <c r="A230" s="95"/>
      <c r="B230" s="120" t="s">
        <v>9</v>
      </c>
      <c r="C230" s="843">
        <v>138.1</v>
      </c>
      <c r="D230" s="844">
        <v>4117393</v>
      </c>
      <c r="E230" s="844">
        <v>610485</v>
      </c>
      <c r="F230" s="843">
        <v>147.4</v>
      </c>
      <c r="G230" s="19">
        <v>1063706.5919999999</v>
      </c>
      <c r="H230" s="845">
        <v>0.97</v>
      </c>
      <c r="I230" s="2684">
        <v>-0.8</v>
      </c>
      <c r="J230" s="846">
        <v>1.276</v>
      </c>
      <c r="K230" s="1148">
        <v>602321</v>
      </c>
      <c r="M230" s="847">
        <v>138.1</v>
      </c>
      <c r="N230" s="843">
        <v>3791.83</v>
      </c>
      <c r="O230" s="843">
        <v>579.58000000000004</v>
      </c>
      <c r="P230" s="843">
        <v>147.4</v>
      </c>
      <c r="Q230" s="19">
        <v>1041490.5</v>
      </c>
      <c r="R230" s="845">
        <v>0.97</v>
      </c>
      <c r="S230" s="2684">
        <v>-0.8</v>
      </c>
      <c r="T230" s="846">
        <v>1.2849999999999999</v>
      </c>
      <c r="U230" s="1148">
        <v>594212</v>
      </c>
      <c r="X230" s="1131">
        <v>104.9</v>
      </c>
      <c r="Y230" s="1107">
        <v>304454</v>
      </c>
      <c r="Z230" s="1112">
        <v>308635</v>
      </c>
      <c r="AB230" s="1131">
        <v>106.8</v>
      </c>
      <c r="AC230" s="1101">
        <v>26758.799999999999</v>
      </c>
      <c r="AD230" s="1112">
        <v>303439</v>
      </c>
    </row>
    <row r="231" spans="1:30">
      <c r="A231" s="112"/>
      <c r="B231" s="120" t="s">
        <v>10</v>
      </c>
      <c r="C231" s="843">
        <v>141.80000000000001</v>
      </c>
      <c r="D231" s="844">
        <v>4050424</v>
      </c>
      <c r="E231" s="844">
        <v>338067</v>
      </c>
      <c r="F231" s="843">
        <v>153.5</v>
      </c>
      <c r="G231" s="19">
        <v>1016317.4</v>
      </c>
      <c r="H231" s="845">
        <v>0.96</v>
      </c>
      <c r="I231" s="2684">
        <v>2.5</v>
      </c>
      <c r="J231" s="846">
        <v>1.2350000000000001</v>
      </c>
      <c r="K231" s="1148">
        <v>592434</v>
      </c>
      <c r="M231" s="847">
        <v>141.80000000000001</v>
      </c>
      <c r="N231" s="843">
        <v>3856.9</v>
      </c>
      <c r="O231" s="843">
        <v>339.89</v>
      </c>
      <c r="P231" s="843">
        <v>153.5</v>
      </c>
      <c r="Q231" s="19">
        <v>1031843.8</v>
      </c>
      <c r="R231" s="845">
        <v>0.96</v>
      </c>
      <c r="S231" s="2684">
        <v>2.5</v>
      </c>
      <c r="T231" s="846">
        <v>1.3149999999999999</v>
      </c>
      <c r="U231" s="1148">
        <v>588528</v>
      </c>
      <c r="X231" s="1131">
        <v>105.1</v>
      </c>
      <c r="Y231" s="1107">
        <v>229632</v>
      </c>
      <c r="Z231" s="1112">
        <v>326624</v>
      </c>
      <c r="AB231" s="1131">
        <v>108.5</v>
      </c>
      <c r="AC231" s="1101">
        <v>27241.3</v>
      </c>
      <c r="AD231" s="1112">
        <v>304298</v>
      </c>
    </row>
    <row r="232" spans="1:30">
      <c r="A232" s="112"/>
      <c r="B232" s="120" t="s">
        <v>11</v>
      </c>
      <c r="C232" s="843">
        <v>135.4</v>
      </c>
      <c r="D232" s="844">
        <v>4028089</v>
      </c>
      <c r="E232" s="844">
        <v>301595</v>
      </c>
      <c r="F232" s="843">
        <v>144.6</v>
      </c>
      <c r="G232" s="19">
        <v>1038051.4080000002</v>
      </c>
      <c r="H232" s="845">
        <v>0.94</v>
      </c>
      <c r="I232" s="2684">
        <v>1.6</v>
      </c>
      <c r="J232" s="846">
        <v>1.2549999999999999</v>
      </c>
      <c r="K232" s="1148">
        <v>605308</v>
      </c>
      <c r="M232" s="847">
        <v>135.4</v>
      </c>
      <c r="N232" s="843">
        <v>3868.92</v>
      </c>
      <c r="O232" s="843">
        <v>285</v>
      </c>
      <c r="P232" s="843">
        <v>144.6</v>
      </c>
      <c r="Q232" s="19">
        <v>1042743.3</v>
      </c>
      <c r="R232" s="845">
        <v>0.94</v>
      </c>
      <c r="S232" s="2684">
        <v>1.6</v>
      </c>
      <c r="T232" s="846">
        <v>1.216</v>
      </c>
      <c r="U232" s="1148">
        <v>595290</v>
      </c>
      <c r="X232" s="1131">
        <v>108.6</v>
      </c>
      <c r="Y232" s="1107">
        <v>230256</v>
      </c>
      <c r="Z232" s="1112">
        <v>274628</v>
      </c>
      <c r="AB232" s="1131">
        <v>109.1</v>
      </c>
      <c r="AC232" s="1101">
        <v>27121.8</v>
      </c>
      <c r="AD232" s="1112">
        <v>295869</v>
      </c>
    </row>
    <row r="233" spans="1:30">
      <c r="A233" s="112"/>
      <c r="B233" s="120" t="s">
        <v>12</v>
      </c>
      <c r="C233" s="843">
        <v>135.69999999999999</v>
      </c>
      <c r="D233" s="844">
        <v>3984830</v>
      </c>
      <c r="E233" s="844">
        <v>456514</v>
      </c>
      <c r="F233" s="843">
        <v>143.80000000000001</v>
      </c>
      <c r="G233" s="19">
        <v>1049479.7549999999</v>
      </c>
      <c r="H233" s="845">
        <v>0.92</v>
      </c>
      <c r="I233" s="2684">
        <v>2.2000000000000002</v>
      </c>
      <c r="J233" s="846">
        <v>1.274</v>
      </c>
      <c r="K233" s="1148">
        <v>616871</v>
      </c>
      <c r="M233" s="847">
        <v>135.69999999999999</v>
      </c>
      <c r="N233" s="843">
        <v>3873.73</v>
      </c>
      <c r="O233" s="843">
        <v>429.23</v>
      </c>
      <c r="P233" s="843">
        <v>143.80000000000001</v>
      </c>
      <c r="Q233" s="19">
        <v>1045419.9</v>
      </c>
      <c r="R233" s="845">
        <v>0.92</v>
      </c>
      <c r="S233" s="2684">
        <v>2.2000000000000002</v>
      </c>
      <c r="T233" s="846">
        <v>1.2869999999999999</v>
      </c>
      <c r="U233" s="1148">
        <v>592113</v>
      </c>
      <c r="X233" s="1131">
        <v>107.9</v>
      </c>
      <c r="Y233" s="1107">
        <v>259276</v>
      </c>
      <c r="Z233" s="1112">
        <v>320621</v>
      </c>
      <c r="AB233" s="1131">
        <v>106.4</v>
      </c>
      <c r="AC233" s="1101">
        <v>27412.3</v>
      </c>
      <c r="AD233" s="1112">
        <v>301284</v>
      </c>
    </row>
    <row r="234" spans="1:30">
      <c r="A234" s="112"/>
      <c r="B234" s="120" t="s">
        <v>13</v>
      </c>
      <c r="C234" s="843">
        <v>133.1</v>
      </c>
      <c r="D234" s="844">
        <v>3812202</v>
      </c>
      <c r="E234" s="844">
        <v>667067</v>
      </c>
      <c r="F234" s="843">
        <v>140.19999999999999</v>
      </c>
      <c r="G234" s="19">
        <v>1077481.2319999998</v>
      </c>
      <c r="H234" s="845">
        <v>0.89</v>
      </c>
      <c r="I234" s="2684">
        <v>2.8</v>
      </c>
      <c r="J234" s="846">
        <v>1.304</v>
      </c>
      <c r="K234" s="1148">
        <v>593500</v>
      </c>
      <c r="M234" s="847">
        <v>133.1</v>
      </c>
      <c r="N234" s="843">
        <v>3928.11</v>
      </c>
      <c r="O234" s="843">
        <v>648.32000000000005</v>
      </c>
      <c r="P234" s="843">
        <v>140.19999999999999</v>
      </c>
      <c r="Q234" s="19">
        <v>1052471.7</v>
      </c>
      <c r="R234" s="845">
        <v>0.89</v>
      </c>
      <c r="S234" s="2684">
        <v>2.8</v>
      </c>
      <c r="T234" s="846">
        <v>1.2929999999999999</v>
      </c>
      <c r="U234" s="1148">
        <v>602038</v>
      </c>
      <c r="X234" s="1131">
        <v>113.2</v>
      </c>
      <c r="Y234" s="1107">
        <v>295521</v>
      </c>
      <c r="Z234" s="1112">
        <v>317714</v>
      </c>
      <c r="AB234" s="1131">
        <v>109.6</v>
      </c>
      <c r="AC234" s="1101">
        <v>27154.7</v>
      </c>
      <c r="AD234" s="1112">
        <v>305239</v>
      </c>
    </row>
    <row r="235" spans="1:30">
      <c r="A235" s="113"/>
      <c r="B235" s="121" t="s">
        <v>14</v>
      </c>
      <c r="C235" s="848">
        <v>132.9</v>
      </c>
      <c r="D235" s="849">
        <v>3865955</v>
      </c>
      <c r="E235" s="849">
        <v>957212</v>
      </c>
      <c r="F235" s="848">
        <v>139.6</v>
      </c>
      <c r="G235" s="20">
        <v>1039087.214</v>
      </c>
      <c r="H235" s="850">
        <v>0.88</v>
      </c>
      <c r="I235" s="2685">
        <v>1.3</v>
      </c>
      <c r="J235" s="851">
        <v>1.29</v>
      </c>
      <c r="K235" s="1149">
        <v>634915</v>
      </c>
      <c r="M235" s="852">
        <v>132.9</v>
      </c>
      <c r="N235" s="848">
        <v>3977.88</v>
      </c>
      <c r="O235" s="848">
        <v>887.28</v>
      </c>
      <c r="P235" s="848">
        <v>139.6</v>
      </c>
      <c r="Q235" s="20">
        <v>1048757</v>
      </c>
      <c r="R235" s="850">
        <v>0.88</v>
      </c>
      <c r="S235" s="2685">
        <v>1.3</v>
      </c>
      <c r="T235" s="851">
        <v>1.2509999999999999</v>
      </c>
      <c r="U235" s="1149">
        <v>609321</v>
      </c>
      <c r="X235" s="1131">
        <v>117.6</v>
      </c>
      <c r="Y235" s="1107">
        <v>369100</v>
      </c>
      <c r="Z235" s="1112">
        <v>291080</v>
      </c>
      <c r="AB235" s="1131">
        <v>111.1</v>
      </c>
      <c r="AC235" s="1101">
        <v>25951</v>
      </c>
      <c r="AD235" s="1112">
        <v>307674</v>
      </c>
    </row>
    <row r="236" spans="1:30">
      <c r="A236" s="115" t="s">
        <v>56</v>
      </c>
      <c r="B236" s="120" t="s">
        <v>3</v>
      </c>
      <c r="C236" s="843">
        <v>133.6</v>
      </c>
      <c r="D236" s="844">
        <v>3764794</v>
      </c>
      <c r="E236" s="844">
        <v>463515</v>
      </c>
      <c r="F236" s="843">
        <v>139</v>
      </c>
      <c r="G236" s="19">
        <v>952116.93</v>
      </c>
      <c r="H236" s="845">
        <v>0.86</v>
      </c>
      <c r="I236" s="2684">
        <v>0.2</v>
      </c>
      <c r="J236" s="846">
        <v>1.1919999999999999</v>
      </c>
      <c r="K236" s="1148">
        <v>490534</v>
      </c>
      <c r="M236" s="847">
        <v>133.6</v>
      </c>
      <c r="N236" s="843">
        <v>3961.9</v>
      </c>
      <c r="O236" s="843">
        <v>569.04</v>
      </c>
      <c r="P236" s="843">
        <v>139</v>
      </c>
      <c r="Q236" s="19">
        <v>1013496.7</v>
      </c>
      <c r="R236" s="845">
        <v>0.86</v>
      </c>
      <c r="S236" s="2684">
        <v>0.2</v>
      </c>
      <c r="T236" s="846">
        <v>1.2789999999999999</v>
      </c>
      <c r="U236" s="1148">
        <v>583530</v>
      </c>
      <c r="X236" s="1133">
        <v>104.4</v>
      </c>
      <c r="Y236" s="1109">
        <v>286530</v>
      </c>
      <c r="Z236" s="1111">
        <v>328062</v>
      </c>
      <c r="AB236" s="1133">
        <v>110.9</v>
      </c>
      <c r="AC236" s="1103">
        <v>26989.7</v>
      </c>
      <c r="AD236" s="1111">
        <v>315271</v>
      </c>
    </row>
    <row r="237" spans="1:30">
      <c r="A237" s="112">
        <v>2008</v>
      </c>
      <c r="B237" s="120" t="s">
        <v>4</v>
      </c>
      <c r="C237" s="843">
        <v>133.30000000000001</v>
      </c>
      <c r="D237" s="844">
        <v>3813439</v>
      </c>
      <c r="E237" s="844">
        <v>545017</v>
      </c>
      <c r="F237" s="843">
        <v>137.4</v>
      </c>
      <c r="G237" s="19">
        <v>1040636.535</v>
      </c>
      <c r="H237" s="845">
        <v>0.85</v>
      </c>
      <c r="I237" s="2684">
        <v>5</v>
      </c>
      <c r="J237" s="846">
        <v>1.2849999999999999</v>
      </c>
      <c r="K237" s="1148">
        <v>573901</v>
      </c>
      <c r="M237" s="847">
        <v>133.30000000000001</v>
      </c>
      <c r="N237" s="843">
        <v>4029.96</v>
      </c>
      <c r="O237" s="843">
        <v>580.14</v>
      </c>
      <c r="P237" s="843">
        <v>137.4</v>
      </c>
      <c r="Q237" s="19">
        <v>1043323.6</v>
      </c>
      <c r="R237" s="845">
        <v>0.85</v>
      </c>
      <c r="S237" s="2684">
        <v>5</v>
      </c>
      <c r="T237" s="846">
        <v>1.3120000000000001</v>
      </c>
      <c r="U237" s="1148">
        <v>585887</v>
      </c>
      <c r="X237" s="1131">
        <v>113.8</v>
      </c>
      <c r="Y237" s="1107">
        <v>225835</v>
      </c>
      <c r="Z237" s="1112">
        <v>285165</v>
      </c>
      <c r="AB237" s="1131">
        <v>113.1</v>
      </c>
      <c r="AC237" s="1101">
        <v>26736.5</v>
      </c>
      <c r="AD237" s="1112">
        <v>325330</v>
      </c>
    </row>
    <row r="238" spans="1:30">
      <c r="A238" s="112"/>
      <c r="B238" s="120" t="s">
        <v>5</v>
      </c>
      <c r="C238" s="843">
        <v>126.3</v>
      </c>
      <c r="D238" s="844">
        <v>3917929</v>
      </c>
      <c r="E238" s="844">
        <v>709892</v>
      </c>
      <c r="F238" s="843">
        <v>127.1</v>
      </c>
      <c r="G238" s="19">
        <v>1032155.415</v>
      </c>
      <c r="H238" s="845">
        <v>0.84</v>
      </c>
      <c r="I238" s="2684">
        <v>4.0999999999999996</v>
      </c>
      <c r="J238" s="846">
        <v>1.4419999999999999</v>
      </c>
      <c r="K238" s="1148">
        <v>649999</v>
      </c>
      <c r="M238" s="847">
        <v>126.3</v>
      </c>
      <c r="N238" s="843">
        <v>3948.5</v>
      </c>
      <c r="O238" s="843">
        <v>737.86</v>
      </c>
      <c r="P238" s="843">
        <v>127.1</v>
      </c>
      <c r="Q238" s="19">
        <v>1042186.4</v>
      </c>
      <c r="R238" s="845">
        <v>0.84</v>
      </c>
      <c r="S238" s="2684">
        <v>4.0999999999999996</v>
      </c>
      <c r="T238" s="846">
        <v>1.242</v>
      </c>
      <c r="U238" s="1148">
        <v>593943</v>
      </c>
      <c r="X238" s="1131">
        <v>115.7</v>
      </c>
      <c r="Y238" s="1107">
        <v>276014</v>
      </c>
      <c r="Z238" s="1112">
        <v>313459</v>
      </c>
      <c r="AB238" s="1131">
        <v>111.9</v>
      </c>
      <c r="AC238" s="1101">
        <v>27081.7</v>
      </c>
      <c r="AD238" s="1112">
        <v>319990</v>
      </c>
    </row>
    <row r="239" spans="1:30">
      <c r="A239" s="112"/>
      <c r="B239" s="120" t="s">
        <v>6</v>
      </c>
      <c r="C239" s="843">
        <v>131.80000000000001</v>
      </c>
      <c r="D239" s="844">
        <v>3788782</v>
      </c>
      <c r="E239" s="844">
        <v>597581</v>
      </c>
      <c r="F239" s="843">
        <v>130.69999999999999</v>
      </c>
      <c r="G239" s="19">
        <v>1082536</v>
      </c>
      <c r="H239" s="845">
        <v>0.85</v>
      </c>
      <c r="I239" s="2684">
        <v>-2.1</v>
      </c>
      <c r="J239" s="846">
        <v>1.22</v>
      </c>
      <c r="K239" s="1148">
        <v>572790</v>
      </c>
      <c r="M239" s="847">
        <v>131.80000000000001</v>
      </c>
      <c r="N239" s="843">
        <v>3971.46</v>
      </c>
      <c r="O239" s="843">
        <v>603.11</v>
      </c>
      <c r="P239" s="843">
        <v>130.69999999999999</v>
      </c>
      <c r="Q239" s="19">
        <v>1042168.1</v>
      </c>
      <c r="R239" s="845">
        <v>0.85</v>
      </c>
      <c r="S239" s="2684">
        <v>-2.1</v>
      </c>
      <c r="T239" s="846">
        <v>1.2709999999999999</v>
      </c>
      <c r="U239" s="1148">
        <v>568923</v>
      </c>
      <c r="X239" s="1131">
        <v>113.4</v>
      </c>
      <c r="Y239" s="1107">
        <v>241196</v>
      </c>
      <c r="Z239" s="1112">
        <v>321228</v>
      </c>
      <c r="AB239" s="1131">
        <v>110.9</v>
      </c>
      <c r="AC239" s="1101">
        <v>26381.9</v>
      </c>
      <c r="AD239" s="1112">
        <v>307469</v>
      </c>
    </row>
    <row r="240" spans="1:30">
      <c r="A240" s="112"/>
      <c r="B240" s="120" t="s">
        <v>7</v>
      </c>
      <c r="C240" s="843">
        <v>131.1</v>
      </c>
      <c r="D240" s="844">
        <v>4031911</v>
      </c>
      <c r="E240" s="844">
        <v>469314</v>
      </c>
      <c r="F240" s="843">
        <v>131</v>
      </c>
      <c r="G240" s="19">
        <v>1027974.5820000001</v>
      </c>
      <c r="H240" s="845">
        <v>0.83</v>
      </c>
      <c r="I240" s="2684">
        <v>0.4</v>
      </c>
      <c r="J240" s="846">
        <v>1.198</v>
      </c>
      <c r="K240" s="1148">
        <v>570904</v>
      </c>
      <c r="M240" s="847">
        <v>131.1</v>
      </c>
      <c r="N240" s="843">
        <v>4089.59</v>
      </c>
      <c r="O240" s="843">
        <v>556.62</v>
      </c>
      <c r="P240" s="843">
        <v>131</v>
      </c>
      <c r="Q240" s="19">
        <v>1050379.6000000001</v>
      </c>
      <c r="R240" s="845">
        <v>0.83</v>
      </c>
      <c r="S240" s="2684">
        <v>0.4</v>
      </c>
      <c r="T240" s="846">
        <v>1.2829999999999999</v>
      </c>
      <c r="U240" s="1148">
        <v>587209</v>
      </c>
      <c r="X240" s="1131">
        <v>108.6</v>
      </c>
      <c r="Y240" s="1107">
        <v>252429</v>
      </c>
      <c r="Z240" s="1112">
        <v>336642</v>
      </c>
      <c r="AB240" s="1131">
        <v>111.3</v>
      </c>
      <c r="AC240" s="1101">
        <v>26678.3</v>
      </c>
      <c r="AD240" s="1112">
        <v>331726</v>
      </c>
    </row>
    <row r="241" spans="1:30">
      <c r="A241" s="112"/>
      <c r="B241" s="120" t="s">
        <v>8</v>
      </c>
      <c r="C241" s="843">
        <v>129.30000000000001</v>
      </c>
      <c r="D241" s="844">
        <v>4181161</v>
      </c>
      <c r="E241" s="844">
        <v>605726</v>
      </c>
      <c r="F241" s="843">
        <v>131.30000000000001</v>
      </c>
      <c r="G241" s="19">
        <v>1072962.693</v>
      </c>
      <c r="H241" s="845">
        <v>0.79</v>
      </c>
      <c r="I241" s="2684">
        <v>-2.2000000000000002</v>
      </c>
      <c r="J241" s="846">
        <v>1.298</v>
      </c>
      <c r="K241" s="1148">
        <v>598442</v>
      </c>
      <c r="M241" s="847">
        <v>129.30000000000001</v>
      </c>
      <c r="N241" s="843">
        <v>3997.59</v>
      </c>
      <c r="O241" s="843">
        <v>569.41</v>
      </c>
      <c r="P241" s="843">
        <v>131.30000000000001</v>
      </c>
      <c r="Q241" s="19">
        <v>1036984.6</v>
      </c>
      <c r="R241" s="845">
        <v>0.79</v>
      </c>
      <c r="S241" s="2684">
        <v>-2.2000000000000002</v>
      </c>
      <c r="T241" s="846">
        <v>1.252</v>
      </c>
      <c r="U241" s="1148">
        <v>599242</v>
      </c>
      <c r="X241" s="1131">
        <v>106.2</v>
      </c>
      <c r="Y241" s="1107">
        <v>252110</v>
      </c>
      <c r="Z241" s="1112">
        <v>348026</v>
      </c>
      <c r="AB241" s="1131">
        <v>109.2</v>
      </c>
      <c r="AC241" s="1101">
        <v>25949.5</v>
      </c>
      <c r="AD241" s="1112">
        <v>357517</v>
      </c>
    </row>
    <row r="242" spans="1:30">
      <c r="A242" s="112"/>
      <c r="B242" s="120" t="s">
        <v>9</v>
      </c>
      <c r="C242" s="843">
        <v>132</v>
      </c>
      <c r="D242" s="844">
        <v>4365234</v>
      </c>
      <c r="E242" s="844">
        <v>850753</v>
      </c>
      <c r="F242" s="843">
        <v>136</v>
      </c>
      <c r="G242" s="19">
        <v>1077784.8119999999</v>
      </c>
      <c r="H242" s="845">
        <v>0.78</v>
      </c>
      <c r="I242" s="2684">
        <v>-0.6</v>
      </c>
      <c r="J242" s="846">
        <v>1.33</v>
      </c>
      <c r="K242" s="1148">
        <v>637021</v>
      </c>
      <c r="M242" s="847">
        <v>132</v>
      </c>
      <c r="N242" s="843">
        <v>4025.68</v>
      </c>
      <c r="O242" s="843">
        <v>765.16</v>
      </c>
      <c r="P242" s="843">
        <v>136</v>
      </c>
      <c r="Q242" s="19">
        <v>1044367.1</v>
      </c>
      <c r="R242" s="845">
        <v>0.78</v>
      </c>
      <c r="S242" s="2684">
        <v>-0.6</v>
      </c>
      <c r="T242" s="846">
        <v>1.3360000000000001</v>
      </c>
      <c r="U242" s="1148">
        <v>607438</v>
      </c>
      <c r="X242" s="1131">
        <v>108.1</v>
      </c>
      <c r="Y242" s="1107">
        <v>289189</v>
      </c>
      <c r="Z242" s="1112">
        <v>343729</v>
      </c>
      <c r="AB242" s="1131">
        <v>109.5</v>
      </c>
      <c r="AC242" s="1101">
        <v>26008.5</v>
      </c>
      <c r="AD242" s="1112">
        <v>329397</v>
      </c>
    </row>
    <row r="243" spans="1:30">
      <c r="A243" s="112"/>
      <c r="B243" s="120" t="s">
        <v>10</v>
      </c>
      <c r="C243" s="843">
        <v>125.5</v>
      </c>
      <c r="D243" s="844">
        <v>4105711</v>
      </c>
      <c r="E243" s="844">
        <v>586086</v>
      </c>
      <c r="F243" s="843">
        <v>124.5</v>
      </c>
      <c r="G243" s="19">
        <v>1011755.8860000001</v>
      </c>
      <c r="H243" s="845">
        <v>0.74</v>
      </c>
      <c r="I243" s="2684">
        <v>0</v>
      </c>
      <c r="J243" s="846">
        <v>1.2010000000000001</v>
      </c>
      <c r="K243" s="1148">
        <v>588836</v>
      </c>
      <c r="M243" s="847">
        <v>125.5</v>
      </c>
      <c r="N243" s="843">
        <v>3906.76</v>
      </c>
      <c r="O243" s="843">
        <v>595.79999999999995</v>
      </c>
      <c r="P243" s="843">
        <v>124.5</v>
      </c>
      <c r="Q243" s="19">
        <v>1038261.9</v>
      </c>
      <c r="R243" s="845">
        <v>0.74</v>
      </c>
      <c r="S243" s="2684">
        <v>0</v>
      </c>
      <c r="T243" s="846">
        <v>1.2709999999999999</v>
      </c>
      <c r="U243" s="1148">
        <v>600627</v>
      </c>
      <c r="X243" s="1131">
        <v>104.9</v>
      </c>
      <c r="Y243" s="1107">
        <v>222356</v>
      </c>
      <c r="Z243" s="1112">
        <v>342995</v>
      </c>
      <c r="AB243" s="1131">
        <v>108.4</v>
      </c>
      <c r="AC243" s="1101">
        <v>25894</v>
      </c>
      <c r="AD243" s="1112">
        <v>341069</v>
      </c>
    </row>
    <row r="244" spans="1:30">
      <c r="A244" s="112"/>
      <c r="B244" s="120" t="s">
        <v>11</v>
      </c>
      <c r="C244" s="843">
        <v>123.5</v>
      </c>
      <c r="D244" s="844">
        <v>4108406</v>
      </c>
      <c r="E244" s="844">
        <v>426438</v>
      </c>
      <c r="F244" s="843">
        <v>123.9</v>
      </c>
      <c r="G244" s="19">
        <v>1043001.36</v>
      </c>
      <c r="H244" s="845">
        <v>0.72</v>
      </c>
      <c r="I244" s="2684">
        <v>-2.8</v>
      </c>
      <c r="J244" s="846">
        <v>1.341</v>
      </c>
      <c r="K244" s="1148">
        <v>649982</v>
      </c>
      <c r="M244" s="847">
        <v>123.5</v>
      </c>
      <c r="N244" s="843">
        <v>3955.14</v>
      </c>
      <c r="O244" s="843">
        <v>405.95</v>
      </c>
      <c r="P244" s="843">
        <v>123.9</v>
      </c>
      <c r="Q244" s="19">
        <v>1041953.1</v>
      </c>
      <c r="R244" s="845">
        <v>0.72</v>
      </c>
      <c r="S244" s="2684">
        <v>-2.8</v>
      </c>
      <c r="T244" s="846">
        <v>1.294</v>
      </c>
      <c r="U244" s="1148">
        <v>636243</v>
      </c>
      <c r="X244" s="1131">
        <v>112.7</v>
      </c>
      <c r="Y244" s="1107">
        <v>217215</v>
      </c>
      <c r="Z244" s="1112">
        <v>374286</v>
      </c>
      <c r="AB244" s="1131">
        <v>113</v>
      </c>
      <c r="AC244" s="1101">
        <v>25487.1</v>
      </c>
      <c r="AD244" s="1112">
        <v>367986</v>
      </c>
    </row>
    <row r="245" spans="1:30">
      <c r="A245" s="112"/>
      <c r="B245" s="120" t="s">
        <v>12</v>
      </c>
      <c r="C245" s="843">
        <v>127.3</v>
      </c>
      <c r="D245" s="844">
        <v>4044210</v>
      </c>
      <c r="E245" s="844">
        <v>569560</v>
      </c>
      <c r="F245" s="843">
        <v>127.3</v>
      </c>
      <c r="G245" s="19">
        <v>1050193.4099999999</v>
      </c>
      <c r="H245" s="845">
        <v>0.72</v>
      </c>
      <c r="I245" s="2684">
        <v>-3.9</v>
      </c>
      <c r="J245" s="846">
        <v>1.2869999999999999</v>
      </c>
      <c r="K245" s="1148">
        <v>608430</v>
      </c>
      <c r="M245" s="847">
        <v>127.3</v>
      </c>
      <c r="N245" s="843">
        <v>3933.95</v>
      </c>
      <c r="O245" s="843">
        <v>560.42999999999995</v>
      </c>
      <c r="P245" s="843">
        <v>127.3</v>
      </c>
      <c r="Q245" s="19">
        <v>1036949.2</v>
      </c>
      <c r="R245" s="845">
        <v>0.72</v>
      </c>
      <c r="S245" s="2684">
        <v>-3.9</v>
      </c>
      <c r="T245" s="846">
        <v>1.3029999999999999</v>
      </c>
      <c r="U245" s="1148">
        <v>579911</v>
      </c>
      <c r="X245" s="1131">
        <v>107.8</v>
      </c>
      <c r="Y245" s="1107">
        <v>236680</v>
      </c>
      <c r="Z245" s="1112">
        <v>358619</v>
      </c>
      <c r="AB245" s="1131">
        <v>106.2</v>
      </c>
      <c r="AC245" s="1101">
        <v>25390</v>
      </c>
      <c r="AD245" s="1112">
        <v>340787</v>
      </c>
    </row>
    <row r="246" spans="1:30">
      <c r="A246" s="112"/>
      <c r="B246" s="120" t="s">
        <v>13</v>
      </c>
      <c r="C246" s="843">
        <v>118.3</v>
      </c>
      <c r="D246" s="844">
        <v>3718458</v>
      </c>
      <c r="E246" s="844">
        <v>400794</v>
      </c>
      <c r="F246" s="843">
        <v>115.8</v>
      </c>
      <c r="G246" s="19">
        <v>1031057.64</v>
      </c>
      <c r="H246" s="845">
        <v>0.69</v>
      </c>
      <c r="I246" s="2684">
        <v>0.5</v>
      </c>
      <c r="J246" s="846">
        <v>1.161</v>
      </c>
      <c r="K246" s="1148">
        <v>476775</v>
      </c>
      <c r="M246" s="847">
        <v>118.3</v>
      </c>
      <c r="N246" s="843">
        <v>3826.56</v>
      </c>
      <c r="O246" s="843">
        <v>375.03</v>
      </c>
      <c r="P246" s="843">
        <v>115.8</v>
      </c>
      <c r="Q246" s="19">
        <v>1021975.2</v>
      </c>
      <c r="R246" s="845">
        <v>0.69</v>
      </c>
      <c r="S246" s="2684">
        <v>0.5</v>
      </c>
      <c r="T246" s="846">
        <v>1.1579999999999999</v>
      </c>
      <c r="U246" s="1148">
        <v>497412</v>
      </c>
      <c r="X246" s="1131">
        <v>106.3</v>
      </c>
      <c r="Y246" s="1107">
        <v>283840</v>
      </c>
      <c r="Z246" s="1112">
        <v>305547</v>
      </c>
      <c r="AB246" s="1131">
        <v>103</v>
      </c>
      <c r="AC246" s="1101">
        <v>25975.8</v>
      </c>
      <c r="AD246" s="1112">
        <v>323025</v>
      </c>
    </row>
    <row r="247" spans="1:30">
      <c r="A247" s="112"/>
      <c r="B247" s="120" t="s">
        <v>14</v>
      </c>
      <c r="C247" s="843">
        <v>111.9</v>
      </c>
      <c r="D247" s="844">
        <v>3448114</v>
      </c>
      <c r="E247" s="844">
        <v>482299</v>
      </c>
      <c r="F247" s="843">
        <v>108.4</v>
      </c>
      <c r="G247" s="19">
        <v>1021601.2840000001</v>
      </c>
      <c r="H247" s="845">
        <v>0.68</v>
      </c>
      <c r="I247" s="2684">
        <v>-3.9</v>
      </c>
      <c r="J247" s="846">
        <v>1.1839999999999999</v>
      </c>
      <c r="K247" s="1148">
        <v>501322</v>
      </c>
      <c r="M247" s="847">
        <v>111.9</v>
      </c>
      <c r="N247" s="843">
        <v>3551.11</v>
      </c>
      <c r="O247" s="843">
        <v>435.23</v>
      </c>
      <c r="P247" s="843">
        <v>108.4</v>
      </c>
      <c r="Q247" s="19">
        <v>1026063.5</v>
      </c>
      <c r="R247" s="845">
        <v>0.68</v>
      </c>
      <c r="S247" s="2684">
        <v>-3.9</v>
      </c>
      <c r="T247" s="846">
        <v>1.1499999999999999</v>
      </c>
      <c r="U247" s="1148">
        <v>469558</v>
      </c>
      <c r="X247" s="1132">
        <v>106.5</v>
      </c>
      <c r="Y247" s="1108">
        <v>350955</v>
      </c>
      <c r="Z247" s="1113">
        <v>300758</v>
      </c>
      <c r="AB247" s="1132">
        <v>100.6</v>
      </c>
      <c r="AC247" s="1102">
        <v>25124.1</v>
      </c>
      <c r="AD247" s="1113">
        <v>300785</v>
      </c>
    </row>
    <row r="248" spans="1:30">
      <c r="A248" s="114" t="s">
        <v>57</v>
      </c>
      <c r="B248" s="119" t="s">
        <v>3</v>
      </c>
      <c r="C248" s="853">
        <v>103.1</v>
      </c>
      <c r="D248" s="854">
        <v>3188997</v>
      </c>
      <c r="E248" s="854">
        <v>369560</v>
      </c>
      <c r="F248" s="853">
        <v>98.9</v>
      </c>
      <c r="G248" s="18">
        <v>989203.51399999997</v>
      </c>
      <c r="H248" s="855">
        <v>0.61</v>
      </c>
      <c r="I248" s="2683">
        <v>-1.9</v>
      </c>
      <c r="J248" s="856">
        <v>0.92700000000000005</v>
      </c>
      <c r="K248" s="1147">
        <v>340981</v>
      </c>
      <c r="M248" s="857">
        <v>103.1</v>
      </c>
      <c r="N248" s="853">
        <v>3349.52</v>
      </c>
      <c r="O248" s="853">
        <v>474.05</v>
      </c>
      <c r="P248" s="853">
        <v>98.9</v>
      </c>
      <c r="Q248" s="18">
        <v>1045868.2</v>
      </c>
      <c r="R248" s="855">
        <v>0.61</v>
      </c>
      <c r="S248" s="2683">
        <v>-1.9</v>
      </c>
      <c r="T248" s="856">
        <v>0.99399999999999999</v>
      </c>
      <c r="U248" s="1147">
        <v>404371</v>
      </c>
      <c r="X248" s="1131">
        <v>93</v>
      </c>
      <c r="Y248" s="1107">
        <v>278781</v>
      </c>
      <c r="Z248" s="1112">
        <v>278184</v>
      </c>
      <c r="AB248" s="1131">
        <v>98.7</v>
      </c>
      <c r="AC248" s="1101">
        <v>25690.9</v>
      </c>
      <c r="AD248" s="1112">
        <v>269096</v>
      </c>
    </row>
    <row r="249" spans="1:30">
      <c r="A249" s="112">
        <v>2009</v>
      </c>
      <c r="B249" s="120" t="s">
        <v>4</v>
      </c>
      <c r="C249" s="843">
        <v>100</v>
      </c>
      <c r="D249" s="844">
        <v>2938313</v>
      </c>
      <c r="E249" s="844">
        <v>418817</v>
      </c>
      <c r="F249" s="843">
        <v>95</v>
      </c>
      <c r="G249" s="19">
        <v>1030313.1020000001</v>
      </c>
      <c r="H249" s="845">
        <v>0.55000000000000004</v>
      </c>
      <c r="I249" s="2684">
        <v>-5.2</v>
      </c>
      <c r="J249" s="846">
        <v>0.94499999999999995</v>
      </c>
      <c r="K249" s="1148">
        <v>369253</v>
      </c>
      <c r="M249" s="847">
        <v>100</v>
      </c>
      <c r="N249" s="843">
        <v>3200.27</v>
      </c>
      <c r="O249" s="843">
        <v>392.29</v>
      </c>
      <c r="P249" s="843">
        <v>95</v>
      </c>
      <c r="Q249" s="19">
        <v>1046585.9</v>
      </c>
      <c r="R249" s="845">
        <v>0.55000000000000004</v>
      </c>
      <c r="S249" s="2684">
        <v>-5.2</v>
      </c>
      <c r="T249" s="846">
        <v>0.96</v>
      </c>
      <c r="U249" s="1148">
        <v>389560</v>
      </c>
      <c r="X249" s="1131">
        <v>91.9</v>
      </c>
      <c r="Y249" s="1107">
        <v>210154</v>
      </c>
      <c r="Z249" s="1112">
        <v>193965</v>
      </c>
      <c r="AB249" s="1131">
        <v>92.7</v>
      </c>
      <c r="AC249" s="1101">
        <v>25479.3</v>
      </c>
      <c r="AD249" s="1112">
        <v>225715</v>
      </c>
    </row>
    <row r="250" spans="1:30">
      <c r="A250" s="95"/>
      <c r="B250" s="120" t="s">
        <v>5</v>
      </c>
      <c r="C250" s="843">
        <v>105.3</v>
      </c>
      <c r="D250" s="844">
        <v>3141206</v>
      </c>
      <c r="E250" s="844">
        <v>370546</v>
      </c>
      <c r="F250" s="843">
        <v>110.2</v>
      </c>
      <c r="G250" s="19">
        <v>1024008.276</v>
      </c>
      <c r="H250" s="845">
        <v>0.51</v>
      </c>
      <c r="I250" s="2684">
        <v>-5.4</v>
      </c>
      <c r="J250" s="846">
        <v>1.2609999999999999</v>
      </c>
      <c r="K250" s="1148">
        <v>413933</v>
      </c>
      <c r="M250" s="847">
        <v>105.3</v>
      </c>
      <c r="N250" s="843">
        <v>3164.99</v>
      </c>
      <c r="O250" s="843">
        <v>384.26</v>
      </c>
      <c r="P250" s="843">
        <v>110.2</v>
      </c>
      <c r="Q250" s="19">
        <v>1035105.4</v>
      </c>
      <c r="R250" s="845">
        <v>0.51</v>
      </c>
      <c r="S250" s="2684">
        <v>-5.4</v>
      </c>
      <c r="T250" s="846">
        <v>1.093</v>
      </c>
      <c r="U250" s="1148">
        <v>378703</v>
      </c>
      <c r="X250" s="1131">
        <v>91.6</v>
      </c>
      <c r="Y250" s="1107">
        <v>251138</v>
      </c>
      <c r="Z250" s="1112">
        <v>235957</v>
      </c>
      <c r="AB250" s="1131">
        <v>88.3</v>
      </c>
      <c r="AC250" s="1101">
        <v>25104</v>
      </c>
      <c r="AD250" s="1112">
        <v>233568</v>
      </c>
    </row>
    <row r="251" spans="1:30">
      <c r="A251" s="112"/>
      <c r="B251" s="120" t="s">
        <v>6</v>
      </c>
      <c r="C251" s="843">
        <v>101.7</v>
      </c>
      <c r="D251" s="844">
        <v>3154708</v>
      </c>
      <c r="E251" s="844">
        <v>414249</v>
      </c>
      <c r="F251" s="843">
        <v>97.2</v>
      </c>
      <c r="G251" s="19">
        <v>1091950.0719999999</v>
      </c>
      <c r="H251" s="845">
        <v>0.48</v>
      </c>
      <c r="I251" s="2684">
        <v>-1.6</v>
      </c>
      <c r="J251" s="846">
        <v>0.97299999999999998</v>
      </c>
      <c r="K251" s="1148">
        <v>393717</v>
      </c>
      <c r="M251" s="847">
        <v>101.7</v>
      </c>
      <c r="N251" s="843">
        <v>3304.14</v>
      </c>
      <c r="O251" s="843">
        <v>421.55</v>
      </c>
      <c r="P251" s="843">
        <v>97.2</v>
      </c>
      <c r="Q251" s="19">
        <v>1046040.3</v>
      </c>
      <c r="R251" s="845">
        <v>0.48</v>
      </c>
      <c r="S251" s="2684">
        <v>-1.6</v>
      </c>
      <c r="T251" s="846">
        <v>1.016</v>
      </c>
      <c r="U251" s="1148">
        <v>387751</v>
      </c>
      <c r="X251" s="1131">
        <v>92.8</v>
      </c>
      <c r="Y251" s="1107">
        <v>234245</v>
      </c>
      <c r="Z251" s="1112">
        <v>238530</v>
      </c>
      <c r="AB251" s="1131">
        <v>90.9</v>
      </c>
      <c r="AC251" s="1101">
        <v>25331.8</v>
      </c>
      <c r="AD251" s="1112">
        <v>226891</v>
      </c>
    </row>
    <row r="252" spans="1:30">
      <c r="A252" s="112"/>
      <c r="B252" s="120" t="s">
        <v>7</v>
      </c>
      <c r="C252" s="843">
        <v>100.6</v>
      </c>
      <c r="D252" s="844">
        <v>3305901</v>
      </c>
      <c r="E252" s="844">
        <v>298101</v>
      </c>
      <c r="F252" s="843">
        <v>96.6</v>
      </c>
      <c r="G252" s="19">
        <v>1001642.3039999999</v>
      </c>
      <c r="H252" s="845">
        <v>0.46</v>
      </c>
      <c r="I252" s="2684">
        <v>-4.8</v>
      </c>
      <c r="J252" s="846">
        <v>0.90800000000000003</v>
      </c>
      <c r="K252" s="1148">
        <v>384342</v>
      </c>
      <c r="M252" s="847">
        <v>100.6</v>
      </c>
      <c r="N252" s="843">
        <v>3344.52</v>
      </c>
      <c r="O252" s="843">
        <v>352.15</v>
      </c>
      <c r="P252" s="843">
        <v>96.6</v>
      </c>
      <c r="Q252" s="19">
        <v>1033935.5</v>
      </c>
      <c r="R252" s="845">
        <v>0.46</v>
      </c>
      <c r="S252" s="2684">
        <v>-4.8</v>
      </c>
      <c r="T252" s="846">
        <v>0.97499999999999998</v>
      </c>
      <c r="U252" s="1148">
        <v>400121</v>
      </c>
      <c r="X252" s="1131">
        <v>87</v>
      </c>
      <c r="Y252" s="1107">
        <v>223313</v>
      </c>
      <c r="Z252" s="1112">
        <v>198521</v>
      </c>
      <c r="AB252" s="1131">
        <v>89.6</v>
      </c>
      <c r="AC252" s="1101">
        <v>23840.400000000001</v>
      </c>
      <c r="AD252" s="1112">
        <v>203283</v>
      </c>
    </row>
    <row r="253" spans="1:30">
      <c r="A253" s="112"/>
      <c r="B253" s="120" t="s">
        <v>8</v>
      </c>
      <c r="C253" s="843">
        <v>102.9</v>
      </c>
      <c r="D253" s="844">
        <v>3577022</v>
      </c>
      <c r="E253" s="844">
        <v>350893</v>
      </c>
      <c r="F253" s="843">
        <v>100.1</v>
      </c>
      <c r="G253" s="19">
        <v>1084644.24</v>
      </c>
      <c r="H253" s="845">
        <v>0.45</v>
      </c>
      <c r="I253" s="2684">
        <v>-3</v>
      </c>
      <c r="J253" s="846">
        <v>1.0880000000000001</v>
      </c>
      <c r="K253" s="1148">
        <v>401265</v>
      </c>
      <c r="M253" s="847">
        <v>102.9</v>
      </c>
      <c r="N253" s="843">
        <v>3422.81</v>
      </c>
      <c r="O253" s="843">
        <v>347.82</v>
      </c>
      <c r="P253" s="843">
        <v>100.1</v>
      </c>
      <c r="Q253" s="19">
        <v>1046244.8</v>
      </c>
      <c r="R253" s="845">
        <v>0.45</v>
      </c>
      <c r="S253" s="2684">
        <v>-3</v>
      </c>
      <c r="T253" s="846">
        <v>1.0409999999999999</v>
      </c>
      <c r="U253" s="1148">
        <v>393008</v>
      </c>
      <c r="X253" s="1131">
        <v>88.9</v>
      </c>
      <c r="Y253" s="1107">
        <v>251202</v>
      </c>
      <c r="Z253" s="1112">
        <v>217055</v>
      </c>
      <c r="AB253" s="1131">
        <v>91.5</v>
      </c>
      <c r="AC253" s="1101">
        <v>26181</v>
      </c>
      <c r="AD253" s="1112">
        <v>213363</v>
      </c>
    </row>
    <row r="254" spans="1:30">
      <c r="A254" s="112"/>
      <c r="B254" s="120" t="s">
        <v>9</v>
      </c>
      <c r="C254" s="843">
        <v>101.9</v>
      </c>
      <c r="D254" s="844">
        <v>3824375</v>
      </c>
      <c r="E254" s="844">
        <v>381202</v>
      </c>
      <c r="F254" s="843">
        <v>94.7</v>
      </c>
      <c r="G254" s="19">
        <v>1102121.085</v>
      </c>
      <c r="H254" s="845">
        <v>0.43</v>
      </c>
      <c r="I254" s="2684">
        <v>-5.2</v>
      </c>
      <c r="J254" s="846">
        <v>1.04</v>
      </c>
      <c r="K254" s="1148">
        <v>407593</v>
      </c>
      <c r="M254" s="847">
        <v>101.9</v>
      </c>
      <c r="N254" s="843">
        <v>3528.07</v>
      </c>
      <c r="O254" s="843">
        <v>336.39</v>
      </c>
      <c r="P254" s="843">
        <v>94.7</v>
      </c>
      <c r="Q254" s="19">
        <v>1060810</v>
      </c>
      <c r="R254" s="845">
        <v>0.43</v>
      </c>
      <c r="S254" s="2684">
        <v>-5.2</v>
      </c>
      <c r="T254" s="846">
        <v>1.044</v>
      </c>
      <c r="U254" s="1148">
        <v>385393</v>
      </c>
      <c r="X254" s="1131">
        <v>92.7</v>
      </c>
      <c r="Y254" s="1107">
        <v>275635</v>
      </c>
      <c r="Z254" s="1112">
        <v>237811</v>
      </c>
      <c r="AB254" s="1131">
        <v>93.4</v>
      </c>
      <c r="AC254" s="1101">
        <v>24594.5</v>
      </c>
      <c r="AD254" s="1112">
        <v>223963</v>
      </c>
    </row>
    <row r="255" spans="1:30">
      <c r="A255" s="112"/>
      <c r="B255" s="120" t="s">
        <v>10</v>
      </c>
      <c r="C255" s="843">
        <v>103.5</v>
      </c>
      <c r="D255" s="844">
        <v>3668202</v>
      </c>
      <c r="E255" s="844">
        <v>327005</v>
      </c>
      <c r="F255" s="843">
        <v>98.3</v>
      </c>
      <c r="G255" s="19">
        <v>1021759.9</v>
      </c>
      <c r="H255" s="845">
        <v>0.43</v>
      </c>
      <c r="I255" s="2684">
        <v>-3.8</v>
      </c>
      <c r="J255" s="846">
        <v>0.98099999999999998</v>
      </c>
      <c r="K255" s="1148">
        <v>398902</v>
      </c>
      <c r="M255" s="847">
        <v>103.5</v>
      </c>
      <c r="N255" s="843">
        <v>3494.45</v>
      </c>
      <c r="O255" s="843">
        <v>313.36</v>
      </c>
      <c r="P255" s="843">
        <v>98.3</v>
      </c>
      <c r="Q255" s="19">
        <v>1051517.8</v>
      </c>
      <c r="R255" s="845">
        <v>0.43</v>
      </c>
      <c r="S255" s="2684">
        <v>-3.8</v>
      </c>
      <c r="T255" s="846">
        <v>1.036</v>
      </c>
      <c r="U255" s="1148">
        <v>414952</v>
      </c>
      <c r="X255" s="1131">
        <v>89.1</v>
      </c>
      <c r="Y255" s="1107">
        <v>218476</v>
      </c>
      <c r="Z255" s="1112">
        <v>227814</v>
      </c>
      <c r="AB255" s="1131">
        <v>92.3</v>
      </c>
      <c r="AC255" s="1101">
        <v>24879.1</v>
      </c>
      <c r="AD255" s="1112">
        <v>225300</v>
      </c>
    </row>
    <row r="256" spans="1:30">
      <c r="A256" s="112"/>
      <c r="B256" s="120" t="s">
        <v>11</v>
      </c>
      <c r="C256" s="843">
        <v>104.2</v>
      </c>
      <c r="D256" s="844">
        <v>3642164</v>
      </c>
      <c r="E256" s="844">
        <v>394257</v>
      </c>
      <c r="F256" s="843">
        <v>98.9</v>
      </c>
      <c r="G256" s="19">
        <v>1054145.7749999999</v>
      </c>
      <c r="H256" s="845">
        <v>0.44</v>
      </c>
      <c r="I256" s="2684">
        <v>-2.9</v>
      </c>
      <c r="J256" s="846">
        <v>1.1100000000000001</v>
      </c>
      <c r="K256" s="1148">
        <v>417040</v>
      </c>
      <c r="M256" s="847">
        <v>104.2</v>
      </c>
      <c r="N256" s="843">
        <v>3514.82</v>
      </c>
      <c r="O256" s="843">
        <v>383.17</v>
      </c>
      <c r="P256" s="843">
        <v>98.9</v>
      </c>
      <c r="Q256" s="19">
        <v>1052402.8999999999</v>
      </c>
      <c r="R256" s="845">
        <v>0.44</v>
      </c>
      <c r="S256" s="2684">
        <v>-2.9</v>
      </c>
      <c r="T256" s="846">
        <v>1.0660000000000001</v>
      </c>
      <c r="U256" s="1148">
        <v>405867</v>
      </c>
      <c r="X256" s="1131">
        <v>94.5</v>
      </c>
      <c r="Y256" s="1107">
        <v>218994</v>
      </c>
      <c r="Z256" s="1112">
        <v>230278</v>
      </c>
      <c r="AB256" s="1131">
        <v>94.8</v>
      </c>
      <c r="AC256" s="1101">
        <v>26299.5</v>
      </c>
      <c r="AD256" s="1112">
        <v>230899</v>
      </c>
    </row>
    <row r="257" spans="1:30">
      <c r="A257" s="112"/>
      <c r="B257" s="120" t="s">
        <v>12</v>
      </c>
      <c r="C257" s="843">
        <v>106.2</v>
      </c>
      <c r="D257" s="844">
        <v>3728179</v>
      </c>
      <c r="E257" s="844">
        <v>443980</v>
      </c>
      <c r="F257" s="843">
        <v>99.1</v>
      </c>
      <c r="G257" s="19">
        <v>1053531.1499999999</v>
      </c>
      <c r="H257" s="845">
        <v>0.43</v>
      </c>
      <c r="I257" s="2684">
        <v>-3.2</v>
      </c>
      <c r="J257" s="846">
        <v>1.0840000000000001</v>
      </c>
      <c r="K257" s="1148">
        <v>439107</v>
      </c>
      <c r="M257" s="847">
        <v>106.2</v>
      </c>
      <c r="N257" s="843">
        <v>3634.02</v>
      </c>
      <c r="O257" s="843">
        <v>434.05</v>
      </c>
      <c r="P257" s="843">
        <v>99.1</v>
      </c>
      <c r="Q257" s="19">
        <v>1042056.3</v>
      </c>
      <c r="R257" s="845">
        <v>0.43</v>
      </c>
      <c r="S257" s="2684">
        <v>-3.2</v>
      </c>
      <c r="T257" s="846">
        <v>1.103</v>
      </c>
      <c r="U257" s="1148">
        <v>422477</v>
      </c>
      <c r="X257" s="1131">
        <v>97.3</v>
      </c>
      <c r="Y257" s="1107">
        <v>235062</v>
      </c>
      <c r="Z257" s="1112">
        <v>234314</v>
      </c>
      <c r="AB257" s="1131">
        <v>95.7</v>
      </c>
      <c r="AC257" s="1101">
        <v>24877.4</v>
      </c>
      <c r="AD257" s="1112">
        <v>230959</v>
      </c>
    </row>
    <row r="258" spans="1:30">
      <c r="A258" s="112"/>
      <c r="B258" s="120" t="s">
        <v>13</v>
      </c>
      <c r="C258" s="843">
        <v>109.3</v>
      </c>
      <c r="D258" s="844">
        <v>3582458</v>
      </c>
      <c r="E258" s="844">
        <v>391134</v>
      </c>
      <c r="F258" s="843">
        <v>104.6</v>
      </c>
      <c r="G258" s="19">
        <v>1064909.8799999999</v>
      </c>
      <c r="H258" s="845">
        <v>0.43</v>
      </c>
      <c r="I258" s="2684">
        <v>-9.1</v>
      </c>
      <c r="J258" s="846">
        <v>1.1080000000000001</v>
      </c>
      <c r="K258" s="1148">
        <v>409737</v>
      </c>
      <c r="M258" s="847">
        <v>109.3</v>
      </c>
      <c r="N258" s="843">
        <v>3685.38</v>
      </c>
      <c r="O258" s="843">
        <v>378.37</v>
      </c>
      <c r="P258" s="843">
        <v>104.6</v>
      </c>
      <c r="Q258" s="19">
        <v>1053834.6000000001</v>
      </c>
      <c r="R258" s="845">
        <v>0.43</v>
      </c>
      <c r="S258" s="2684">
        <v>-9.1</v>
      </c>
      <c r="T258" s="846">
        <v>1.1120000000000001</v>
      </c>
      <c r="U258" s="1148">
        <v>435769</v>
      </c>
      <c r="X258" s="1131">
        <v>100</v>
      </c>
      <c r="Y258" s="1107">
        <v>257772</v>
      </c>
      <c r="Z258" s="1112">
        <v>241832</v>
      </c>
      <c r="AB258" s="1131">
        <v>96.9</v>
      </c>
      <c r="AC258" s="1101">
        <v>23687.1</v>
      </c>
      <c r="AD258" s="1112">
        <v>245729</v>
      </c>
    </row>
    <row r="259" spans="1:30">
      <c r="A259" s="113"/>
      <c r="B259" s="121" t="s">
        <v>14</v>
      </c>
      <c r="C259" s="848">
        <v>110.1</v>
      </c>
      <c r="D259" s="849">
        <v>3576246</v>
      </c>
      <c r="E259" s="849">
        <v>399708</v>
      </c>
      <c r="F259" s="848">
        <v>105.9</v>
      </c>
      <c r="G259" s="20">
        <v>1062368.503</v>
      </c>
      <c r="H259" s="850">
        <v>0.42</v>
      </c>
      <c r="I259" s="2685">
        <v>-2.7</v>
      </c>
      <c r="J259" s="851">
        <v>1.1739999999999999</v>
      </c>
      <c r="K259" s="1149">
        <v>456217</v>
      </c>
      <c r="M259" s="852">
        <v>110.1</v>
      </c>
      <c r="N259" s="848">
        <v>3688.48</v>
      </c>
      <c r="O259" s="848">
        <v>356.36</v>
      </c>
      <c r="P259" s="848">
        <v>105.9</v>
      </c>
      <c r="Q259" s="20">
        <v>1062475.6000000001</v>
      </c>
      <c r="R259" s="850">
        <v>0.42</v>
      </c>
      <c r="S259" s="2685">
        <v>-2.7</v>
      </c>
      <c r="T259" s="851">
        <v>1.139</v>
      </c>
      <c r="U259" s="1149">
        <v>426294</v>
      </c>
      <c r="X259" s="1131">
        <v>103.6</v>
      </c>
      <c r="Y259" s="1107">
        <v>347925</v>
      </c>
      <c r="Z259" s="1112">
        <v>235235</v>
      </c>
      <c r="AB259" s="1131">
        <v>97.7</v>
      </c>
      <c r="AC259" s="1101">
        <v>24989.599999999999</v>
      </c>
      <c r="AD259" s="1112">
        <v>240100</v>
      </c>
    </row>
    <row r="260" spans="1:30">
      <c r="A260" s="115" t="s">
        <v>58</v>
      </c>
      <c r="B260" s="120" t="s">
        <v>3</v>
      </c>
      <c r="C260" s="843">
        <v>113.7</v>
      </c>
      <c r="D260" s="844">
        <v>3568168</v>
      </c>
      <c r="E260" s="844">
        <v>246951</v>
      </c>
      <c r="F260" s="843">
        <v>110.8</v>
      </c>
      <c r="G260" s="19">
        <v>997998.00300000014</v>
      </c>
      <c r="H260" s="845">
        <v>0.43</v>
      </c>
      <c r="I260" s="2684">
        <v>-4.4000000000000004</v>
      </c>
      <c r="J260" s="846">
        <v>1.052</v>
      </c>
      <c r="K260" s="1148">
        <v>393576</v>
      </c>
      <c r="M260" s="847">
        <v>113.7</v>
      </c>
      <c r="N260" s="843">
        <v>3739.91</v>
      </c>
      <c r="O260" s="843">
        <v>317.64999999999998</v>
      </c>
      <c r="P260" s="843">
        <v>110.8</v>
      </c>
      <c r="Q260" s="19">
        <v>1066410.2</v>
      </c>
      <c r="R260" s="845">
        <v>0.43</v>
      </c>
      <c r="S260" s="2684">
        <v>-4.4000000000000004</v>
      </c>
      <c r="T260" s="846">
        <v>1.1259999999999999</v>
      </c>
      <c r="U260" s="1148">
        <v>472363</v>
      </c>
      <c r="X260" s="1133">
        <v>89.9</v>
      </c>
      <c r="Y260" s="1109">
        <v>268166</v>
      </c>
      <c r="Z260" s="1111">
        <v>248181</v>
      </c>
      <c r="AB260" s="1133">
        <v>95.3</v>
      </c>
      <c r="AC260" s="1103">
        <v>24727.4</v>
      </c>
      <c r="AD260" s="1111">
        <v>248062</v>
      </c>
    </row>
    <row r="261" spans="1:30">
      <c r="A261" s="112">
        <v>2010</v>
      </c>
      <c r="B261" s="120" t="s">
        <v>4</v>
      </c>
      <c r="C261" s="843">
        <v>114.3</v>
      </c>
      <c r="D261" s="844">
        <v>3448148</v>
      </c>
      <c r="E261" s="844">
        <v>397087</v>
      </c>
      <c r="F261" s="843">
        <v>111.9</v>
      </c>
      <c r="G261" s="19">
        <v>1045956.8510000001</v>
      </c>
      <c r="H261" s="845">
        <v>0.44</v>
      </c>
      <c r="I261" s="2684">
        <v>-2.5</v>
      </c>
      <c r="J261" s="846">
        <v>1.1060000000000001</v>
      </c>
      <c r="K261" s="1148">
        <v>419545</v>
      </c>
      <c r="M261" s="847">
        <v>114.3</v>
      </c>
      <c r="N261" s="843">
        <v>3752.62</v>
      </c>
      <c r="O261" s="843">
        <v>380.28</v>
      </c>
      <c r="P261" s="843">
        <v>111.9</v>
      </c>
      <c r="Q261" s="19">
        <v>1062679.3999999999</v>
      </c>
      <c r="R261" s="845">
        <v>0.44</v>
      </c>
      <c r="S261" s="2684">
        <v>-2.5</v>
      </c>
      <c r="T261" s="846">
        <v>1.121</v>
      </c>
      <c r="U261" s="1148">
        <v>439362</v>
      </c>
      <c r="X261" s="1131">
        <v>98.9</v>
      </c>
      <c r="Y261" s="1107">
        <v>204891</v>
      </c>
      <c r="Z261" s="1112">
        <v>215309</v>
      </c>
      <c r="AB261" s="1131">
        <v>100.1</v>
      </c>
      <c r="AC261" s="1101">
        <v>24646.9</v>
      </c>
      <c r="AD261" s="1112">
        <v>251222</v>
      </c>
    </row>
    <row r="262" spans="1:30">
      <c r="A262" s="112"/>
      <c r="B262" s="120" t="s">
        <v>5</v>
      </c>
      <c r="C262" s="843">
        <v>107.3</v>
      </c>
      <c r="D262" s="844">
        <v>3792970</v>
      </c>
      <c r="E262" s="844">
        <v>562412</v>
      </c>
      <c r="F262" s="843">
        <v>104.5</v>
      </c>
      <c r="G262" s="19">
        <v>1065978.294</v>
      </c>
      <c r="H262" s="845">
        <v>0.45</v>
      </c>
      <c r="I262" s="2684">
        <v>-5.7</v>
      </c>
      <c r="J262" s="846">
        <v>1.32</v>
      </c>
      <c r="K262" s="1148">
        <v>520018</v>
      </c>
      <c r="M262" s="847">
        <v>107.3</v>
      </c>
      <c r="N262" s="843">
        <v>3813.57</v>
      </c>
      <c r="O262" s="843">
        <v>545.74</v>
      </c>
      <c r="P262" s="843">
        <v>104.5</v>
      </c>
      <c r="Q262" s="19">
        <v>1069149.3</v>
      </c>
      <c r="R262" s="845">
        <v>0.45</v>
      </c>
      <c r="S262" s="2684">
        <v>-5.7</v>
      </c>
      <c r="T262" s="846">
        <v>1.143</v>
      </c>
      <c r="U262" s="1148">
        <v>462580</v>
      </c>
      <c r="X262" s="1131">
        <v>97.9</v>
      </c>
      <c r="Y262" s="1107">
        <v>244881</v>
      </c>
      <c r="Z262" s="1112">
        <v>258337</v>
      </c>
      <c r="AB262" s="1131">
        <v>94.2</v>
      </c>
      <c r="AC262" s="1101">
        <v>24791.200000000001</v>
      </c>
      <c r="AD262" s="1112">
        <v>247162</v>
      </c>
    </row>
    <row r="263" spans="1:30">
      <c r="A263" s="112"/>
      <c r="B263" s="120" t="s">
        <v>6</v>
      </c>
      <c r="C263" s="843">
        <v>113.6</v>
      </c>
      <c r="D263" s="844">
        <v>3679648</v>
      </c>
      <c r="E263" s="844">
        <v>365228</v>
      </c>
      <c r="F263" s="843">
        <v>106.5</v>
      </c>
      <c r="G263" s="19">
        <v>1119048.1170000001</v>
      </c>
      <c r="H263" s="845">
        <v>0.46</v>
      </c>
      <c r="I263" s="2684">
        <v>-3.4</v>
      </c>
      <c r="J263" s="846">
        <v>1.1160000000000001</v>
      </c>
      <c r="K263" s="1148">
        <v>511434</v>
      </c>
      <c r="M263" s="847">
        <v>113.6</v>
      </c>
      <c r="N263" s="843">
        <v>3837.5</v>
      </c>
      <c r="O263" s="843">
        <v>402.49</v>
      </c>
      <c r="P263" s="843">
        <v>106.5</v>
      </c>
      <c r="Q263" s="19">
        <v>1069513</v>
      </c>
      <c r="R263" s="845">
        <v>0.46</v>
      </c>
      <c r="S263" s="2684">
        <v>-3.4</v>
      </c>
      <c r="T263" s="846">
        <v>1.167</v>
      </c>
      <c r="U263" s="1148">
        <v>497169</v>
      </c>
      <c r="X263" s="1131">
        <v>101.3</v>
      </c>
      <c r="Y263" s="1107">
        <v>229064</v>
      </c>
      <c r="Z263" s="1112">
        <v>275278</v>
      </c>
      <c r="AB263" s="1131">
        <v>99.1</v>
      </c>
      <c r="AC263" s="1101">
        <v>24623.200000000001</v>
      </c>
      <c r="AD263" s="1112">
        <v>257149</v>
      </c>
    </row>
    <row r="264" spans="1:30">
      <c r="A264" s="112"/>
      <c r="B264" s="120" t="s">
        <v>7</v>
      </c>
      <c r="C264" s="843">
        <v>115.2</v>
      </c>
      <c r="D264" s="844">
        <v>3840177</v>
      </c>
      <c r="E264" s="844">
        <v>375954</v>
      </c>
      <c r="F264" s="843">
        <v>111.5</v>
      </c>
      <c r="G264" s="19">
        <v>1030977.088</v>
      </c>
      <c r="H264" s="845">
        <v>0.48</v>
      </c>
      <c r="I264" s="2684">
        <v>-1.6</v>
      </c>
      <c r="J264" s="846">
        <v>1.0640000000000001</v>
      </c>
      <c r="K264" s="1148">
        <v>472190</v>
      </c>
      <c r="M264" s="847">
        <v>115.2</v>
      </c>
      <c r="N264" s="843">
        <v>3878.67</v>
      </c>
      <c r="O264" s="843">
        <v>408.18</v>
      </c>
      <c r="P264" s="843">
        <v>111.5</v>
      </c>
      <c r="Q264" s="19">
        <v>1067940.2</v>
      </c>
      <c r="R264" s="845">
        <v>0.48</v>
      </c>
      <c r="S264" s="2684">
        <v>-1.6</v>
      </c>
      <c r="T264" s="846">
        <v>1.143</v>
      </c>
      <c r="U264" s="1148">
        <v>497443</v>
      </c>
      <c r="X264" s="1131">
        <v>98.6</v>
      </c>
      <c r="Y264" s="1107">
        <v>232351</v>
      </c>
      <c r="Z264" s="1112">
        <v>258137</v>
      </c>
      <c r="AB264" s="1131">
        <v>102</v>
      </c>
      <c r="AC264" s="1101">
        <v>24540.7</v>
      </c>
      <c r="AD264" s="1112">
        <v>260553</v>
      </c>
    </row>
    <row r="265" spans="1:30">
      <c r="A265" s="112"/>
      <c r="B265" s="120" t="s">
        <v>8</v>
      </c>
      <c r="C265" s="843">
        <v>117.2</v>
      </c>
      <c r="D265" s="844">
        <v>4070850</v>
      </c>
      <c r="E265" s="844">
        <v>367554</v>
      </c>
      <c r="F265" s="843">
        <v>117.4</v>
      </c>
      <c r="G265" s="19">
        <v>1114125.0320000001</v>
      </c>
      <c r="H265" s="845">
        <v>0.49</v>
      </c>
      <c r="I265" s="2684">
        <v>-3.8</v>
      </c>
      <c r="J265" s="846">
        <v>1.2669999999999999</v>
      </c>
      <c r="K265" s="1148">
        <v>485547</v>
      </c>
      <c r="M265" s="847">
        <v>117.2</v>
      </c>
      <c r="N265" s="843">
        <v>3901.29</v>
      </c>
      <c r="O265" s="843">
        <v>370.61</v>
      </c>
      <c r="P265" s="843">
        <v>117.4</v>
      </c>
      <c r="Q265" s="19">
        <v>1075537.8999999999</v>
      </c>
      <c r="R265" s="845">
        <v>0.49</v>
      </c>
      <c r="S265" s="2684">
        <v>-3.8</v>
      </c>
      <c r="T265" s="846">
        <v>1.2090000000000001</v>
      </c>
      <c r="U265" s="1148">
        <v>467802</v>
      </c>
      <c r="X265" s="1131">
        <v>98.3</v>
      </c>
      <c r="Y265" s="1107">
        <v>231063</v>
      </c>
      <c r="Z265" s="1112">
        <v>260836</v>
      </c>
      <c r="AB265" s="1131">
        <v>100.9</v>
      </c>
      <c r="AC265" s="1101">
        <v>24853</v>
      </c>
      <c r="AD265" s="1112">
        <v>262437</v>
      </c>
    </row>
    <row r="266" spans="1:30">
      <c r="A266" s="112"/>
      <c r="B266" s="120" t="s">
        <v>9</v>
      </c>
      <c r="C266" s="843">
        <v>116.6</v>
      </c>
      <c r="D266" s="844">
        <v>4247361</v>
      </c>
      <c r="E266" s="844">
        <v>501983</v>
      </c>
      <c r="F266" s="843">
        <v>112.3</v>
      </c>
      <c r="G266" s="19">
        <v>1116960.632</v>
      </c>
      <c r="H266" s="845">
        <v>0.5</v>
      </c>
      <c r="I266" s="2684">
        <v>0.9</v>
      </c>
      <c r="J266" s="846">
        <v>1.17</v>
      </c>
      <c r="K266" s="1148">
        <v>530351</v>
      </c>
      <c r="M266" s="847">
        <v>116.6</v>
      </c>
      <c r="N266" s="843">
        <v>3919.2</v>
      </c>
      <c r="O266" s="843">
        <v>442.5</v>
      </c>
      <c r="P266" s="843">
        <v>112.3</v>
      </c>
      <c r="Q266" s="19">
        <v>1076030.3</v>
      </c>
      <c r="R266" s="845">
        <v>0.5</v>
      </c>
      <c r="S266" s="2684">
        <v>0.9</v>
      </c>
      <c r="T266" s="846">
        <v>1.1779999999999999</v>
      </c>
      <c r="U266" s="1148">
        <v>506502</v>
      </c>
      <c r="X266" s="1131">
        <v>101</v>
      </c>
      <c r="Y266" s="1107">
        <v>291172</v>
      </c>
      <c r="Z266" s="1112">
        <v>267108</v>
      </c>
      <c r="AB266" s="1131">
        <v>101.5</v>
      </c>
      <c r="AC266" s="1101">
        <v>25409</v>
      </c>
      <c r="AD266" s="1112">
        <v>256264</v>
      </c>
    </row>
    <row r="267" spans="1:30">
      <c r="A267" s="112"/>
      <c r="B267" s="120" t="s">
        <v>10</v>
      </c>
      <c r="C267" s="843">
        <v>118.2</v>
      </c>
      <c r="D267" s="844">
        <v>4185410</v>
      </c>
      <c r="E267" s="844">
        <v>434558</v>
      </c>
      <c r="F267" s="843">
        <v>120.5</v>
      </c>
      <c r="G267" s="19">
        <v>1050025.784</v>
      </c>
      <c r="H267" s="845">
        <v>0.51</v>
      </c>
      <c r="I267" s="2684">
        <v>-1.1000000000000001</v>
      </c>
      <c r="J267" s="846">
        <v>1.1339999999999999</v>
      </c>
      <c r="K267" s="1148">
        <v>468160</v>
      </c>
      <c r="M267" s="847">
        <v>118.2</v>
      </c>
      <c r="N267" s="843">
        <v>3994.97</v>
      </c>
      <c r="O267" s="843">
        <v>433.97</v>
      </c>
      <c r="P267" s="843">
        <v>120.5</v>
      </c>
      <c r="Q267" s="19">
        <v>1082090.3</v>
      </c>
      <c r="R267" s="845">
        <v>0.51</v>
      </c>
      <c r="S267" s="2684">
        <v>-1.1000000000000001</v>
      </c>
      <c r="T267" s="846">
        <v>1.2</v>
      </c>
      <c r="U267" s="1148">
        <v>489274</v>
      </c>
      <c r="X267" s="1131">
        <v>96.8</v>
      </c>
      <c r="Y267" s="1107">
        <v>216632</v>
      </c>
      <c r="Z267" s="1112">
        <v>276229</v>
      </c>
      <c r="AB267" s="1131">
        <v>100.3</v>
      </c>
      <c r="AC267" s="1101">
        <v>24872.6</v>
      </c>
      <c r="AD267" s="1112">
        <v>266506</v>
      </c>
    </row>
    <row r="268" spans="1:30">
      <c r="A268" s="112"/>
      <c r="B268" s="120" t="s">
        <v>11</v>
      </c>
      <c r="C268" s="843">
        <v>118.8</v>
      </c>
      <c r="D268" s="844">
        <v>4134111</v>
      </c>
      <c r="E268" s="844">
        <v>438023</v>
      </c>
      <c r="F268" s="843">
        <v>120.4</v>
      </c>
      <c r="G268" s="19">
        <v>1096785.324</v>
      </c>
      <c r="H268" s="845">
        <v>0.53</v>
      </c>
      <c r="I268" s="2684">
        <v>-0.1</v>
      </c>
      <c r="J268" s="846">
        <v>1.2749999999999999</v>
      </c>
      <c r="K268" s="1148">
        <v>499392</v>
      </c>
      <c r="M268" s="847">
        <v>118.8</v>
      </c>
      <c r="N268" s="843">
        <v>4008.78</v>
      </c>
      <c r="O268" s="843">
        <v>433.72</v>
      </c>
      <c r="P268" s="843">
        <v>120.4</v>
      </c>
      <c r="Q268" s="19">
        <v>1089386.3</v>
      </c>
      <c r="R268" s="845">
        <v>0.53</v>
      </c>
      <c r="S268" s="2684">
        <v>-0.1</v>
      </c>
      <c r="T268" s="846">
        <v>1.226</v>
      </c>
      <c r="U268" s="1148">
        <v>491092</v>
      </c>
      <c r="X268" s="1131">
        <v>99.5</v>
      </c>
      <c r="Y268" s="1107">
        <v>212247</v>
      </c>
      <c r="Z268" s="1112">
        <v>253519</v>
      </c>
      <c r="AB268" s="1131">
        <v>100.3</v>
      </c>
      <c r="AC268" s="1101">
        <v>25291.5</v>
      </c>
      <c r="AD268" s="1112">
        <v>252756</v>
      </c>
    </row>
    <row r="269" spans="1:30">
      <c r="A269" s="112"/>
      <c r="B269" s="120" t="s">
        <v>12</v>
      </c>
      <c r="C269" s="843">
        <v>120</v>
      </c>
      <c r="D269" s="844">
        <v>4023872</v>
      </c>
      <c r="E269" s="844">
        <v>341334</v>
      </c>
      <c r="F269" s="843">
        <v>124.7</v>
      </c>
      <c r="G269" s="19">
        <v>1089625.96</v>
      </c>
      <c r="H269" s="845">
        <v>0.54</v>
      </c>
      <c r="I269" s="2684">
        <v>-0.2</v>
      </c>
      <c r="J269" s="846">
        <v>1.1759999999999999</v>
      </c>
      <c r="K269" s="1148">
        <v>517194</v>
      </c>
      <c r="M269" s="847">
        <v>120</v>
      </c>
      <c r="N269" s="843">
        <v>3932.4</v>
      </c>
      <c r="O269" s="843">
        <v>334.06</v>
      </c>
      <c r="P269" s="843">
        <v>124.7</v>
      </c>
      <c r="Q269" s="19">
        <v>1089360.3</v>
      </c>
      <c r="R269" s="845">
        <v>0.54</v>
      </c>
      <c r="S269" s="2684">
        <v>-0.2</v>
      </c>
      <c r="T269" s="846">
        <v>1.2010000000000001</v>
      </c>
      <c r="U269" s="1148">
        <v>507609</v>
      </c>
      <c r="X269" s="1131">
        <v>102.2</v>
      </c>
      <c r="Y269" s="1107">
        <v>233422</v>
      </c>
      <c r="Z269" s="1112">
        <v>224660</v>
      </c>
      <c r="AB269" s="1131">
        <v>100.5</v>
      </c>
      <c r="AC269" s="1101">
        <v>24691.8</v>
      </c>
      <c r="AD269" s="1112">
        <v>234204</v>
      </c>
    </row>
    <row r="270" spans="1:30">
      <c r="A270" s="112"/>
      <c r="B270" s="120" t="s">
        <v>13</v>
      </c>
      <c r="C270" s="843">
        <v>117.5</v>
      </c>
      <c r="D270" s="844">
        <v>3832622</v>
      </c>
      <c r="E270" s="844">
        <v>355966</v>
      </c>
      <c r="F270" s="843">
        <v>117.4</v>
      </c>
      <c r="G270" s="19">
        <v>1102863.1950000001</v>
      </c>
      <c r="H270" s="845">
        <v>0.55000000000000004</v>
      </c>
      <c r="I270" s="2684">
        <v>-0.9</v>
      </c>
      <c r="J270" s="846">
        <v>1.202</v>
      </c>
      <c r="K270" s="1148">
        <v>464068</v>
      </c>
      <c r="M270" s="847">
        <v>117.5</v>
      </c>
      <c r="N270" s="843">
        <v>3941.69</v>
      </c>
      <c r="O270" s="843">
        <v>342.83</v>
      </c>
      <c r="P270" s="843">
        <v>117.4</v>
      </c>
      <c r="Q270" s="19">
        <v>1084189.8999999999</v>
      </c>
      <c r="R270" s="845">
        <v>0.55000000000000004</v>
      </c>
      <c r="S270" s="2684">
        <v>-0.9</v>
      </c>
      <c r="T270" s="846">
        <v>1.21</v>
      </c>
      <c r="U270" s="1148">
        <v>489181</v>
      </c>
      <c r="X270" s="1131">
        <v>101</v>
      </c>
      <c r="Y270" s="1107">
        <v>258103</v>
      </c>
      <c r="Z270" s="1112">
        <v>252343</v>
      </c>
      <c r="AB270" s="1131">
        <v>98</v>
      </c>
      <c r="AC270" s="1101">
        <v>24206.6</v>
      </c>
      <c r="AD270" s="1112">
        <v>248876</v>
      </c>
    </row>
    <row r="271" spans="1:30">
      <c r="A271" s="112"/>
      <c r="B271" s="120" t="s">
        <v>14</v>
      </c>
      <c r="C271" s="843">
        <v>120.4</v>
      </c>
      <c r="D271" s="844">
        <v>3819908</v>
      </c>
      <c r="E271" s="844">
        <v>447513</v>
      </c>
      <c r="F271" s="843">
        <v>118.7</v>
      </c>
      <c r="G271" s="19">
        <v>1088500.7680000002</v>
      </c>
      <c r="H271" s="845">
        <v>0.56000000000000005</v>
      </c>
      <c r="I271" s="2684">
        <v>-3.6</v>
      </c>
      <c r="J271" s="846">
        <v>1.29</v>
      </c>
      <c r="K271" s="1148">
        <v>561828</v>
      </c>
      <c r="M271" s="847">
        <v>120.4</v>
      </c>
      <c r="N271" s="843">
        <v>3942.93</v>
      </c>
      <c r="O271" s="843">
        <v>395.14</v>
      </c>
      <c r="P271" s="843">
        <v>118.7</v>
      </c>
      <c r="Q271" s="19">
        <v>1079701.6000000001</v>
      </c>
      <c r="R271" s="845">
        <v>0.56000000000000005</v>
      </c>
      <c r="S271" s="2684">
        <v>-3.6</v>
      </c>
      <c r="T271" s="846">
        <v>1.248</v>
      </c>
      <c r="U271" s="1148">
        <v>521637</v>
      </c>
      <c r="X271" s="1132">
        <v>102.9</v>
      </c>
      <c r="Y271" s="1108">
        <v>344213</v>
      </c>
      <c r="Z271" s="1113">
        <v>260482</v>
      </c>
      <c r="AB271" s="1132">
        <v>96.9</v>
      </c>
      <c r="AC271" s="1102">
        <v>24547.3</v>
      </c>
      <c r="AD271" s="1113">
        <v>262169</v>
      </c>
    </row>
    <row r="272" spans="1:30">
      <c r="A272" s="111" t="s">
        <v>59</v>
      </c>
      <c r="B272" s="119" t="s">
        <v>3</v>
      </c>
      <c r="C272" s="853">
        <v>117.3</v>
      </c>
      <c r="D272" s="854">
        <v>3852090</v>
      </c>
      <c r="E272" s="854">
        <v>334928</v>
      </c>
      <c r="F272" s="853">
        <v>118.9</v>
      </c>
      <c r="G272" s="18">
        <v>1006288.41</v>
      </c>
      <c r="H272" s="855">
        <v>0.56999999999999995</v>
      </c>
      <c r="I272" s="2683">
        <v>-0.2</v>
      </c>
      <c r="J272" s="856">
        <v>1.109</v>
      </c>
      <c r="K272" s="1147">
        <v>418699</v>
      </c>
      <c r="M272" s="857">
        <v>117.3</v>
      </c>
      <c r="N272" s="853">
        <v>4025.82</v>
      </c>
      <c r="O272" s="853">
        <v>408.99</v>
      </c>
      <c r="P272" s="853">
        <v>118.9</v>
      </c>
      <c r="Q272" s="18">
        <v>1081563.2</v>
      </c>
      <c r="R272" s="855">
        <v>0.56999999999999995</v>
      </c>
      <c r="S272" s="2683">
        <v>-0.2</v>
      </c>
      <c r="T272" s="856">
        <v>1.179</v>
      </c>
      <c r="U272" s="1147">
        <v>509432</v>
      </c>
      <c r="X272" s="1131">
        <v>92</v>
      </c>
      <c r="Y272" s="1107">
        <v>267830</v>
      </c>
      <c r="Z272" s="1112">
        <v>279481</v>
      </c>
      <c r="AB272" s="1131">
        <v>97.4</v>
      </c>
      <c r="AC272" s="1101">
        <v>24234.3</v>
      </c>
      <c r="AD272" s="1112">
        <v>274328</v>
      </c>
    </row>
    <row r="273" spans="1:30">
      <c r="A273" s="95">
        <v>2011</v>
      </c>
      <c r="B273" s="120" t="s">
        <v>4</v>
      </c>
      <c r="C273" s="843">
        <v>130.69999999999999</v>
      </c>
      <c r="D273" s="844">
        <v>3683546</v>
      </c>
      <c r="E273" s="844">
        <v>452464</v>
      </c>
      <c r="F273" s="843">
        <v>143.4</v>
      </c>
      <c r="G273" s="19">
        <v>1046507.5760000001</v>
      </c>
      <c r="H273" s="845">
        <v>0.57999999999999996</v>
      </c>
      <c r="I273" s="2684">
        <v>-0.2</v>
      </c>
      <c r="J273" s="846">
        <v>1.25</v>
      </c>
      <c r="K273" s="1148">
        <v>512049</v>
      </c>
      <c r="M273" s="847">
        <v>130.69999999999999</v>
      </c>
      <c r="N273" s="843">
        <v>4001.4</v>
      </c>
      <c r="O273" s="843">
        <v>442.72</v>
      </c>
      <c r="P273" s="843">
        <v>143.4</v>
      </c>
      <c r="Q273" s="19">
        <v>1063743.6000000001</v>
      </c>
      <c r="R273" s="845">
        <v>0.57999999999999996</v>
      </c>
      <c r="S273" s="2684">
        <v>-0.2</v>
      </c>
      <c r="T273" s="846">
        <v>1.2669999999999999</v>
      </c>
      <c r="U273" s="1148">
        <v>530510</v>
      </c>
      <c r="X273" s="1131">
        <v>96.2</v>
      </c>
      <c r="Y273" s="1107">
        <v>204829</v>
      </c>
      <c r="Z273" s="1112">
        <v>239598</v>
      </c>
      <c r="AB273" s="1131">
        <v>97.4</v>
      </c>
      <c r="AC273" s="1101">
        <v>24436.9</v>
      </c>
      <c r="AD273" s="1112">
        <v>278615</v>
      </c>
    </row>
    <row r="274" spans="1:30">
      <c r="A274" s="112"/>
      <c r="B274" s="120" t="s">
        <v>5</v>
      </c>
      <c r="C274" s="843">
        <v>118.5</v>
      </c>
      <c r="D274" s="844">
        <v>4010765</v>
      </c>
      <c r="E274" s="844">
        <v>406502</v>
      </c>
      <c r="F274" s="843">
        <v>122.4</v>
      </c>
      <c r="G274" s="19">
        <v>1089515.6940000001</v>
      </c>
      <c r="H274" s="845">
        <v>0.57999999999999996</v>
      </c>
      <c r="I274" s="2684">
        <v>-3.2</v>
      </c>
      <c r="J274" s="846">
        <v>1.4339999999999999</v>
      </c>
      <c r="K274" s="1148">
        <v>591979</v>
      </c>
      <c r="M274" s="847">
        <v>118.5</v>
      </c>
      <c r="N274" s="843">
        <v>4024.94</v>
      </c>
      <c r="O274" s="843">
        <v>404.27</v>
      </c>
      <c r="P274" s="843">
        <v>122.4</v>
      </c>
      <c r="Q274" s="19">
        <v>1089205.3</v>
      </c>
      <c r="R274" s="845">
        <v>0.57999999999999996</v>
      </c>
      <c r="S274" s="2684">
        <v>-3.2</v>
      </c>
      <c r="T274" s="846">
        <v>1.236</v>
      </c>
      <c r="U274" s="1148">
        <v>522085</v>
      </c>
      <c r="X274" s="1131">
        <v>102.5</v>
      </c>
      <c r="Y274" s="1107">
        <v>233969</v>
      </c>
      <c r="Z274" s="1112">
        <v>290155</v>
      </c>
      <c r="AB274" s="1131">
        <v>98.6</v>
      </c>
      <c r="AC274" s="1101">
        <v>23973.1</v>
      </c>
      <c r="AD274" s="1112">
        <v>280503</v>
      </c>
    </row>
    <row r="275" spans="1:30">
      <c r="A275" s="112"/>
      <c r="B275" s="120" t="s">
        <v>6</v>
      </c>
      <c r="C275" s="843">
        <v>123.2</v>
      </c>
      <c r="D275" s="844">
        <v>3832940</v>
      </c>
      <c r="E275" s="844">
        <v>386693</v>
      </c>
      <c r="F275" s="843">
        <v>123</v>
      </c>
      <c r="G275" s="19">
        <v>1127474.1090000002</v>
      </c>
      <c r="H275" s="845">
        <v>0.57999999999999996</v>
      </c>
      <c r="I275" s="2684">
        <v>0</v>
      </c>
      <c r="J275" s="846">
        <v>1.1679999999999999</v>
      </c>
      <c r="K275" s="1148">
        <v>534593</v>
      </c>
      <c r="M275" s="847">
        <v>123.2</v>
      </c>
      <c r="N275" s="843">
        <v>3976.99</v>
      </c>
      <c r="O275" s="843">
        <v>418.84</v>
      </c>
      <c r="P275" s="843">
        <v>123</v>
      </c>
      <c r="Q275" s="19">
        <v>1083306.3999999999</v>
      </c>
      <c r="R275" s="845">
        <v>0.57999999999999996</v>
      </c>
      <c r="S275" s="2684">
        <v>0</v>
      </c>
      <c r="T275" s="846">
        <v>1.2250000000000001</v>
      </c>
      <c r="U275" s="1148">
        <v>511987</v>
      </c>
      <c r="X275" s="1131">
        <v>101.3</v>
      </c>
      <c r="Y275" s="1107">
        <v>232246</v>
      </c>
      <c r="Z275" s="1112">
        <v>310877</v>
      </c>
      <c r="AB275" s="1131">
        <v>98.6</v>
      </c>
      <c r="AC275" s="1101">
        <v>24874.2</v>
      </c>
      <c r="AD275" s="1112">
        <v>302617</v>
      </c>
    </row>
    <row r="276" spans="1:30">
      <c r="A276" s="112"/>
      <c r="B276" s="120" t="s">
        <v>7</v>
      </c>
      <c r="C276" s="843">
        <v>125.3</v>
      </c>
      <c r="D276" s="844">
        <v>3904096</v>
      </c>
      <c r="E276" s="844">
        <v>379866</v>
      </c>
      <c r="F276" s="843">
        <v>131.80000000000001</v>
      </c>
      <c r="G276" s="19">
        <v>1045578.8409999999</v>
      </c>
      <c r="H276" s="845">
        <v>0.56999999999999995</v>
      </c>
      <c r="I276" s="2684">
        <v>-3</v>
      </c>
      <c r="J276" s="846">
        <v>1.1519999999999999</v>
      </c>
      <c r="K276" s="1148">
        <v>484130</v>
      </c>
      <c r="M276" s="847">
        <v>125.3</v>
      </c>
      <c r="N276" s="843">
        <v>3932.99</v>
      </c>
      <c r="O276" s="843">
        <v>414.88</v>
      </c>
      <c r="P276" s="843">
        <v>131.80000000000001</v>
      </c>
      <c r="Q276" s="19">
        <v>1083291.3999999999</v>
      </c>
      <c r="R276" s="845">
        <v>0.56999999999999995</v>
      </c>
      <c r="S276" s="2684">
        <v>-3</v>
      </c>
      <c r="T276" s="846">
        <v>1.2350000000000001</v>
      </c>
      <c r="U276" s="1148">
        <v>511126</v>
      </c>
      <c r="X276" s="1131">
        <v>94.3</v>
      </c>
      <c r="Y276" s="1107">
        <v>224695</v>
      </c>
      <c r="Z276" s="1112">
        <v>303802</v>
      </c>
      <c r="AB276" s="1131">
        <v>97.7</v>
      </c>
      <c r="AC276" s="1101">
        <v>24064.2</v>
      </c>
      <c r="AD276" s="1112">
        <v>294877</v>
      </c>
    </row>
    <row r="277" spans="1:30">
      <c r="A277" s="112"/>
      <c r="B277" s="120" t="s">
        <v>8</v>
      </c>
      <c r="C277" s="843">
        <v>123.5</v>
      </c>
      <c r="D277" s="844">
        <v>4113679</v>
      </c>
      <c r="E277" s="844">
        <v>376785</v>
      </c>
      <c r="F277" s="843">
        <v>127.4</v>
      </c>
      <c r="G277" s="19">
        <v>1139319</v>
      </c>
      <c r="H277" s="845">
        <v>0.56999999999999995</v>
      </c>
      <c r="I277" s="2684">
        <v>-0.7</v>
      </c>
      <c r="J277" s="846">
        <v>1.3140000000000001</v>
      </c>
      <c r="K277" s="1148">
        <v>536506</v>
      </c>
      <c r="M277" s="847">
        <v>123.5</v>
      </c>
      <c r="N277" s="843">
        <v>3952.29</v>
      </c>
      <c r="O277" s="843">
        <v>375.6</v>
      </c>
      <c r="P277" s="843">
        <v>127.4</v>
      </c>
      <c r="Q277" s="19">
        <v>1094274.1000000001</v>
      </c>
      <c r="R277" s="845">
        <v>0.56999999999999995</v>
      </c>
      <c r="S277" s="2684">
        <v>-0.7</v>
      </c>
      <c r="T277" s="846">
        <v>1.256</v>
      </c>
      <c r="U277" s="1148">
        <v>517775</v>
      </c>
      <c r="X277" s="1131">
        <v>97</v>
      </c>
      <c r="Y277" s="1107">
        <v>227360</v>
      </c>
      <c r="Z277" s="1112">
        <v>304267</v>
      </c>
      <c r="AB277" s="1131">
        <v>99.5</v>
      </c>
      <c r="AC277" s="1101">
        <v>24329.7</v>
      </c>
      <c r="AD277" s="1112">
        <v>305251</v>
      </c>
    </row>
    <row r="278" spans="1:30">
      <c r="A278" s="112"/>
      <c r="B278" s="120" t="s">
        <v>9</v>
      </c>
      <c r="C278" s="843">
        <v>122.7</v>
      </c>
      <c r="D278" s="844">
        <v>4208594</v>
      </c>
      <c r="E278" s="844">
        <v>483632</v>
      </c>
      <c r="F278" s="843">
        <v>129</v>
      </c>
      <c r="G278" s="19">
        <v>1117041.57</v>
      </c>
      <c r="H278" s="845">
        <v>0.59</v>
      </c>
      <c r="I278" s="2684">
        <v>0</v>
      </c>
      <c r="J278" s="846">
        <v>1.2010000000000001</v>
      </c>
      <c r="K278" s="1148">
        <v>526965</v>
      </c>
      <c r="M278" s="847">
        <v>122.7</v>
      </c>
      <c r="N278" s="843">
        <v>3881.74</v>
      </c>
      <c r="O278" s="843">
        <v>439.87</v>
      </c>
      <c r="P278" s="843">
        <v>129</v>
      </c>
      <c r="Q278" s="19">
        <v>1086599.1000000001</v>
      </c>
      <c r="R278" s="845">
        <v>0.59</v>
      </c>
      <c r="S278" s="2684">
        <v>0</v>
      </c>
      <c r="T278" s="846">
        <v>1.214</v>
      </c>
      <c r="U278" s="1148">
        <v>514352</v>
      </c>
      <c r="X278" s="1131">
        <v>97.3</v>
      </c>
      <c r="Y278" s="1107">
        <v>287026</v>
      </c>
      <c r="Z278" s="1112">
        <v>303287</v>
      </c>
      <c r="AB278" s="1131">
        <v>97.8</v>
      </c>
      <c r="AC278" s="1101">
        <v>25087.8</v>
      </c>
      <c r="AD278" s="1112">
        <v>303134</v>
      </c>
    </row>
    <row r="279" spans="1:30">
      <c r="A279" s="112"/>
      <c r="B279" s="120" t="s">
        <v>10</v>
      </c>
      <c r="C279" s="843">
        <v>121.6</v>
      </c>
      <c r="D279" s="844">
        <v>4099593</v>
      </c>
      <c r="E279" s="844">
        <v>494049</v>
      </c>
      <c r="F279" s="843">
        <v>122.2</v>
      </c>
      <c r="G279" s="19">
        <v>1074214.0619999999</v>
      </c>
      <c r="H279" s="845">
        <v>0.6</v>
      </c>
      <c r="I279" s="2684">
        <v>-3.6</v>
      </c>
      <c r="J279" s="846">
        <v>1.169</v>
      </c>
      <c r="K279" s="1148">
        <v>487536</v>
      </c>
      <c r="M279" s="847">
        <v>121.6</v>
      </c>
      <c r="N279" s="843">
        <v>3926.24</v>
      </c>
      <c r="O279" s="843">
        <v>471.8</v>
      </c>
      <c r="P279" s="843">
        <v>122.2</v>
      </c>
      <c r="Q279" s="19">
        <v>1100094.8</v>
      </c>
      <c r="R279" s="845">
        <v>0.6</v>
      </c>
      <c r="S279" s="2684">
        <v>-3.6</v>
      </c>
      <c r="T279" s="846">
        <v>1.242</v>
      </c>
      <c r="U279" s="1148">
        <v>497803</v>
      </c>
      <c r="X279" s="1131">
        <v>91</v>
      </c>
      <c r="Y279" s="1107">
        <v>209545</v>
      </c>
      <c r="Z279" s="1112">
        <v>322163</v>
      </c>
      <c r="AB279" s="1131">
        <v>94.3</v>
      </c>
      <c r="AC279" s="1101">
        <v>24256.1</v>
      </c>
      <c r="AD279" s="1112">
        <v>304031</v>
      </c>
    </row>
    <row r="280" spans="1:30">
      <c r="A280" s="112"/>
      <c r="B280" s="120" t="s">
        <v>11</v>
      </c>
      <c r="C280" s="843">
        <v>117.1</v>
      </c>
      <c r="D280" s="844">
        <v>3989416</v>
      </c>
      <c r="E280" s="844">
        <v>341732</v>
      </c>
      <c r="F280" s="843">
        <v>119.1</v>
      </c>
      <c r="G280" s="19">
        <v>1098228.186</v>
      </c>
      <c r="H280" s="845">
        <v>0.61</v>
      </c>
      <c r="I280" s="2684">
        <v>-3.8</v>
      </c>
      <c r="J280" s="846">
        <v>1.252</v>
      </c>
      <c r="K280" s="1148">
        <v>514768</v>
      </c>
      <c r="M280" s="847">
        <v>117.1</v>
      </c>
      <c r="N280" s="843">
        <v>3889.41</v>
      </c>
      <c r="O280" s="843">
        <v>361.63</v>
      </c>
      <c r="P280" s="843">
        <v>119.1</v>
      </c>
      <c r="Q280" s="19">
        <v>1089220.8999999999</v>
      </c>
      <c r="R280" s="845">
        <v>0.61</v>
      </c>
      <c r="S280" s="2684">
        <v>-3.8</v>
      </c>
      <c r="T280" s="846">
        <v>1.204</v>
      </c>
      <c r="U280" s="1148">
        <v>510758</v>
      </c>
      <c r="X280" s="1131">
        <v>95.9</v>
      </c>
      <c r="Y280" s="1107">
        <v>201485</v>
      </c>
      <c r="Z280" s="1112">
        <v>285937</v>
      </c>
      <c r="AB280" s="1131">
        <v>97.2</v>
      </c>
      <c r="AC280" s="1101">
        <v>24022.2</v>
      </c>
      <c r="AD280" s="1112">
        <v>280488</v>
      </c>
    </row>
    <row r="281" spans="1:30">
      <c r="A281" s="112"/>
      <c r="B281" s="120" t="s">
        <v>12</v>
      </c>
      <c r="C281" s="843">
        <v>122.4</v>
      </c>
      <c r="D281" s="844">
        <v>3942772</v>
      </c>
      <c r="E281" s="844">
        <v>396126</v>
      </c>
      <c r="F281" s="843">
        <v>129.30000000000001</v>
      </c>
      <c r="G281" s="19">
        <v>1091773.176</v>
      </c>
      <c r="H281" s="845">
        <v>0.62</v>
      </c>
      <c r="I281" s="2684">
        <v>-2</v>
      </c>
      <c r="J281" s="846">
        <v>1.179</v>
      </c>
      <c r="K281" s="1148">
        <v>512761</v>
      </c>
      <c r="M281" s="847">
        <v>122.4</v>
      </c>
      <c r="N281" s="843">
        <v>3859.89</v>
      </c>
      <c r="O281" s="843">
        <v>366.87</v>
      </c>
      <c r="P281" s="843">
        <v>129.30000000000001</v>
      </c>
      <c r="Q281" s="19">
        <v>1094267.3</v>
      </c>
      <c r="R281" s="845">
        <v>0.62</v>
      </c>
      <c r="S281" s="2684">
        <v>-2</v>
      </c>
      <c r="T281" s="846">
        <v>1.2070000000000001</v>
      </c>
      <c r="U281" s="1148">
        <v>511579</v>
      </c>
      <c r="X281" s="1131">
        <v>98.9</v>
      </c>
      <c r="Y281" s="1107">
        <v>233508</v>
      </c>
      <c r="Z281" s="1112">
        <v>288364</v>
      </c>
      <c r="AB281" s="1131">
        <v>97.4</v>
      </c>
      <c r="AC281" s="1101">
        <v>24203.3</v>
      </c>
      <c r="AD281" s="1112">
        <v>301290</v>
      </c>
    </row>
    <row r="282" spans="1:30">
      <c r="A282" s="112"/>
      <c r="B282" s="120" t="s">
        <v>13</v>
      </c>
      <c r="C282" s="843">
        <v>122.4</v>
      </c>
      <c r="D282" s="844">
        <v>3803591</v>
      </c>
      <c r="E282" s="844">
        <v>417697</v>
      </c>
      <c r="F282" s="843">
        <v>126.1</v>
      </c>
      <c r="G282" s="19">
        <v>1119518.0369999998</v>
      </c>
      <c r="H282" s="845">
        <v>0.63</v>
      </c>
      <c r="I282" s="2684">
        <v>-3.5</v>
      </c>
      <c r="J282" s="846">
        <v>1.234</v>
      </c>
      <c r="K282" s="1148">
        <v>474680</v>
      </c>
      <c r="M282" s="847">
        <v>122.4</v>
      </c>
      <c r="N282" s="843">
        <v>3916.02</v>
      </c>
      <c r="O282" s="843">
        <v>400.33</v>
      </c>
      <c r="P282" s="843">
        <v>126.1</v>
      </c>
      <c r="Q282" s="19">
        <v>1096333.2</v>
      </c>
      <c r="R282" s="845">
        <v>0.63</v>
      </c>
      <c r="S282" s="2684">
        <v>-3.5</v>
      </c>
      <c r="T282" s="846">
        <v>1.2490000000000001</v>
      </c>
      <c r="U282" s="1148">
        <v>497788</v>
      </c>
      <c r="X282" s="1131">
        <v>100.8</v>
      </c>
      <c r="Y282" s="1107">
        <v>249595</v>
      </c>
      <c r="Z282" s="1112">
        <v>302490</v>
      </c>
      <c r="AB282" s="1131">
        <v>98</v>
      </c>
      <c r="AC282" s="1101">
        <v>24089.4</v>
      </c>
      <c r="AD282" s="1112">
        <v>307880</v>
      </c>
    </row>
    <row r="283" spans="1:30">
      <c r="A283" s="113"/>
      <c r="B283" s="121" t="s">
        <v>14</v>
      </c>
      <c r="C283" s="848">
        <v>120.5</v>
      </c>
      <c r="D283" s="849">
        <v>3782164</v>
      </c>
      <c r="E283" s="849">
        <v>479930</v>
      </c>
      <c r="F283" s="848">
        <v>119.9</v>
      </c>
      <c r="G283" s="20">
        <v>1101927.1240000001</v>
      </c>
      <c r="H283" s="850">
        <v>0.64</v>
      </c>
      <c r="I283" s="2685">
        <v>-1.3</v>
      </c>
      <c r="J283" s="851">
        <v>1.2589999999999999</v>
      </c>
      <c r="K283" s="1149">
        <v>537752</v>
      </c>
      <c r="M283" s="852">
        <v>120.5</v>
      </c>
      <c r="N283" s="848">
        <v>3907.49</v>
      </c>
      <c r="O283" s="848">
        <v>414.16</v>
      </c>
      <c r="P283" s="848">
        <v>119.9</v>
      </c>
      <c r="Q283" s="20">
        <v>1091874.1000000001</v>
      </c>
      <c r="R283" s="850">
        <v>0.64</v>
      </c>
      <c r="S283" s="2685">
        <v>-1.3</v>
      </c>
      <c r="T283" s="851">
        <v>1.212</v>
      </c>
      <c r="U283" s="1149">
        <v>498358</v>
      </c>
      <c r="X283" s="1131">
        <v>103.2</v>
      </c>
      <c r="Y283" s="1107">
        <v>348432</v>
      </c>
      <c r="Z283" s="1112">
        <v>293472</v>
      </c>
      <c r="AB283" s="1131">
        <v>97</v>
      </c>
      <c r="AC283" s="1101">
        <v>24491.8</v>
      </c>
      <c r="AD283" s="1112">
        <v>300002</v>
      </c>
    </row>
    <row r="284" spans="1:30">
      <c r="A284" s="112" t="s">
        <v>60</v>
      </c>
      <c r="B284" s="120" t="s">
        <v>3</v>
      </c>
      <c r="C284" s="843">
        <v>123.2</v>
      </c>
      <c r="D284" s="844">
        <v>3643683</v>
      </c>
      <c r="E284" s="844">
        <v>435195</v>
      </c>
      <c r="F284" s="843">
        <v>132.69999999999999</v>
      </c>
      <c r="G284" s="19">
        <v>1058293.1399999999</v>
      </c>
      <c r="H284" s="845">
        <v>0.65</v>
      </c>
      <c r="I284" s="2684">
        <v>-1.1000000000000001</v>
      </c>
      <c r="J284" s="846">
        <v>1.143</v>
      </c>
      <c r="K284" s="1148">
        <v>380184</v>
      </c>
      <c r="M284" s="847">
        <v>123.2</v>
      </c>
      <c r="N284" s="843">
        <v>3797.04</v>
      </c>
      <c r="O284" s="843">
        <v>558.46</v>
      </c>
      <c r="P284" s="843">
        <v>132.69999999999999</v>
      </c>
      <c r="Q284" s="19">
        <v>1143157.2</v>
      </c>
      <c r="R284" s="845">
        <v>0.65</v>
      </c>
      <c r="S284" s="2684">
        <v>-1.1000000000000001</v>
      </c>
      <c r="T284" s="846">
        <v>1.2070000000000001</v>
      </c>
      <c r="U284" s="1148">
        <v>464114</v>
      </c>
      <c r="X284" s="1133">
        <v>91.7</v>
      </c>
      <c r="Y284" s="1109">
        <v>262601</v>
      </c>
      <c r="Z284" s="1111">
        <v>318330</v>
      </c>
      <c r="AB284" s="1133">
        <v>96.8</v>
      </c>
      <c r="AC284" s="1103">
        <v>23954.2</v>
      </c>
      <c r="AD284" s="1111">
        <v>298831</v>
      </c>
    </row>
    <row r="285" spans="1:30">
      <c r="A285" s="112">
        <v>2012</v>
      </c>
      <c r="B285" s="120" t="s">
        <v>4</v>
      </c>
      <c r="C285" s="843">
        <v>121.3</v>
      </c>
      <c r="D285" s="844">
        <v>3638310</v>
      </c>
      <c r="E285" s="844">
        <v>377369</v>
      </c>
      <c r="F285" s="843">
        <v>130.1</v>
      </c>
      <c r="G285" s="19">
        <v>1130689.406</v>
      </c>
      <c r="H285" s="845">
        <v>0.65</v>
      </c>
      <c r="I285" s="2684">
        <v>1.4</v>
      </c>
      <c r="J285" s="846">
        <v>1.212</v>
      </c>
      <c r="K285" s="1148">
        <v>505277</v>
      </c>
      <c r="M285" s="847">
        <v>121.3</v>
      </c>
      <c r="N285" s="843">
        <v>3823.6</v>
      </c>
      <c r="O285" s="843">
        <v>403.08</v>
      </c>
      <c r="P285" s="843">
        <v>130.1</v>
      </c>
      <c r="Q285" s="19">
        <v>1139710.2</v>
      </c>
      <c r="R285" s="845">
        <v>0.65</v>
      </c>
      <c r="S285" s="2684">
        <v>1.4</v>
      </c>
      <c r="T285" s="846">
        <v>1.2290000000000001</v>
      </c>
      <c r="U285" s="1148">
        <v>499180</v>
      </c>
      <c r="X285" s="1131">
        <v>95.1</v>
      </c>
      <c r="Y285" s="1107">
        <v>208235</v>
      </c>
      <c r="Z285" s="1112">
        <v>249387</v>
      </c>
      <c r="AB285" s="1131">
        <v>94.9</v>
      </c>
      <c r="AC285" s="1101">
        <v>23998.1</v>
      </c>
      <c r="AD285" s="1112">
        <v>287065</v>
      </c>
    </row>
    <row r="286" spans="1:30">
      <c r="A286" s="112"/>
      <c r="B286" s="120" t="s">
        <v>5</v>
      </c>
      <c r="C286" s="843">
        <v>118.7</v>
      </c>
      <c r="D286" s="844">
        <v>3785373</v>
      </c>
      <c r="E286" s="844">
        <v>417239</v>
      </c>
      <c r="F286" s="843">
        <v>126.6</v>
      </c>
      <c r="G286" s="19">
        <v>1142551.47</v>
      </c>
      <c r="H286" s="845">
        <v>0.67</v>
      </c>
      <c r="I286" s="2684">
        <v>0.1</v>
      </c>
      <c r="J286" s="846">
        <v>1.385</v>
      </c>
      <c r="K286" s="1148">
        <v>555447</v>
      </c>
      <c r="M286" s="847">
        <v>118.7</v>
      </c>
      <c r="N286" s="843">
        <v>3788.34</v>
      </c>
      <c r="O286" s="843">
        <v>430.99</v>
      </c>
      <c r="P286" s="843">
        <v>126.6</v>
      </c>
      <c r="Q286" s="19">
        <v>1136800.6000000001</v>
      </c>
      <c r="R286" s="845">
        <v>0.67</v>
      </c>
      <c r="S286" s="2684">
        <v>0.1</v>
      </c>
      <c r="T286" s="846">
        <v>1.1839999999999999</v>
      </c>
      <c r="U286" s="1148">
        <v>487388</v>
      </c>
      <c r="X286" s="1131">
        <v>100</v>
      </c>
      <c r="Y286" s="1107">
        <v>238302</v>
      </c>
      <c r="Z286" s="1112">
        <v>305275</v>
      </c>
      <c r="AB286" s="1131">
        <v>96.1</v>
      </c>
      <c r="AC286" s="1101">
        <v>23768.2</v>
      </c>
      <c r="AD286" s="1112">
        <v>299559</v>
      </c>
    </row>
    <row r="287" spans="1:30">
      <c r="A287" s="112"/>
      <c r="B287" s="120" t="s">
        <v>6</v>
      </c>
      <c r="C287" s="843">
        <v>119.7</v>
      </c>
      <c r="D287" s="844">
        <v>3732543</v>
      </c>
      <c r="E287" s="844">
        <v>349315</v>
      </c>
      <c r="F287" s="843">
        <v>122.3</v>
      </c>
      <c r="G287" s="19">
        <v>1161805.3419999999</v>
      </c>
      <c r="H287" s="845">
        <v>0.67</v>
      </c>
      <c r="I287" s="2684">
        <v>-3.5</v>
      </c>
      <c r="J287" s="846">
        <v>1.111</v>
      </c>
      <c r="K287" s="1148">
        <v>504641</v>
      </c>
      <c r="M287" s="847">
        <v>119.7</v>
      </c>
      <c r="N287" s="843">
        <v>3848.72</v>
      </c>
      <c r="O287" s="843">
        <v>374.33</v>
      </c>
      <c r="P287" s="843">
        <v>122.3</v>
      </c>
      <c r="Q287" s="19">
        <v>1127878.7</v>
      </c>
      <c r="R287" s="845">
        <v>0.67</v>
      </c>
      <c r="S287" s="2684">
        <v>-3.5</v>
      </c>
      <c r="T287" s="846">
        <v>1.1679999999999999</v>
      </c>
      <c r="U287" s="1148">
        <v>497537</v>
      </c>
      <c r="X287" s="1131">
        <v>98.6</v>
      </c>
      <c r="Y287" s="1107">
        <v>222152</v>
      </c>
      <c r="Z287" s="1112">
        <v>286010</v>
      </c>
      <c r="AB287" s="1131">
        <v>95.4</v>
      </c>
      <c r="AC287" s="1101">
        <v>23643.599999999999</v>
      </c>
      <c r="AD287" s="1112">
        <v>280420</v>
      </c>
    </row>
    <row r="288" spans="1:30">
      <c r="A288" s="112"/>
      <c r="B288" s="120" t="s">
        <v>7</v>
      </c>
      <c r="C288" s="843">
        <v>117.9</v>
      </c>
      <c r="D288" s="844">
        <v>3760554</v>
      </c>
      <c r="E288" s="844">
        <v>426882</v>
      </c>
      <c r="F288" s="843">
        <v>123.2</v>
      </c>
      <c r="G288" s="19">
        <v>1103953.9630000002</v>
      </c>
      <c r="H288" s="845">
        <v>0.68</v>
      </c>
      <c r="I288" s="2684">
        <v>-1.2</v>
      </c>
      <c r="J288" s="846">
        <v>1.111</v>
      </c>
      <c r="K288" s="1148">
        <v>457833</v>
      </c>
      <c r="M288" s="847">
        <v>117.9</v>
      </c>
      <c r="N288" s="843">
        <v>3778.14</v>
      </c>
      <c r="O288" s="843">
        <v>442.9</v>
      </c>
      <c r="P288" s="843">
        <v>123.2</v>
      </c>
      <c r="Q288" s="19">
        <v>1129660.5</v>
      </c>
      <c r="R288" s="845">
        <v>0.68</v>
      </c>
      <c r="S288" s="2684">
        <v>-1.2</v>
      </c>
      <c r="T288" s="846">
        <v>1.1870000000000001</v>
      </c>
      <c r="U288" s="1148">
        <v>471862</v>
      </c>
      <c r="X288" s="1131">
        <v>90.4</v>
      </c>
      <c r="Y288" s="1107">
        <v>222237</v>
      </c>
      <c r="Z288" s="1112">
        <v>314465</v>
      </c>
      <c r="AB288" s="1131">
        <v>93.8</v>
      </c>
      <c r="AC288" s="1101">
        <v>24334.5</v>
      </c>
      <c r="AD288" s="1112">
        <v>298057</v>
      </c>
    </row>
    <row r="289" spans="1:30">
      <c r="A289" s="112"/>
      <c r="B289" s="120" t="s">
        <v>8</v>
      </c>
      <c r="C289" s="843">
        <v>117.2</v>
      </c>
      <c r="D289" s="844">
        <v>3884889</v>
      </c>
      <c r="E289" s="844">
        <v>450219</v>
      </c>
      <c r="F289" s="843">
        <v>118.6</v>
      </c>
      <c r="G289" s="19">
        <v>1166342.49</v>
      </c>
      <c r="H289" s="845">
        <v>0.68</v>
      </c>
      <c r="I289" s="2684">
        <v>-3.9</v>
      </c>
      <c r="J289" s="846">
        <v>1.1910000000000001</v>
      </c>
      <c r="K289" s="1148">
        <v>500483</v>
      </c>
      <c r="M289" s="847">
        <v>117.2</v>
      </c>
      <c r="N289" s="843">
        <v>3746.27</v>
      </c>
      <c r="O289" s="843">
        <v>444.94</v>
      </c>
      <c r="P289" s="843">
        <v>118.6</v>
      </c>
      <c r="Q289" s="19">
        <v>1121085.7</v>
      </c>
      <c r="R289" s="845">
        <v>0.68</v>
      </c>
      <c r="S289" s="2684">
        <v>-3.9</v>
      </c>
      <c r="T289" s="846">
        <v>1.145</v>
      </c>
      <c r="U289" s="1148">
        <v>480842</v>
      </c>
      <c r="X289" s="1131">
        <v>91.3</v>
      </c>
      <c r="Y289" s="1107">
        <v>219565</v>
      </c>
      <c r="Z289" s="1112">
        <v>267824</v>
      </c>
      <c r="AB289" s="1131">
        <v>93.6</v>
      </c>
      <c r="AC289" s="1101">
        <v>23352.400000000001</v>
      </c>
      <c r="AD289" s="1112">
        <v>274937</v>
      </c>
    </row>
    <row r="290" spans="1:30">
      <c r="A290" s="112"/>
      <c r="B290" s="120" t="s">
        <v>9</v>
      </c>
      <c r="C290" s="843">
        <v>116.3</v>
      </c>
      <c r="D290" s="844">
        <v>3962301</v>
      </c>
      <c r="E290" s="844">
        <v>478920</v>
      </c>
      <c r="F290" s="843">
        <v>118.6</v>
      </c>
      <c r="G290" s="19">
        <v>1156693.2549999999</v>
      </c>
      <c r="H290" s="845">
        <v>0.69</v>
      </c>
      <c r="I290" s="2684">
        <v>-5.3</v>
      </c>
      <c r="J290" s="846">
        <v>1.1120000000000001</v>
      </c>
      <c r="K290" s="1148">
        <v>483545</v>
      </c>
      <c r="M290" s="847">
        <v>116.3</v>
      </c>
      <c r="N290" s="843">
        <v>3653.1</v>
      </c>
      <c r="O290" s="843">
        <v>453.13</v>
      </c>
      <c r="P290" s="843">
        <v>118.6</v>
      </c>
      <c r="Q290" s="19">
        <v>1130667.1000000001</v>
      </c>
      <c r="R290" s="845">
        <v>0.69</v>
      </c>
      <c r="S290" s="2684">
        <v>-5.3</v>
      </c>
      <c r="T290" s="846">
        <v>1.1240000000000001</v>
      </c>
      <c r="U290" s="1148">
        <v>481749</v>
      </c>
      <c r="X290" s="1131">
        <v>93.2</v>
      </c>
      <c r="Y290" s="1107">
        <v>274891</v>
      </c>
      <c r="Z290" s="1112">
        <v>303476</v>
      </c>
      <c r="AB290" s="1131">
        <v>94.2</v>
      </c>
      <c r="AC290" s="1101">
        <v>24012.7</v>
      </c>
      <c r="AD290" s="1112">
        <v>292732</v>
      </c>
    </row>
    <row r="291" spans="1:30">
      <c r="A291" s="112"/>
      <c r="B291" s="120" t="s">
        <v>10</v>
      </c>
      <c r="C291" s="843">
        <v>115.1</v>
      </c>
      <c r="D291" s="844">
        <v>3841250</v>
      </c>
      <c r="E291" s="844">
        <v>391594</v>
      </c>
      <c r="F291" s="843">
        <v>119.1</v>
      </c>
      <c r="G291" s="19">
        <v>1115442.0319999999</v>
      </c>
      <c r="H291" s="845">
        <v>0.69</v>
      </c>
      <c r="I291" s="2684">
        <v>-0.8</v>
      </c>
      <c r="J291" s="846">
        <v>1.0840000000000001</v>
      </c>
      <c r="K291" s="1148">
        <v>462571</v>
      </c>
      <c r="M291" s="847">
        <v>115.1</v>
      </c>
      <c r="N291" s="843">
        <v>3693.65</v>
      </c>
      <c r="O291" s="843">
        <v>388.19</v>
      </c>
      <c r="P291" s="843">
        <v>119.1</v>
      </c>
      <c r="Q291" s="19">
        <v>1132630.8</v>
      </c>
      <c r="R291" s="845">
        <v>0.69</v>
      </c>
      <c r="S291" s="2684">
        <v>-0.8</v>
      </c>
      <c r="T291" s="846">
        <v>1.161</v>
      </c>
      <c r="U291" s="1148">
        <v>469229</v>
      </c>
      <c r="X291" s="1131">
        <v>90.7</v>
      </c>
      <c r="Y291" s="1107">
        <v>204643</v>
      </c>
      <c r="Z291" s="1112">
        <v>291988</v>
      </c>
      <c r="AB291" s="1131">
        <v>94</v>
      </c>
      <c r="AC291" s="1101">
        <v>23900.7</v>
      </c>
      <c r="AD291" s="1112">
        <v>279482</v>
      </c>
    </row>
    <row r="292" spans="1:30">
      <c r="A292" s="112"/>
      <c r="B292" s="120" t="s">
        <v>11</v>
      </c>
      <c r="C292" s="843">
        <v>114.3</v>
      </c>
      <c r="D292" s="844">
        <v>3778162</v>
      </c>
      <c r="E292" s="844">
        <v>364759</v>
      </c>
      <c r="F292" s="843">
        <v>118.5</v>
      </c>
      <c r="G292" s="19">
        <v>1129419.4740000002</v>
      </c>
      <c r="H292" s="845">
        <v>0.69</v>
      </c>
      <c r="I292" s="2684">
        <v>-2.4</v>
      </c>
      <c r="J292" s="846">
        <v>1.175</v>
      </c>
      <c r="K292" s="1148">
        <v>490068</v>
      </c>
      <c r="M292" s="847">
        <v>114.3</v>
      </c>
      <c r="N292" s="843">
        <v>3708.95</v>
      </c>
      <c r="O292" s="843">
        <v>364.85</v>
      </c>
      <c r="P292" s="843">
        <v>118.5</v>
      </c>
      <c r="Q292" s="19">
        <v>1139238.8</v>
      </c>
      <c r="R292" s="845">
        <v>0.69</v>
      </c>
      <c r="S292" s="2684">
        <v>-2.4</v>
      </c>
      <c r="T292" s="846">
        <v>1.1359999999999999</v>
      </c>
      <c r="U292" s="1148">
        <v>500071</v>
      </c>
      <c r="X292" s="1131">
        <v>90.9</v>
      </c>
      <c r="Y292" s="1107">
        <v>199969</v>
      </c>
      <c r="Z292" s="1112">
        <v>272682</v>
      </c>
      <c r="AB292" s="1131">
        <v>92.6</v>
      </c>
      <c r="AC292" s="1101">
        <v>23717.8</v>
      </c>
      <c r="AD292" s="1112">
        <v>293003</v>
      </c>
    </row>
    <row r="293" spans="1:30">
      <c r="A293" s="112"/>
      <c r="B293" s="120" t="s">
        <v>12</v>
      </c>
      <c r="C293" s="843">
        <v>108.8</v>
      </c>
      <c r="D293" s="844">
        <v>3718530</v>
      </c>
      <c r="E293" s="844">
        <v>507370</v>
      </c>
      <c r="F293" s="843">
        <v>107.3</v>
      </c>
      <c r="G293" s="19">
        <v>1129068.0939999998</v>
      </c>
      <c r="H293" s="845">
        <v>0.69</v>
      </c>
      <c r="I293" s="2684">
        <v>-3.7</v>
      </c>
      <c r="J293" s="846">
        <v>1.0680000000000001</v>
      </c>
      <c r="K293" s="1148">
        <v>457676</v>
      </c>
      <c r="M293" s="847">
        <v>108.8</v>
      </c>
      <c r="N293" s="843">
        <v>3642.33</v>
      </c>
      <c r="O293" s="843">
        <v>476.32</v>
      </c>
      <c r="P293" s="843">
        <v>107.3</v>
      </c>
      <c r="Q293" s="19">
        <v>1124596.5</v>
      </c>
      <c r="R293" s="845">
        <v>0.69</v>
      </c>
      <c r="S293" s="2684">
        <v>-3.7</v>
      </c>
      <c r="T293" s="846">
        <v>1.0920000000000001</v>
      </c>
      <c r="U293" s="1148">
        <v>444676</v>
      </c>
      <c r="X293" s="1131">
        <v>92.7</v>
      </c>
      <c r="Y293" s="1107">
        <v>226926</v>
      </c>
      <c r="Z293" s="1112">
        <v>292945</v>
      </c>
      <c r="AB293" s="1131">
        <v>91.5</v>
      </c>
      <c r="AC293" s="1101">
        <v>24006.5</v>
      </c>
      <c r="AD293" s="1112">
        <v>287564</v>
      </c>
    </row>
    <row r="294" spans="1:30">
      <c r="A294" s="112"/>
      <c r="B294" s="120" t="s">
        <v>13</v>
      </c>
      <c r="C294" s="843">
        <v>104.4</v>
      </c>
      <c r="D294" s="844">
        <v>3557941</v>
      </c>
      <c r="E294" s="844">
        <v>475743</v>
      </c>
      <c r="F294" s="843">
        <v>100.8</v>
      </c>
      <c r="G294" s="19">
        <v>1171890.9539999999</v>
      </c>
      <c r="H294" s="845">
        <v>0.69</v>
      </c>
      <c r="I294" s="2684">
        <v>0</v>
      </c>
      <c r="J294" s="846">
        <v>1.0589999999999999</v>
      </c>
      <c r="K294" s="1148">
        <v>434408</v>
      </c>
      <c r="M294" s="847">
        <v>104.4</v>
      </c>
      <c r="N294" s="843">
        <v>3663.03</v>
      </c>
      <c r="O294" s="843">
        <v>472.96</v>
      </c>
      <c r="P294" s="843">
        <v>100.8</v>
      </c>
      <c r="Q294" s="19">
        <v>1133721.2</v>
      </c>
      <c r="R294" s="845">
        <v>0.69</v>
      </c>
      <c r="S294" s="2684">
        <v>0</v>
      </c>
      <c r="T294" s="846">
        <v>1.073</v>
      </c>
      <c r="U294" s="1148">
        <v>458244</v>
      </c>
      <c r="X294" s="1131">
        <v>94.4</v>
      </c>
      <c r="Y294" s="1107">
        <v>249875</v>
      </c>
      <c r="Z294" s="1112">
        <v>286003</v>
      </c>
      <c r="AB294" s="1131">
        <v>91.9</v>
      </c>
      <c r="AC294" s="1101">
        <v>23752.5</v>
      </c>
      <c r="AD294" s="1112">
        <v>285017</v>
      </c>
    </row>
    <row r="295" spans="1:30">
      <c r="A295" s="112"/>
      <c r="B295" s="120" t="s">
        <v>14</v>
      </c>
      <c r="C295" s="843">
        <v>110.9</v>
      </c>
      <c r="D295" s="844">
        <v>3532958</v>
      </c>
      <c r="E295" s="844">
        <v>578991</v>
      </c>
      <c r="F295" s="843">
        <v>106.1</v>
      </c>
      <c r="G295" s="19">
        <v>1132240.68</v>
      </c>
      <c r="H295" s="845">
        <v>0.69</v>
      </c>
      <c r="I295" s="2684">
        <v>0.5</v>
      </c>
      <c r="J295" s="846">
        <v>1.1160000000000001</v>
      </c>
      <c r="K295" s="1148">
        <v>496218</v>
      </c>
      <c r="M295" s="847">
        <v>110.9</v>
      </c>
      <c r="N295" s="843">
        <v>3647.63</v>
      </c>
      <c r="O295" s="843">
        <v>475.88</v>
      </c>
      <c r="P295" s="843">
        <v>106.1</v>
      </c>
      <c r="Q295" s="19">
        <v>1135638.8</v>
      </c>
      <c r="R295" s="845">
        <v>0.69</v>
      </c>
      <c r="S295" s="2684">
        <v>0.5</v>
      </c>
      <c r="T295" s="846">
        <v>1.0720000000000001</v>
      </c>
      <c r="U295" s="1148">
        <v>468701</v>
      </c>
      <c r="X295" s="1132">
        <v>98.6</v>
      </c>
      <c r="Y295" s="1108">
        <v>338225</v>
      </c>
      <c r="Z295" s="1113">
        <v>277268</v>
      </c>
      <c r="AB295" s="1132">
        <v>92.5</v>
      </c>
      <c r="AC295" s="1102">
        <v>23476.400000000001</v>
      </c>
      <c r="AD295" s="1113">
        <v>290777</v>
      </c>
    </row>
    <row r="296" spans="1:30">
      <c r="A296" s="111" t="s">
        <v>61</v>
      </c>
      <c r="B296" s="119" t="s">
        <v>3</v>
      </c>
      <c r="C296" s="853">
        <v>107.9</v>
      </c>
      <c r="D296" s="854">
        <v>3464235</v>
      </c>
      <c r="E296" s="854">
        <v>357226</v>
      </c>
      <c r="F296" s="853">
        <v>105.7</v>
      </c>
      <c r="G296" s="18">
        <v>1035190.04</v>
      </c>
      <c r="H296" s="855">
        <v>0.7</v>
      </c>
      <c r="I296" s="2683">
        <v>-5.9</v>
      </c>
      <c r="J296" s="856">
        <v>1.026</v>
      </c>
      <c r="K296" s="1147">
        <v>405986</v>
      </c>
      <c r="M296" s="857">
        <v>107.9</v>
      </c>
      <c r="N296" s="853">
        <v>3600.12</v>
      </c>
      <c r="O296" s="853">
        <v>456.63</v>
      </c>
      <c r="P296" s="853">
        <v>105.7</v>
      </c>
      <c r="Q296" s="18">
        <v>1108305.3999999999</v>
      </c>
      <c r="R296" s="855">
        <v>0.7</v>
      </c>
      <c r="S296" s="2683">
        <v>-5.9</v>
      </c>
      <c r="T296" s="856">
        <v>1.0780000000000001</v>
      </c>
      <c r="U296" s="1147">
        <v>482846</v>
      </c>
      <c r="X296" s="1131">
        <v>87.9</v>
      </c>
      <c r="Y296" s="1107">
        <v>256370</v>
      </c>
      <c r="Z296" s="1112">
        <v>317260</v>
      </c>
      <c r="AB296" s="1131">
        <v>92.3</v>
      </c>
      <c r="AC296" s="1101">
        <v>23872</v>
      </c>
      <c r="AD296" s="1112">
        <v>288407</v>
      </c>
    </row>
    <row r="297" spans="1:30">
      <c r="A297" s="95">
        <v>2013</v>
      </c>
      <c r="B297" s="120" t="s">
        <v>4</v>
      </c>
      <c r="C297" s="843">
        <v>107.6</v>
      </c>
      <c r="D297" s="844">
        <v>3357573</v>
      </c>
      <c r="E297" s="844">
        <v>386182</v>
      </c>
      <c r="F297" s="843">
        <v>106</v>
      </c>
      <c r="G297" s="19">
        <v>1089869.7420000001</v>
      </c>
      <c r="H297" s="845">
        <v>0.71</v>
      </c>
      <c r="I297" s="2684">
        <v>-5.7</v>
      </c>
      <c r="J297" s="846">
        <v>1.052</v>
      </c>
      <c r="K297" s="1148">
        <v>442426</v>
      </c>
      <c r="M297" s="847">
        <v>107.6</v>
      </c>
      <c r="N297" s="843">
        <v>3632.51</v>
      </c>
      <c r="O297" s="843">
        <v>385.22</v>
      </c>
      <c r="P297" s="843">
        <v>106</v>
      </c>
      <c r="Q297" s="19">
        <v>1112232.1000000001</v>
      </c>
      <c r="R297" s="845">
        <v>0.71</v>
      </c>
      <c r="S297" s="2684">
        <v>-5.7</v>
      </c>
      <c r="T297" s="846">
        <v>1.0629999999999999</v>
      </c>
      <c r="U297" s="1148">
        <v>449672</v>
      </c>
      <c r="X297" s="1131">
        <v>94.7</v>
      </c>
      <c r="Y297" s="1107">
        <v>200324</v>
      </c>
      <c r="Z297" s="1112">
        <v>288365</v>
      </c>
      <c r="AB297" s="1131">
        <v>95.6</v>
      </c>
      <c r="AC297" s="1101">
        <v>23551.3</v>
      </c>
      <c r="AD297" s="1112">
        <v>327294</v>
      </c>
    </row>
    <row r="298" spans="1:30">
      <c r="A298" s="112"/>
      <c r="B298" s="120" t="s">
        <v>5</v>
      </c>
      <c r="C298" s="843">
        <v>112.1</v>
      </c>
      <c r="D298" s="844">
        <v>3637549</v>
      </c>
      <c r="E298" s="844">
        <v>421400</v>
      </c>
      <c r="F298" s="843">
        <v>110.2</v>
      </c>
      <c r="G298" s="19">
        <v>1090160.544</v>
      </c>
      <c r="H298" s="845">
        <v>0.72</v>
      </c>
      <c r="I298" s="2684">
        <v>3.5</v>
      </c>
      <c r="J298" s="846">
        <v>1.2909999999999999</v>
      </c>
      <c r="K298" s="1148">
        <v>562179</v>
      </c>
      <c r="M298" s="847">
        <v>112.1</v>
      </c>
      <c r="N298" s="843">
        <v>3645.51</v>
      </c>
      <c r="O298" s="843">
        <v>442.41</v>
      </c>
      <c r="P298" s="843">
        <v>110.2</v>
      </c>
      <c r="Q298" s="19">
        <v>1096620.3999999999</v>
      </c>
      <c r="R298" s="845">
        <v>0.72</v>
      </c>
      <c r="S298" s="2684">
        <v>3.5</v>
      </c>
      <c r="T298" s="846">
        <v>1.097</v>
      </c>
      <c r="U298" s="1148">
        <v>499575</v>
      </c>
      <c r="X298" s="1131">
        <v>98.2</v>
      </c>
      <c r="Y298" s="1107">
        <v>243711</v>
      </c>
      <c r="Z298" s="1112">
        <v>291742</v>
      </c>
      <c r="AB298" s="1131">
        <v>94.3</v>
      </c>
      <c r="AC298" s="1101">
        <v>23980.1</v>
      </c>
      <c r="AD298" s="1112">
        <v>298752</v>
      </c>
    </row>
    <row r="299" spans="1:30">
      <c r="A299" s="112"/>
      <c r="B299" s="120" t="s">
        <v>6</v>
      </c>
      <c r="C299" s="843">
        <v>109.2</v>
      </c>
      <c r="D299" s="844">
        <v>3543012</v>
      </c>
      <c r="E299" s="844">
        <v>359078</v>
      </c>
      <c r="F299" s="843">
        <v>102.6</v>
      </c>
      <c r="G299" s="19">
        <v>1149093.882</v>
      </c>
      <c r="H299" s="845">
        <v>0.73</v>
      </c>
      <c r="I299" s="2684">
        <v>-2.6</v>
      </c>
      <c r="J299" s="846">
        <v>1.034</v>
      </c>
      <c r="K299" s="1148">
        <v>507632</v>
      </c>
      <c r="M299" s="847">
        <v>109.2</v>
      </c>
      <c r="N299" s="843">
        <v>3627.68</v>
      </c>
      <c r="O299" s="843">
        <v>382.57</v>
      </c>
      <c r="P299" s="843">
        <v>102.6</v>
      </c>
      <c r="Q299" s="19">
        <v>1111173.6000000001</v>
      </c>
      <c r="R299" s="845">
        <v>0.73</v>
      </c>
      <c r="S299" s="2684">
        <v>-2.6</v>
      </c>
      <c r="T299" s="846">
        <v>1.0900000000000001</v>
      </c>
      <c r="U299" s="1148">
        <v>490524</v>
      </c>
      <c r="X299" s="1131">
        <v>98.3</v>
      </c>
      <c r="Y299" s="1107">
        <v>219700</v>
      </c>
      <c r="Z299" s="1112">
        <v>325857</v>
      </c>
      <c r="AB299" s="1131">
        <v>94.7</v>
      </c>
      <c r="AC299" s="1101">
        <v>23783.599999999999</v>
      </c>
      <c r="AD299" s="1112">
        <v>310729</v>
      </c>
    </row>
    <row r="300" spans="1:30">
      <c r="A300" s="112"/>
      <c r="B300" s="120" t="s">
        <v>7</v>
      </c>
      <c r="C300" s="843">
        <v>109.3</v>
      </c>
      <c r="D300" s="844">
        <v>3613642</v>
      </c>
      <c r="E300" s="844">
        <v>390781</v>
      </c>
      <c r="F300" s="843">
        <v>106.4</v>
      </c>
      <c r="G300" s="19">
        <v>1108948.794</v>
      </c>
      <c r="H300" s="845">
        <v>0.74</v>
      </c>
      <c r="I300" s="2684">
        <v>-1.6</v>
      </c>
      <c r="J300" s="846">
        <v>1.034</v>
      </c>
      <c r="K300" s="1148">
        <v>477867</v>
      </c>
      <c r="M300" s="847">
        <v>109.3</v>
      </c>
      <c r="N300" s="843">
        <v>3613.11</v>
      </c>
      <c r="O300" s="843">
        <v>406.18</v>
      </c>
      <c r="P300" s="843">
        <v>106.4</v>
      </c>
      <c r="Q300" s="19">
        <v>1125249.6000000001</v>
      </c>
      <c r="R300" s="845">
        <v>0.74</v>
      </c>
      <c r="S300" s="2684">
        <v>-1.6</v>
      </c>
      <c r="T300" s="846">
        <v>1.103</v>
      </c>
      <c r="U300" s="1148">
        <v>494784</v>
      </c>
      <c r="X300" s="1131">
        <v>91.7</v>
      </c>
      <c r="Y300" s="1107">
        <v>218159</v>
      </c>
      <c r="Z300" s="1112">
        <v>344253</v>
      </c>
      <c r="AB300" s="1131">
        <v>95.2</v>
      </c>
      <c r="AC300" s="1101">
        <v>23774</v>
      </c>
      <c r="AD300" s="1112">
        <v>323437</v>
      </c>
    </row>
    <row r="301" spans="1:30">
      <c r="A301" s="112"/>
      <c r="B301" s="120" t="s">
        <v>8</v>
      </c>
      <c r="C301" s="843">
        <v>109.5</v>
      </c>
      <c r="D301" s="844">
        <v>3737419</v>
      </c>
      <c r="E301" s="844">
        <v>476706</v>
      </c>
      <c r="F301" s="843">
        <v>107.2</v>
      </c>
      <c r="G301" s="19">
        <v>1151538.135</v>
      </c>
      <c r="H301" s="845">
        <v>0.75</v>
      </c>
      <c r="I301" s="2684">
        <v>3</v>
      </c>
      <c r="J301" s="846">
        <v>1.107</v>
      </c>
      <c r="K301" s="1148">
        <v>511289</v>
      </c>
      <c r="M301" s="847">
        <v>109.5</v>
      </c>
      <c r="N301" s="843">
        <v>3619.67</v>
      </c>
      <c r="O301" s="843">
        <v>445.24</v>
      </c>
      <c r="P301" s="843">
        <v>107.2</v>
      </c>
      <c r="Q301" s="19">
        <v>1119269.1000000001</v>
      </c>
      <c r="R301" s="845">
        <v>0.75</v>
      </c>
      <c r="S301" s="2684">
        <v>3</v>
      </c>
      <c r="T301" s="846">
        <v>1.071</v>
      </c>
      <c r="U301" s="1148">
        <v>502477</v>
      </c>
      <c r="X301" s="1131">
        <v>93.6</v>
      </c>
      <c r="Y301" s="1107">
        <v>227740</v>
      </c>
      <c r="Z301" s="1112">
        <v>299431</v>
      </c>
      <c r="AB301" s="1131">
        <v>96.3</v>
      </c>
      <c r="AC301" s="1101">
        <v>24087.8</v>
      </c>
      <c r="AD301" s="1112">
        <v>324057</v>
      </c>
    </row>
    <row r="302" spans="1:30">
      <c r="A302" s="112"/>
      <c r="B302" s="120" t="s">
        <v>9</v>
      </c>
      <c r="C302" s="843">
        <v>113</v>
      </c>
      <c r="D302" s="844">
        <v>3994789</v>
      </c>
      <c r="E302" s="844">
        <v>356410</v>
      </c>
      <c r="F302" s="843">
        <v>113.2</v>
      </c>
      <c r="G302" s="19">
        <v>1147759.1730000002</v>
      </c>
      <c r="H302" s="845">
        <v>0.76</v>
      </c>
      <c r="I302" s="2684">
        <v>-1.6</v>
      </c>
      <c r="J302" s="846">
        <v>1.125</v>
      </c>
      <c r="K302" s="1148">
        <v>494809</v>
      </c>
      <c r="M302" s="847">
        <v>113</v>
      </c>
      <c r="N302" s="843">
        <v>3678.22</v>
      </c>
      <c r="O302" s="843">
        <v>342.83</v>
      </c>
      <c r="P302" s="843">
        <v>113.2</v>
      </c>
      <c r="Q302" s="19">
        <v>1112628.3</v>
      </c>
      <c r="R302" s="845">
        <v>0.76</v>
      </c>
      <c r="S302" s="2684">
        <v>-1.6</v>
      </c>
      <c r="T302" s="846">
        <v>1.1359999999999999</v>
      </c>
      <c r="U302" s="1148">
        <v>482751</v>
      </c>
      <c r="X302" s="1131">
        <v>91.9</v>
      </c>
      <c r="Y302" s="1107">
        <v>259378</v>
      </c>
      <c r="Z302" s="1112">
        <v>361065</v>
      </c>
      <c r="AB302" s="1131">
        <v>93.4</v>
      </c>
      <c r="AC302" s="1101">
        <v>23179.599999999999</v>
      </c>
      <c r="AD302" s="1112">
        <v>339271</v>
      </c>
    </row>
    <row r="303" spans="1:30">
      <c r="A303" s="112"/>
      <c r="B303" s="120" t="s">
        <v>10</v>
      </c>
      <c r="C303" s="843">
        <v>113.7</v>
      </c>
      <c r="D303" s="844">
        <v>3784335</v>
      </c>
      <c r="E303" s="844">
        <v>409197</v>
      </c>
      <c r="F303" s="843">
        <v>111.8</v>
      </c>
      <c r="G303" s="19">
        <v>1091953.6740000001</v>
      </c>
      <c r="H303" s="845">
        <v>0.78</v>
      </c>
      <c r="I303" s="2684">
        <v>-0.5</v>
      </c>
      <c r="J303" s="846">
        <v>1.026</v>
      </c>
      <c r="K303" s="1148">
        <v>503993</v>
      </c>
      <c r="M303" s="847">
        <v>113.7</v>
      </c>
      <c r="N303" s="843">
        <v>3659.1</v>
      </c>
      <c r="O303" s="843">
        <v>402.62</v>
      </c>
      <c r="P303" s="843">
        <v>111.8</v>
      </c>
      <c r="Q303" s="19">
        <v>1112022.8</v>
      </c>
      <c r="R303" s="845">
        <v>0.78</v>
      </c>
      <c r="S303" s="2684">
        <v>-0.5</v>
      </c>
      <c r="T303" s="846">
        <v>1.1080000000000001</v>
      </c>
      <c r="U303" s="1148">
        <v>516715</v>
      </c>
      <c r="X303" s="1131">
        <v>94.6</v>
      </c>
      <c r="Y303" s="1107">
        <v>202928</v>
      </c>
      <c r="Z303" s="1112">
        <v>326235</v>
      </c>
      <c r="AB303" s="1131">
        <v>98.2</v>
      </c>
      <c r="AC303" s="1101">
        <v>23310.400000000001</v>
      </c>
      <c r="AD303" s="1112">
        <v>324287</v>
      </c>
    </row>
    <row r="304" spans="1:30">
      <c r="A304" s="112"/>
      <c r="B304" s="120" t="s">
        <v>11</v>
      </c>
      <c r="C304" s="843">
        <v>114.4</v>
      </c>
      <c r="D304" s="844">
        <v>3673365</v>
      </c>
      <c r="E304" s="844">
        <v>453033</v>
      </c>
      <c r="F304" s="843">
        <v>112.9</v>
      </c>
      <c r="G304" s="19">
        <v>1098072.22</v>
      </c>
      <c r="H304" s="845">
        <v>0.77</v>
      </c>
      <c r="I304" s="2684">
        <v>1.1000000000000001</v>
      </c>
      <c r="J304" s="846">
        <v>1.1539999999999999</v>
      </c>
      <c r="K304" s="1148">
        <v>498340</v>
      </c>
      <c r="M304" s="847">
        <v>114.4</v>
      </c>
      <c r="N304" s="843">
        <v>3623.91</v>
      </c>
      <c r="O304" s="843">
        <v>452.07</v>
      </c>
      <c r="P304" s="843">
        <v>112.9</v>
      </c>
      <c r="Q304" s="19">
        <v>1107805.5</v>
      </c>
      <c r="R304" s="845">
        <v>0.77</v>
      </c>
      <c r="S304" s="2684">
        <v>1.1000000000000001</v>
      </c>
      <c r="T304" s="846">
        <v>1.1160000000000001</v>
      </c>
      <c r="U304" s="1148">
        <v>514896</v>
      </c>
      <c r="X304" s="1131">
        <v>95.5</v>
      </c>
      <c r="Y304" s="1107">
        <v>199394</v>
      </c>
      <c r="Z304" s="1112">
        <v>333764</v>
      </c>
      <c r="AB304" s="1131">
        <v>97.5</v>
      </c>
      <c r="AC304" s="1101">
        <v>23435.4</v>
      </c>
      <c r="AD304" s="1112">
        <v>342616</v>
      </c>
    </row>
    <row r="305" spans="1:30">
      <c r="A305" s="112"/>
      <c r="B305" s="120" t="s">
        <v>12</v>
      </c>
      <c r="C305" s="843">
        <v>115.8</v>
      </c>
      <c r="D305" s="844">
        <v>3787980</v>
      </c>
      <c r="E305" s="844">
        <v>488157</v>
      </c>
      <c r="F305" s="843">
        <v>112.1</v>
      </c>
      <c r="G305" s="19">
        <v>1132174.8</v>
      </c>
      <c r="H305" s="845">
        <v>0.79</v>
      </c>
      <c r="I305" s="2684">
        <v>-0.3</v>
      </c>
      <c r="J305" s="846">
        <v>1.141</v>
      </c>
      <c r="K305" s="1148">
        <v>511578</v>
      </c>
      <c r="M305" s="847">
        <v>115.8</v>
      </c>
      <c r="N305" s="843">
        <v>3709.3</v>
      </c>
      <c r="O305" s="843">
        <v>480.25</v>
      </c>
      <c r="P305" s="843">
        <v>112.1</v>
      </c>
      <c r="Q305" s="19">
        <v>1122066.3999999999</v>
      </c>
      <c r="R305" s="845">
        <v>0.79</v>
      </c>
      <c r="S305" s="2684">
        <v>-0.3</v>
      </c>
      <c r="T305" s="846">
        <v>1.1639999999999999</v>
      </c>
      <c r="U305" s="1148">
        <v>495368</v>
      </c>
      <c r="X305" s="1131">
        <v>99.7</v>
      </c>
      <c r="Y305" s="1107">
        <v>217330</v>
      </c>
      <c r="Z305" s="1112">
        <v>346194</v>
      </c>
      <c r="AB305" s="1131">
        <v>98.4</v>
      </c>
      <c r="AC305" s="1101">
        <v>23305.5</v>
      </c>
      <c r="AD305" s="1112">
        <v>344172</v>
      </c>
    </row>
    <row r="306" spans="1:30">
      <c r="A306" s="112"/>
      <c r="B306" s="120" t="s">
        <v>13</v>
      </c>
      <c r="C306" s="843">
        <v>117.5</v>
      </c>
      <c r="D306" s="844">
        <v>3543440</v>
      </c>
      <c r="E306" s="844">
        <v>613150</v>
      </c>
      <c r="F306" s="843">
        <v>116.9</v>
      </c>
      <c r="G306" s="19">
        <v>1167317.07</v>
      </c>
      <c r="H306" s="845">
        <v>0.8</v>
      </c>
      <c r="I306" s="2684">
        <v>0.7</v>
      </c>
      <c r="J306" s="846">
        <v>1.1519999999999999</v>
      </c>
      <c r="K306" s="1148">
        <v>482255</v>
      </c>
      <c r="M306" s="847">
        <v>117.5</v>
      </c>
      <c r="N306" s="843">
        <v>3652.95</v>
      </c>
      <c r="O306" s="843">
        <v>580.69000000000005</v>
      </c>
      <c r="P306" s="843">
        <v>116.9</v>
      </c>
      <c r="Q306" s="19">
        <v>1132368</v>
      </c>
      <c r="R306" s="845">
        <v>0.8</v>
      </c>
      <c r="S306" s="2684">
        <v>0.7</v>
      </c>
      <c r="T306" s="846">
        <v>1.17</v>
      </c>
      <c r="U306" s="1148">
        <v>503460</v>
      </c>
      <c r="X306" s="1131">
        <v>102.4</v>
      </c>
      <c r="Y306" s="1107">
        <v>251474</v>
      </c>
      <c r="Z306" s="1112">
        <v>322730</v>
      </c>
      <c r="AB306" s="1131">
        <v>99.6</v>
      </c>
      <c r="AC306" s="1101">
        <v>23734.7</v>
      </c>
      <c r="AD306" s="1112">
        <v>331161</v>
      </c>
    </row>
    <row r="307" spans="1:30">
      <c r="A307" s="113"/>
      <c r="B307" s="121" t="s">
        <v>14</v>
      </c>
      <c r="C307" s="848">
        <v>118</v>
      </c>
      <c r="D307" s="849">
        <v>3524298</v>
      </c>
      <c r="E307" s="849">
        <v>571096</v>
      </c>
      <c r="F307" s="848">
        <v>119.5</v>
      </c>
      <c r="G307" s="20">
        <v>1141226.358</v>
      </c>
      <c r="H307" s="850">
        <v>0.82</v>
      </c>
      <c r="I307" s="2685">
        <v>0.8</v>
      </c>
      <c r="J307" s="851">
        <v>1.214</v>
      </c>
      <c r="K307" s="1149">
        <v>525872</v>
      </c>
      <c r="M307" s="852">
        <v>118</v>
      </c>
      <c r="N307" s="848">
        <v>3632.22</v>
      </c>
      <c r="O307" s="848">
        <v>494.43</v>
      </c>
      <c r="P307" s="848">
        <v>119.5</v>
      </c>
      <c r="Q307" s="20">
        <v>1146921.5</v>
      </c>
      <c r="R307" s="850">
        <v>0.82</v>
      </c>
      <c r="S307" s="2685">
        <v>0.8</v>
      </c>
      <c r="T307" s="851">
        <v>1.1659999999999999</v>
      </c>
      <c r="U307" s="1149">
        <v>491094</v>
      </c>
      <c r="X307" s="1131">
        <v>109.2</v>
      </c>
      <c r="Y307" s="1107">
        <v>333800</v>
      </c>
      <c r="Z307" s="1112">
        <v>352491</v>
      </c>
      <c r="AB307" s="1131">
        <v>102.3</v>
      </c>
      <c r="AC307" s="1101">
        <v>23461.4</v>
      </c>
      <c r="AD307" s="1112">
        <v>354207</v>
      </c>
    </row>
    <row r="308" spans="1:30">
      <c r="A308" s="112" t="s">
        <v>62</v>
      </c>
      <c r="B308" s="120" t="s">
        <v>3</v>
      </c>
      <c r="C308" s="843">
        <v>118.4</v>
      </c>
      <c r="D308" s="844">
        <v>3569719</v>
      </c>
      <c r="E308" s="844">
        <v>336622</v>
      </c>
      <c r="F308" s="843">
        <v>119.3</v>
      </c>
      <c r="G308" s="19">
        <v>1049497.4280000001</v>
      </c>
      <c r="H308" s="845">
        <v>0.83</v>
      </c>
      <c r="I308" s="2684">
        <v>-1.2</v>
      </c>
      <c r="J308" s="846">
        <v>1.133</v>
      </c>
      <c r="K308" s="1148">
        <v>404154</v>
      </c>
      <c r="M308" s="847">
        <v>118.4</v>
      </c>
      <c r="N308" s="843">
        <v>3694.71</v>
      </c>
      <c r="O308" s="843">
        <v>439.9</v>
      </c>
      <c r="P308" s="843">
        <v>119.3</v>
      </c>
      <c r="Q308" s="19">
        <v>1115809.1000000001</v>
      </c>
      <c r="R308" s="845">
        <v>0.83</v>
      </c>
      <c r="S308" s="2684">
        <v>-1.2</v>
      </c>
      <c r="T308" s="846">
        <v>1.19</v>
      </c>
      <c r="U308" s="1148">
        <v>479042</v>
      </c>
      <c r="X308" s="1133">
        <v>98.4</v>
      </c>
      <c r="Y308" s="1109">
        <v>258073</v>
      </c>
      <c r="Z308" s="1111">
        <v>395333</v>
      </c>
      <c r="AB308" s="1133">
        <v>102.9</v>
      </c>
      <c r="AC308" s="1103">
        <v>23996.2</v>
      </c>
      <c r="AD308" s="1111">
        <v>352750</v>
      </c>
    </row>
    <row r="309" spans="1:30">
      <c r="A309" s="112">
        <v>2014</v>
      </c>
      <c r="B309" s="120" t="s">
        <v>4</v>
      </c>
      <c r="C309" s="843">
        <v>114.6</v>
      </c>
      <c r="D309" s="844">
        <v>3407323</v>
      </c>
      <c r="E309" s="844">
        <v>462025</v>
      </c>
      <c r="F309" s="843">
        <v>114.3</v>
      </c>
      <c r="G309" s="19">
        <v>1103195.97</v>
      </c>
      <c r="H309" s="845">
        <v>0.86</v>
      </c>
      <c r="I309" s="2684">
        <v>1</v>
      </c>
      <c r="J309" s="846">
        <v>1.119</v>
      </c>
      <c r="K309" s="1148">
        <v>498016</v>
      </c>
      <c r="M309" s="847">
        <v>114.6</v>
      </c>
      <c r="N309" s="843">
        <v>3690.59</v>
      </c>
      <c r="O309" s="843">
        <v>454.41</v>
      </c>
      <c r="P309" s="843">
        <v>114.3</v>
      </c>
      <c r="Q309" s="19">
        <v>1128919.8</v>
      </c>
      <c r="R309" s="845">
        <v>0.86</v>
      </c>
      <c r="S309" s="2684">
        <v>1</v>
      </c>
      <c r="T309" s="846">
        <v>1.1259999999999999</v>
      </c>
      <c r="U309" s="1148">
        <v>504351</v>
      </c>
      <c r="X309" s="1131">
        <v>104.5</v>
      </c>
      <c r="Y309" s="1107">
        <v>203079</v>
      </c>
      <c r="Z309" s="1112">
        <v>309054</v>
      </c>
      <c r="AB309" s="1131">
        <v>105.5</v>
      </c>
      <c r="AC309" s="1101">
        <v>23771.599999999999</v>
      </c>
      <c r="AD309" s="1112">
        <v>345784</v>
      </c>
    </row>
    <row r="310" spans="1:30">
      <c r="A310" s="112"/>
      <c r="B310" s="120" t="s">
        <v>5</v>
      </c>
      <c r="C310" s="843">
        <v>116.3</v>
      </c>
      <c r="D310" s="844">
        <v>3633202</v>
      </c>
      <c r="E310" s="844">
        <v>410012</v>
      </c>
      <c r="F310" s="843">
        <v>114.2</v>
      </c>
      <c r="G310" s="19">
        <v>1104920.4679999999</v>
      </c>
      <c r="H310" s="845">
        <v>0.86</v>
      </c>
      <c r="I310" s="2684">
        <v>16.600000000000001</v>
      </c>
      <c r="J310" s="846">
        <v>1.3380000000000001</v>
      </c>
      <c r="K310" s="1148">
        <v>550717</v>
      </c>
      <c r="M310" s="847">
        <v>116.3</v>
      </c>
      <c r="N310" s="843">
        <v>3653.5</v>
      </c>
      <c r="O310" s="843">
        <v>404.83</v>
      </c>
      <c r="P310" s="843">
        <v>114.2</v>
      </c>
      <c r="Q310" s="19">
        <v>1117144.5</v>
      </c>
      <c r="R310" s="845">
        <v>0.86</v>
      </c>
      <c r="S310" s="2684">
        <v>16.600000000000001</v>
      </c>
      <c r="T310" s="846">
        <v>1.1259999999999999</v>
      </c>
      <c r="U310" s="1148">
        <v>494757</v>
      </c>
      <c r="X310" s="1131">
        <v>106.3</v>
      </c>
      <c r="Y310" s="1107">
        <v>298581</v>
      </c>
      <c r="Z310" s="1112">
        <v>358694</v>
      </c>
      <c r="AB310" s="1131">
        <v>102</v>
      </c>
      <c r="AC310" s="1101">
        <v>28509.5</v>
      </c>
      <c r="AD310" s="1112">
        <v>364910</v>
      </c>
    </row>
    <row r="311" spans="1:30">
      <c r="A311" s="112"/>
      <c r="B311" s="120" t="s">
        <v>6</v>
      </c>
      <c r="C311" s="843">
        <v>113.8</v>
      </c>
      <c r="D311" s="844">
        <v>3541030</v>
      </c>
      <c r="E311" s="844">
        <v>460313</v>
      </c>
      <c r="F311" s="843">
        <v>116.2</v>
      </c>
      <c r="G311" s="19">
        <v>1158152.206</v>
      </c>
      <c r="H311" s="845">
        <v>0.86</v>
      </c>
      <c r="I311" s="2684">
        <v>-8.1999999999999993</v>
      </c>
      <c r="J311" s="846">
        <v>1.1040000000000001</v>
      </c>
      <c r="K311" s="1148">
        <v>509076</v>
      </c>
      <c r="M311" s="847">
        <v>113.8</v>
      </c>
      <c r="N311" s="843">
        <v>3597.1</v>
      </c>
      <c r="O311" s="843">
        <v>483</v>
      </c>
      <c r="P311" s="843">
        <v>116.2</v>
      </c>
      <c r="Q311" s="19">
        <v>1118011.6000000001</v>
      </c>
      <c r="R311" s="845">
        <v>0.86</v>
      </c>
      <c r="S311" s="2684">
        <v>-8.1999999999999993</v>
      </c>
      <c r="T311" s="846">
        <v>1.1659999999999999</v>
      </c>
      <c r="U311" s="1148">
        <v>486539</v>
      </c>
      <c r="X311" s="1131">
        <v>108.2</v>
      </c>
      <c r="Y311" s="1107">
        <v>189082</v>
      </c>
      <c r="Z311" s="1112">
        <v>350332</v>
      </c>
      <c r="AB311" s="1131">
        <v>104.1</v>
      </c>
      <c r="AC311" s="1101">
        <v>21177.9</v>
      </c>
      <c r="AD311" s="1112">
        <v>344648</v>
      </c>
    </row>
    <row r="312" spans="1:30">
      <c r="A312" s="112"/>
      <c r="B312" s="120" t="s">
        <v>7</v>
      </c>
      <c r="C312" s="843">
        <v>113.7</v>
      </c>
      <c r="D312" s="844">
        <v>3614530</v>
      </c>
      <c r="E312" s="844">
        <v>436428</v>
      </c>
      <c r="F312" s="843">
        <v>113.1</v>
      </c>
      <c r="G312" s="19">
        <v>1113505.6200000001</v>
      </c>
      <c r="H312" s="845">
        <v>0.88</v>
      </c>
      <c r="I312" s="2684">
        <v>-0.9</v>
      </c>
      <c r="J312" s="846">
        <v>1.0880000000000001</v>
      </c>
      <c r="K312" s="1148">
        <v>489959</v>
      </c>
      <c r="M312" s="847">
        <v>113.7</v>
      </c>
      <c r="N312" s="843">
        <v>3594.2</v>
      </c>
      <c r="O312" s="843">
        <v>449.99</v>
      </c>
      <c r="P312" s="843">
        <v>113.1</v>
      </c>
      <c r="Q312" s="19">
        <v>1129751.8</v>
      </c>
      <c r="R312" s="845">
        <v>0.88</v>
      </c>
      <c r="S312" s="2684">
        <v>-0.9</v>
      </c>
      <c r="T312" s="846">
        <v>1.163</v>
      </c>
      <c r="U312" s="1148">
        <v>515778</v>
      </c>
      <c r="X312" s="1131">
        <v>98.9</v>
      </c>
      <c r="Y312" s="1107">
        <v>212114</v>
      </c>
      <c r="Z312" s="1112">
        <v>331108</v>
      </c>
      <c r="AB312" s="1131">
        <v>102.6</v>
      </c>
      <c r="AC312" s="1101">
        <v>22736.799999999999</v>
      </c>
      <c r="AD312" s="1112">
        <v>322481</v>
      </c>
    </row>
    <row r="313" spans="1:30">
      <c r="A313" s="112"/>
      <c r="B313" s="120" t="s">
        <v>8</v>
      </c>
      <c r="C313" s="843">
        <v>111.4</v>
      </c>
      <c r="D313" s="844">
        <v>3688064</v>
      </c>
      <c r="E313" s="844">
        <v>478643</v>
      </c>
      <c r="F313" s="843">
        <v>111.2</v>
      </c>
      <c r="G313" s="19">
        <v>1156913.7620000001</v>
      </c>
      <c r="H313" s="845">
        <v>0.88</v>
      </c>
      <c r="I313" s="2684">
        <v>-1.4</v>
      </c>
      <c r="J313" s="846">
        <v>1.179</v>
      </c>
      <c r="K313" s="1148">
        <v>515139</v>
      </c>
      <c r="M313" s="847">
        <v>111.4</v>
      </c>
      <c r="N313" s="843">
        <v>3592.9</v>
      </c>
      <c r="O313" s="843">
        <v>435.78</v>
      </c>
      <c r="P313" s="843">
        <v>111.2</v>
      </c>
      <c r="Q313" s="19">
        <v>1124016.2</v>
      </c>
      <c r="R313" s="845">
        <v>0.88</v>
      </c>
      <c r="S313" s="2684">
        <v>-1.4</v>
      </c>
      <c r="T313" s="846">
        <v>1.1439999999999999</v>
      </c>
      <c r="U313" s="1148">
        <v>509708</v>
      </c>
      <c r="X313" s="1131">
        <v>98.3</v>
      </c>
      <c r="Y313" s="1107">
        <v>220306</v>
      </c>
      <c r="Z313" s="1112">
        <v>348970</v>
      </c>
      <c r="AB313" s="1131">
        <v>101.4</v>
      </c>
      <c r="AC313" s="1101">
        <v>23191.599999999999</v>
      </c>
      <c r="AD313" s="1112">
        <v>359934</v>
      </c>
    </row>
    <row r="314" spans="1:30">
      <c r="A314" s="112"/>
      <c r="B314" s="120" t="s">
        <v>9</v>
      </c>
      <c r="C314" s="843">
        <v>110.8</v>
      </c>
      <c r="D314" s="844">
        <v>3860347</v>
      </c>
      <c r="E314" s="844">
        <v>416583</v>
      </c>
      <c r="F314" s="843">
        <v>108.2</v>
      </c>
      <c r="G314" s="19">
        <v>1168929.112</v>
      </c>
      <c r="H314" s="845">
        <v>0.89</v>
      </c>
      <c r="I314" s="2684">
        <v>-1.1000000000000001</v>
      </c>
      <c r="J314" s="846">
        <v>1.1399999999999999</v>
      </c>
      <c r="K314" s="1148">
        <v>515432</v>
      </c>
      <c r="M314" s="847">
        <v>110.8</v>
      </c>
      <c r="N314" s="843">
        <v>3552.08</v>
      </c>
      <c r="O314" s="843">
        <v>440.53</v>
      </c>
      <c r="P314" s="843">
        <v>108.2</v>
      </c>
      <c r="Q314" s="19">
        <v>1128462.5</v>
      </c>
      <c r="R314" s="845">
        <v>0.89</v>
      </c>
      <c r="S314" s="2684">
        <v>-1.1000000000000001</v>
      </c>
      <c r="T314" s="846">
        <v>1.1519999999999999</v>
      </c>
      <c r="U314" s="1148">
        <v>504308</v>
      </c>
      <c r="X314" s="1131">
        <v>99.1</v>
      </c>
      <c r="Y314" s="1107">
        <v>248682</v>
      </c>
      <c r="Z314" s="1112">
        <v>347369</v>
      </c>
      <c r="AB314" s="1131">
        <v>101.3</v>
      </c>
      <c r="AC314" s="1101">
        <v>22628</v>
      </c>
      <c r="AD314" s="1112">
        <v>332875</v>
      </c>
    </row>
    <row r="315" spans="1:30">
      <c r="A315" s="112"/>
      <c r="B315" s="120" t="s">
        <v>10</v>
      </c>
      <c r="C315" s="843">
        <v>109.4</v>
      </c>
      <c r="D315" s="844">
        <v>3608587</v>
      </c>
      <c r="E315" s="844">
        <v>610235</v>
      </c>
      <c r="F315" s="843">
        <v>108.8</v>
      </c>
      <c r="G315" s="19">
        <v>1077257.2720000001</v>
      </c>
      <c r="H315" s="845">
        <v>0.89</v>
      </c>
      <c r="I315" s="2684">
        <v>1.2</v>
      </c>
      <c r="J315" s="846">
        <v>1.004</v>
      </c>
      <c r="K315" s="1148">
        <v>502106</v>
      </c>
      <c r="M315" s="847">
        <v>109.4</v>
      </c>
      <c r="N315" s="843">
        <v>3500.92</v>
      </c>
      <c r="O315" s="843">
        <v>613.29</v>
      </c>
      <c r="P315" s="843">
        <v>108.8</v>
      </c>
      <c r="Q315" s="19">
        <v>1109965.3</v>
      </c>
      <c r="R315" s="845">
        <v>0.89</v>
      </c>
      <c r="S315" s="2684">
        <v>1.2</v>
      </c>
      <c r="T315" s="846">
        <v>1.0940000000000001</v>
      </c>
      <c r="U315" s="1148">
        <v>524502</v>
      </c>
      <c r="X315" s="1131">
        <v>96.7</v>
      </c>
      <c r="Y315" s="1107">
        <v>201402</v>
      </c>
      <c r="Z315" s="1112">
        <v>344469</v>
      </c>
      <c r="AB315" s="1131">
        <v>100.6</v>
      </c>
      <c r="AC315" s="1101">
        <v>23038.7</v>
      </c>
      <c r="AD315" s="1112">
        <v>360796</v>
      </c>
    </row>
    <row r="316" spans="1:30">
      <c r="A316" s="112"/>
      <c r="B316" s="120" t="s">
        <v>11</v>
      </c>
      <c r="C316" s="843">
        <v>111.8</v>
      </c>
      <c r="D316" s="844">
        <v>3559916</v>
      </c>
      <c r="E316" s="844">
        <v>488902</v>
      </c>
      <c r="F316" s="843">
        <v>112.7</v>
      </c>
      <c r="G316" s="19">
        <v>1102632.1950000001</v>
      </c>
      <c r="H316" s="845">
        <v>0.9</v>
      </c>
      <c r="I316" s="2684">
        <v>-0.4</v>
      </c>
      <c r="J316" s="846">
        <v>1.194</v>
      </c>
      <c r="K316" s="1148">
        <v>503258</v>
      </c>
      <c r="M316" s="847">
        <v>111.8</v>
      </c>
      <c r="N316" s="843">
        <v>3528.76</v>
      </c>
      <c r="O316" s="843">
        <v>476.5</v>
      </c>
      <c r="P316" s="843">
        <v>112.7</v>
      </c>
      <c r="Q316" s="19">
        <v>1108214.5</v>
      </c>
      <c r="R316" s="845">
        <v>0.9</v>
      </c>
      <c r="S316" s="2684">
        <v>-0.4</v>
      </c>
      <c r="T316" s="846">
        <v>1.1579999999999999</v>
      </c>
      <c r="U316" s="1148">
        <v>510560</v>
      </c>
      <c r="X316" s="1131">
        <v>98.5</v>
      </c>
      <c r="Y316" s="1107">
        <v>195273</v>
      </c>
      <c r="Z316" s="1112">
        <v>349883</v>
      </c>
      <c r="AB316" s="1131">
        <v>100.5</v>
      </c>
      <c r="AC316" s="1101">
        <v>23020.2</v>
      </c>
      <c r="AD316" s="1112">
        <v>346883</v>
      </c>
    </row>
    <row r="317" spans="1:30">
      <c r="A317" s="112"/>
      <c r="B317" s="120" t="s">
        <v>12</v>
      </c>
      <c r="C317" s="843">
        <v>116.8</v>
      </c>
      <c r="D317" s="844">
        <v>3632932</v>
      </c>
      <c r="E317" s="844">
        <v>393116</v>
      </c>
      <c r="F317" s="843">
        <v>122.1</v>
      </c>
      <c r="G317" s="19">
        <v>1141480.0149999999</v>
      </c>
      <c r="H317" s="845">
        <v>0.91</v>
      </c>
      <c r="I317" s="2684">
        <v>0.6</v>
      </c>
      <c r="J317" s="846">
        <v>1.1910000000000001</v>
      </c>
      <c r="K317" s="1148">
        <v>560414</v>
      </c>
      <c r="M317" s="847">
        <v>116.8</v>
      </c>
      <c r="N317" s="843">
        <v>3551.62</v>
      </c>
      <c r="O317" s="843">
        <v>402.48</v>
      </c>
      <c r="P317" s="843">
        <v>122.1</v>
      </c>
      <c r="Q317" s="19">
        <v>1122188.8999999999</v>
      </c>
      <c r="R317" s="845">
        <v>0.91</v>
      </c>
      <c r="S317" s="2684">
        <v>0.6</v>
      </c>
      <c r="T317" s="846">
        <v>1.2110000000000001</v>
      </c>
      <c r="U317" s="1148">
        <v>539614</v>
      </c>
      <c r="X317" s="1131">
        <v>102.9</v>
      </c>
      <c r="Y317" s="1107">
        <v>216114</v>
      </c>
      <c r="Z317" s="1112">
        <v>364779</v>
      </c>
      <c r="AB317" s="1131">
        <v>101.2</v>
      </c>
      <c r="AC317" s="1101">
        <v>23120.5</v>
      </c>
      <c r="AD317" s="1112">
        <v>357979</v>
      </c>
    </row>
    <row r="318" spans="1:30">
      <c r="A318" s="112"/>
      <c r="B318" s="120" t="s">
        <v>13</v>
      </c>
      <c r="C318" s="843">
        <v>112.8</v>
      </c>
      <c r="D318" s="844">
        <v>3411547</v>
      </c>
      <c r="E318" s="844">
        <v>444862</v>
      </c>
      <c r="F318" s="843">
        <v>113.3</v>
      </c>
      <c r="G318" s="19">
        <v>1139299.794</v>
      </c>
      <c r="H318" s="845">
        <v>0.92</v>
      </c>
      <c r="I318" s="2684">
        <v>0.6</v>
      </c>
      <c r="J318" s="846">
        <v>1.111</v>
      </c>
      <c r="K318" s="1148">
        <v>508542</v>
      </c>
      <c r="M318" s="847">
        <v>112.8</v>
      </c>
      <c r="N318" s="843">
        <v>3520.28</v>
      </c>
      <c r="O318" s="843">
        <v>403.61</v>
      </c>
      <c r="P318" s="843">
        <v>113.3</v>
      </c>
      <c r="Q318" s="19">
        <v>1117610.3</v>
      </c>
      <c r="R318" s="845">
        <v>0.92</v>
      </c>
      <c r="S318" s="2684">
        <v>0.6</v>
      </c>
      <c r="T318" s="846">
        <v>1.125</v>
      </c>
      <c r="U318" s="1148">
        <v>536421</v>
      </c>
      <c r="X318" s="1131">
        <v>105.6</v>
      </c>
      <c r="Y318" s="1107">
        <v>247958</v>
      </c>
      <c r="Z318" s="1112">
        <v>342884</v>
      </c>
      <c r="AB318" s="1131">
        <v>102.7</v>
      </c>
      <c r="AC318" s="1101">
        <v>23321.1</v>
      </c>
      <c r="AD318" s="1112">
        <v>365435</v>
      </c>
    </row>
    <row r="319" spans="1:30">
      <c r="A319" s="112"/>
      <c r="B319" s="120" t="s">
        <v>14</v>
      </c>
      <c r="C319" s="843">
        <v>113.2</v>
      </c>
      <c r="D319" s="844">
        <v>3446917</v>
      </c>
      <c r="E319" s="844">
        <v>445560</v>
      </c>
      <c r="F319" s="843">
        <v>119.2</v>
      </c>
      <c r="G319" s="19">
        <v>1117460.148</v>
      </c>
      <c r="H319" s="845">
        <v>0.95</v>
      </c>
      <c r="I319" s="2684">
        <v>-0.5</v>
      </c>
      <c r="J319" s="846">
        <v>1.216</v>
      </c>
      <c r="K319" s="1148">
        <v>614496</v>
      </c>
      <c r="M319" s="847">
        <v>113.2</v>
      </c>
      <c r="N319" s="843">
        <v>3541.88</v>
      </c>
      <c r="O319" s="843">
        <v>382.09</v>
      </c>
      <c r="P319" s="843">
        <v>119.2</v>
      </c>
      <c r="Q319" s="19">
        <v>1116159.5</v>
      </c>
      <c r="R319" s="845">
        <v>0.95</v>
      </c>
      <c r="S319" s="2684">
        <v>-0.5</v>
      </c>
      <c r="T319" s="846">
        <v>1.167</v>
      </c>
      <c r="U319" s="1148">
        <v>555415</v>
      </c>
      <c r="X319" s="1132">
        <v>109.9</v>
      </c>
      <c r="Y319" s="1108">
        <v>327247</v>
      </c>
      <c r="Z319" s="1113">
        <v>380377</v>
      </c>
      <c r="AB319" s="1132">
        <v>103</v>
      </c>
      <c r="AC319" s="1102">
        <v>23181.4</v>
      </c>
      <c r="AD319" s="1113">
        <v>366320</v>
      </c>
    </row>
    <row r="320" spans="1:30">
      <c r="A320" s="111" t="s">
        <v>63</v>
      </c>
      <c r="B320" s="119" t="s">
        <v>3</v>
      </c>
      <c r="C320" s="853">
        <v>117.9</v>
      </c>
      <c r="D320" s="854">
        <v>3419949</v>
      </c>
      <c r="E320" s="854">
        <v>259392</v>
      </c>
      <c r="F320" s="853">
        <v>121.4</v>
      </c>
      <c r="G320" s="18">
        <v>1042189.1479999999</v>
      </c>
      <c r="H320" s="855">
        <v>0.95</v>
      </c>
      <c r="I320" s="2683">
        <v>-0.5</v>
      </c>
      <c r="J320" s="856">
        <v>1.1220000000000001</v>
      </c>
      <c r="K320" s="1147">
        <v>489063</v>
      </c>
      <c r="M320" s="857">
        <v>117.9</v>
      </c>
      <c r="N320" s="853">
        <v>3525.09</v>
      </c>
      <c r="O320" s="853">
        <v>337.37</v>
      </c>
      <c r="P320" s="853">
        <v>121.4</v>
      </c>
      <c r="Q320" s="18">
        <v>1105525.5</v>
      </c>
      <c r="R320" s="855">
        <v>0.95</v>
      </c>
      <c r="S320" s="2683">
        <v>-0.5</v>
      </c>
      <c r="T320" s="856">
        <v>1.1830000000000001</v>
      </c>
      <c r="U320" s="1147">
        <v>584202</v>
      </c>
      <c r="X320" s="1131">
        <v>100.7</v>
      </c>
      <c r="Y320" s="1107">
        <v>248824</v>
      </c>
      <c r="Z320" s="1112">
        <v>403275</v>
      </c>
      <c r="AB320" s="1131">
        <v>104.8</v>
      </c>
      <c r="AC320" s="1101">
        <v>23001.3</v>
      </c>
      <c r="AD320" s="1112">
        <v>368970</v>
      </c>
    </row>
    <row r="321" spans="1:30">
      <c r="A321" s="112">
        <v>2015</v>
      </c>
      <c r="B321" s="120" t="s">
        <v>4</v>
      </c>
      <c r="C321" s="843">
        <v>113.8</v>
      </c>
      <c r="D321" s="844">
        <v>3261216</v>
      </c>
      <c r="E321" s="844">
        <v>384948</v>
      </c>
      <c r="F321" s="843">
        <v>114.8</v>
      </c>
      <c r="G321" s="19">
        <v>1073403.8400000001</v>
      </c>
      <c r="H321" s="845">
        <v>0.95</v>
      </c>
      <c r="I321" s="2684">
        <v>0.6</v>
      </c>
      <c r="J321" s="846">
        <v>1.139</v>
      </c>
      <c r="K321" s="1148">
        <v>472929</v>
      </c>
      <c r="M321" s="847">
        <v>113.8</v>
      </c>
      <c r="N321" s="843">
        <v>3544.45</v>
      </c>
      <c r="O321" s="843">
        <v>366.93</v>
      </c>
      <c r="P321" s="843">
        <v>114.8</v>
      </c>
      <c r="Q321" s="19">
        <v>1100644.6000000001</v>
      </c>
      <c r="R321" s="845">
        <v>0.95</v>
      </c>
      <c r="S321" s="2684">
        <v>0.6</v>
      </c>
      <c r="T321" s="846">
        <v>1.141</v>
      </c>
      <c r="U321" s="1148">
        <v>479170</v>
      </c>
      <c r="X321" s="1131">
        <v>100.7</v>
      </c>
      <c r="Y321" s="1107">
        <v>201289</v>
      </c>
      <c r="Z321" s="1112">
        <v>370876</v>
      </c>
      <c r="AB321" s="1131">
        <v>101.7</v>
      </c>
      <c r="AC321" s="1101">
        <v>23528.2</v>
      </c>
      <c r="AD321" s="1112">
        <v>410196</v>
      </c>
    </row>
    <row r="322" spans="1:30">
      <c r="A322" s="112"/>
      <c r="B322" s="120" t="s">
        <v>5</v>
      </c>
      <c r="C322" s="843">
        <v>113.6</v>
      </c>
      <c r="D322" s="844">
        <v>3518241</v>
      </c>
      <c r="E322" s="844">
        <v>386256</v>
      </c>
      <c r="F322" s="843">
        <v>116</v>
      </c>
      <c r="G322" s="19">
        <v>1092058.078</v>
      </c>
      <c r="H322" s="845">
        <v>0.96</v>
      </c>
      <c r="I322" s="2684">
        <v>-12.8</v>
      </c>
      <c r="J322" s="846">
        <v>1.4019999999999999</v>
      </c>
      <c r="K322" s="1148">
        <v>589504</v>
      </c>
      <c r="M322" s="847">
        <v>113.6</v>
      </c>
      <c r="N322" s="843">
        <v>3557.2</v>
      </c>
      <c r="O322" s="843">
        <v>396.27</v>
      </c>
      <c r="P322" s="843">
        <v>116</v>
      </c>
      <c r="Q322" s="19">
        <v>1107757.8</v>
      </c>
      <c r="R322" s="845">
        <v>0.96</v>
      </c>
      <c r="S322" s="2684">
        <v>-12.8</v>
      </c>
      <c r="T322" s="846">
        <v>1.175</v>
      </c>
      <c r="U322" s="1148">
        <v>529691</v>
      </c>
      <c r="X322" s="1131">
        <v>104</v>
      </c>
      <c r="Y322" s="1107">
        <v>243196</v>
      </c>
      <c r="Z322" s="1112">
        <v>352662</v>
      </c>
      <c r="AB322" s="1131">
        <v>99.9</v>
      </c>
      <c r="AC322" s="1101">
        <v>23348.9</v>
      </c>
      <c r="AD322" s="1112">
        <v>347362</v>
      </c>
    </row>
    <row r="323" spans="1:30">
      <c r="A323" s="112"/>
      <c r="B323" s="120" t="s">
        <v>6</v>
      </c>
      <c r="C323" s="843">
        <v>110.9</v>
      </c>
      <c r="D323" s="844">
        <v>3408208</v>
      </c>
      <c r="E323" s="844">
        <v>434986</v>
      </c>
      <c r="F323" s="843">
        <v>109.4</v>
      </c>
      <c r="G323" s="19">
        <v>1155636.844</v>
      </c>
      <c r="H323" s="845">
        <v>0.96</v>
      </c>
      <c r="I323" s="2684">
        <v>9.6999999999999993</v>
      </c>
      <c r="J323" s="846">
        <v>1.0740000000000001</v>
      </c>
      <c r="K323" s="1148">
        <v>557356</v>
      </c>
      <c r="M323" s="847">
        <v>110.9</v>
      </c>
      <c r="N323" s="843">
        <v>3440.01</v>
      </c>
      <c r="O323" s="843">
        <v>437.1</v>
      </c>
      <c r="P323" s="843">
        <v>109.4</v>
      </c>
      <c r="Q323" s="19">
        <v>1107862.3999999999</v>
      </c>
      <c r="R323" s="845">
        <v>0.96</v>
      </c>
      <c r="S323" s="2684">
        <v>9.6999999999999993</v>
      </c>
      <c r="T323" s="846">
        <v>1.133</v>
      </c>
      <c r="U323" s="1148">
        <v>536943</v>
      </c>
      <c r="X323" s="1131">
        <v>102.3</v>
      </c>
      <c r="Y323" s="1107">
        <v>207490</v>
      </c>
      <c r="Z323" s="1112">
        <v>358431</v>
      </c>
      <c r="AB323" s="1131">
        <v>98.4</v>
      </c>
      <c r="AC323" s="1101">
        <v>23152.7</v>
      </c>
      <c r="AD323" s="1112">
        <v>354322</v>
      </c>
    </row>
    <row r="324" spans="1:30">
      <c r="A324" s="112"/>
      <c r="B324" s="120" t="s">
        <v>7</v>
      </c>
      <c r="C324" s="843">
        <v>112.9</v>
      </c>
      <c r="D324" s="844">
        <v>3366368</v>
      </c>
      <c r="E324" s="844">
        <v>434818</v>
      </c>
      <c r="F324" s="843">
        <v>114.5</v>
      </c>
      <c r="G324" s="19">
        <v>1066332.75</v>
      </c>
      <c r="H324" s="845">
        <v>0.96</v>
      </c>
      <c r="I324" s="2684">
        <v>6.2</v>
      </c>
      <c r="J324" s="846">
        <v>1.0409999999999999</v>
      </c>
      <c r="K324" s="1148">
        <v>491470</v>
      </c>
      <c r="M324" s="847">
        <v>112.9</v>
      </c>
      <c r="N324" s="843">
        <v>3328.2</v>
      </c>
      <c r="O324" s="843">
        <v>460.19</v>
      </c>
      <c r="P324" s="843">
        <v>114.5</v>
      </c>
      <c r="Q324" s="19">
        <v>1092508.5</v>
      </c>
      <c r="R324" s="845">
        <v>0.96</v>
      </c>
      <c r="S324" s="2684">
        <v>6.2</v>
      </c>
      <c r="T324" s="846">
        <v>1.115</v>
      </c>
      <c r="U324" s="1148">
        <v>529225</v>
      </c>
      <c r="X324" s="1131">
        <v>97.4</v>
      </c>
      <c r="Y324" s="1107">
        <v>220935</v>
      </c>
      <c r="Z324" s="1112">
        <v>313129</v>
      </c>
      <c r="AB324" s="1131">
        <v>100.9</v>
      </c>
      <c r="AC324" s="1101">
        <v>23526.6</v>
      </c>
      <c r="AD324" s="1112">
        <v>321527</v>
      </c>
    </row>
    <row r="325" spans="1:30">
      <c r="A325" s="112"/>
      <c r="B325" s="120" t="s">
        <v>8</v>
      </c>
      <c r="C325" s="843">
        <v>109.4</v>
      </c>
      <c r="D325" s="844">
        <v>3514591</v>
      </c>
      <c r="E325" s="844">
        <v>514978</v>
      </c>
      <c r="F325" s="843">
        <v>107.6</v>
      </c>
      <c r="G325" s="19">
        <v>1130752.0320000001</v>
      </c>
      <c r="H325" s="845">
        <v>0.97</v>
      </c>
      <c r="I325" s="2684">
        <v>-1.3</v>
      </c>
      <c r="J325" s="846">
        <v>1.159</v>
      </c>
      <c r="K325" s="1148">
        <v>531321</v>
      </c>
      <c r="M325" s="847">
        <v>109.4</v>
      </c>
      <c r="N325" s="843">
        <v>3443.09</v>
      </c>
      <c r="O325" s="843">
        <v>461.74</v>
      </c>
      <c r="P325" s="843">
        <v>107.6</v>
      </c>
      <c r="Q325" s="19">
        <v>1094633.3</v>
      </c>
      <c r="R325" s="845">
        <v>0.97</v>
      </c>
      <c r="S325" s="2684">
        <v>-1.3</v>
      </c>
      <c r="T325" s="846">
        <v>1.1240000000000001</v>
      </c>
      <c r="U325" s="1148">
        <v>514497</v>
      </c>
      <c r="X325" s="1131">
        <v>97.4</v>
      </c>
      <c r="Y325" s="1107">
        <v>212108</v>
      </c>
      <c r="Z325" s="1112">
        <v>343003</v>
      </c>
      <c r="AB325" s="1131">
        <v>100.8</v>
      </c>
      <c r="AC325" s="1101">
        <v>22680.9</v>
      </c>
      <c r="AD325" s="1112">
        <v>339456</v>
      </c>
    </row>
    <row r="326" spans="1:30">
      <c r="A326" s="112"/>
      <c r="B326" s="120" t="s">
        <v>9</v>
      </c>
      <c r="C326" s="843">
        <v>113.6</v>
      </c>
      <c r="D326" s="844">
        <v>3722759</v>
      </c>
      <c r="E326" s="844">
        <v>312221</v>
      </c>
      <c r="F326" s="843">
        <v>115.2</v>
      </c>
      <c r="G326" s="19">
        <v>1148778.9439999999</v>
      </c>
      <c r="H326" s="845">
        <v>0.97</v>
      </c>
      <c r="I326" s="2684">
        <v>1.6847817460937193</v>
      </c>
      <c r="J326" s="846">
        <v>1.137</v>
      </c>
      <c r="K326" s="1148">
        <v>545400</v>
      </c>
      <c r="M326" s="847">
        <v>113.6</v>
      </c>
      <c r="N326" s="843">
        <v>3426.32</v>
      </c>
      <c r="O326" s="843">
        <v>351.89</v>
      </c>
      <c r="P326" s="843">
        <v>115.2</v>
      </c>
      <c r="Q326" s="19">
        <v>1101822.1000000001</v>
      </c>
      <c r="R326" s="845">
        <v>0.97</v>
      </c>
      <c r="S326" s="2684">
        <v>1.6847817460937193</v>
      </c>
      <c r="T326" s="846">
        <v>1.155</v>
      </c>
      <c r="U326" s="1148">
        <v>533238</v>
      </c>
      <c r="X326" s="1131">
        <v>96.6</v>
      </c>
      <c r="Y326" s="1107">
        <v>256764</v>
      </c>
      <c r="Z326" s="1112">
        <v>347732</v>
      </c>
      <c r="AB326" s="1131">
        <v>99</v>
      </c>
      <c r="AC326" s="1101">
        <v>23317</v>
      </c>
      <c r="AD326" s="1112">
        <v>330931</v>
      </c>
    </row>
    <row r="327" spans="1:30">
      <c r="A327" s="112"/>
      <c r="B327" s="120" t="s">
        <v>10</v>
      </c>
      <c r="C327" s="843">
        <v>111.4</v>
      </c>
      <c r="D327" s="844">
        <v>3503428</v>
      </c>
      <c r="E327" s="844">
        <v>503857</v>
      </c>
      <c r="F327" s="843">
        <v>110.5</v>
      </c>
      <c r="G327" s="19">
        <v>1068713.8</v>
      </c>
      <c r="H327" s="845">
        <v>0.99</v>
      </c>
      <c r="I327" s="2684">
        <v>2.1317178289962584</v>
      </c>
      <c r="J327" s="846">
        <v>0.99399999999999999</v>
      </c>
      <c r="K327" s="1148">
        <v>484620</v>
      </c>
      <c r="M327" s="847">
        <v>111.4</v>
      </c>
      <c r="N327" s="843">
        <v>3397.13</v>
      </c>
      <c r="O327" s="843">
        <v>485.1</v>
      </c>
      <c r="P327" s="843">
        <v>110.5</v>
      </c>
      <c r="Q327" s="19">
        <v>1107100.2</v>
      </c>
      <c r="R327" s="845">
        <v>0.99</v>
      </c>
      <c r="S327" s="2684">
        <v>2.1317178289962584</v>
      </c>
      <c r="T327" s="846">
        <v>1.0860000000000001</v>
      </c>
      <c r="U327" s="1148">
        <v>515197</v>
      </c>
      <c r="X327" s="1131">
        <v>96.6</v>
      </c>
      <c r="Y327" s="1107">
        <v>208204</v>
      </c>
      <c r="Z327" s="1112">
        <v>332093</v>
      </c>
      <c r="AB327" s="1131">
        <v>100.9</v>
      </c>
      <c r="AC327" s="1101">
        <v>23242.3</v>
      </c>
      <c r="AD327" s="1112">
        <v>346677</v>
      </c>
    </row>
    <row r="328" spans="1:30">
      <c r="A328" s="112"/>
      <c r="B328" s="120" t="s">
        <v>11</v>
      </c>
      <c r="C328" s="843">
        <v>112.7</v>
      </c>
      <c r="D328" s="844">
        <v>3378048</v>
      </c>
      <c r="E328" s="844">
        <v>435403</v>
      </c>
      <c r="F328" s="843">
        <v>111.7</v>
      </c>
      <c r="G328" s="19">
        <v>1096631.0179999999</v>
      </c>
      <c r="H328" s="845">
        <v>1.01</v>
      </c>
      <c r="I328" s="2684">
        <v>2.4858057285238999</v>
      </c>
      <c r="J328" s="846">
        <v>1.143</v>
      </c>
      <c r="K328" s="1148">
        <v>504071</v>
      </c>
      <c r="M328" s="847">
        <v>112.7</v>
      </c>
      <c r="N328" s="843">
        <v>3356.89</v>
      </c>
      <c r="O328" s="843">
        <v>416.05</v>
      </c>
      <c r="P328" s="843">
        <v>111.7</v>
      </c>
      <c r="Q328" s="19">
        <v>1101017.3</v>
      </c>
      <c r="R328" s="845">
        <v>1.01</v>
      </c>
      <c r="S328" s="2684">
        <v>2.4858057285238999</v>
      </c>
      <c r="T328" s="846">
        <v>1.1100000000000001</v>
      </c>
      <c r="U328" s="1148">
        <v>505021</v>
      </c>
      <c r="X328" s="1131">
        <v>98.3</v>
      </c>
      <c r="Y328" s="1107">
        <v>200688</v>
      </c>
      <c r="Z328" s="1112">
        <v>338900</v>
      </c>
      <c r="AB328" s="1131">
        <v>100</v>
      </c>
      <c r="AC328" s="1101">
        <v>24115.7</v>
      </c>
      <c r="AD328" s="1112">
        <v>346179</v>
      </c>
    </row>
    <row r="329" spans="1:30">
      <c r="A329" s="112"/>
      <c r="B329" s="120" t="s">
        <v>12</v>
      </c>
      <c r="C329" s="843">
        <v>111.9</v>
      </c>
      <c r="D329" s="844">
        <v>3419219</v>
      </c>
      <c r="E329" s="844">
        <v>407872</v>
      </c>
      <c r="F329" s="843">
        <v>106.3</v>
      </c>
      <c r="G329" s="19">
        <v>1108065.0959999999</v>
      </c>
      <c r="H329" s="845">
        <v>1.02</v>
      </c>
      <c r="I329" s="2684">
        <v>2.1930154615454427</v>
      </c>
      <c r="J329" s="846">
        <v>1.089</v>
      </c>
      <c r="K329" s="1148">
        <v>536580</v>
      </c>
      <c r="M329" s="847">
        <v>111.9</v>
      </c>
      <c r="N329" s="843">
        <v>3341.33</v>
      </c>
      <c r="O329" s="843">
        <v>423.07</v>
      </c>
      <c r="P329" s="843">
        <v>106.3</v>
      </c>
      <c r="Q329" s="19">
        <v>1088072.8999999999</v>
      </c>
      <c r="R329" s="845">
        <v>1.02</v>
      </c>
      <c r="S329" s="2684">
        <v>2.1930154615454427</v>
      </c>
      <c r="T329" s="846">
        <v>1.1020000000000001</v>
      </c>
      <c r="U329" s="1148">
        <v>519004</v>
      </c>
      <c r="X329" s="1131">
        <v>102.3</v>
      </c>
      <c r="Y329" s="1107">
        <v>219851</v>
      </c>
      <c r="Z329" s="1112">
        <v>331215</v>
      </c>
      <c r="AB329" s="1131">
        <v>100</v>
      </c>
      <c r="AC329" s="1101">
        <v>23277.3</v>
      </c>
      <c r="AD329" s="1112">
        <v>333459</v>
      </c>
    </row>
    <row r="330" spans="1:30">
      <c r="A330" s="112"/>
      <c r="B330" s="120" t="s">
        <v>13</v>
      </c>
      <c r="C330" s="843">
        <v>109.9</v>
      </c>
      <c r="D330" s="844">
        <v>3282848</v>
      </c>
      <c r="E330" s="844">
        <v>435948</v>
      </c>
      <c r="F330" s="843">
        <v>105.4</v>
      </c>
      <c r="G330" s="19">
        <v>1106699.94</v>
      </c>
      <c r="H330" s="845">
        <v>1.04</v>
      </c>
      <c r="I330" s="2684">
        <v>-1.6784976362401522</v>
      </c>
      <c r="J330" s="846">
        <v>1.0609999999999999</v>
      </c>
      <c r="K330" s="1148">
        <v>473615</v>
      </c>
      <c r="M330" s="847">
        <v>109.9</v>
      </c>
      <c r="N330" s="843">
        <v>3396.42</v>
      </c>
      <c r="O330" s="843">
        <v>390.54</v>
      </c>
      <c r="P330" s="843">
        <v>105.4</v>
      </c>
      <c r="Q330" s="19">
        <v>1086201.1000000001</v>
      </c>
      <c r="R330" s="845">
        <v>1.04</v>
      </c>
      <c r="S330" s="2684">
        <v>-1.6784976362401522</v>
      </c>
      <c r="T330" s="846">
        <v>1.069</v>
      </c>
      <c r="U330" s="1148">
        <v>496554</v>
      </c>
      <c r="X330" s="1131">
        <v>100.7</v>
      </c>
      <c r="Y330" s="1107">
        <v>237415</v>
      </c>
      <c r="Z330" s="1112">
        <v>325853</v>
      </c>
      <c r="AB330" s="1131">
        <v>97.9</v>
      </c>
      <c r="AC330" s="1101">
        <v>22228</v>
      </c>
      <c r="AD330" s="1112">
        <v>325493</v>
      </c>
    </row>
    <row r="331" spans="1:30">
      <c r="A331" s="113"/>
      <c r="B331" s="121" t="s">
        <v>14</v>
      </c>
      <c r="C331" s="848">
        <v>108.9</v>
      </c>
      <c r="D331" s="849">
        <v>3245565</v>
      </c>
      <c r="E331" s="849">
        <v>361578</v>
      </c>
      <c r="F331" s="848">
        <v>106.7</v>
      </c>
      <c r="G331" s="20">
        <v>1092728.06</v>
      </c>
      <c r="H331" s="850">
        <v>1.05</v>
      </c>
      <c r="I331" s="2685">
        <v>-1.3201946793974884</v>
      </c>
      <c r="J331" s="851">
        <v>1.123</v>
      </c>
      <c r="K331" s="1149">
        <v>544442</v>
      </c>
      <c r="M331" s="852">
        <v>108.9</v>
      </c>
      <c r="N331" s="848">
        <v>3325.55</v>
      </c>
      <c r="O331" s="848">
        <v>331.18</v>
      </c>
      <c r="P331" s="848">
        <v>106.7</v>
      </c>
      <c r="Q331" s="20">
        <v>1088254.5</v>
      </c>
      <c r="R331" s="850">
        <v>1.05</v>
      </c>
      <c r="S331" s="2685">
        <v>-1.3201946793974884</v>
      </c>
      <c r="T331" s="851">
        <v>1.08</v>
      </c>
      <c r="U331" s="1149">
        <v>488238</v>
      </c>
      <c r="X331" s="1131">
        <v>103.1</v>
      </c>
      <c r="Y331" s="1107">
        <v>319691</v>
      </c>
      <c r="Z331" s="1112">
        <v>320320</v>
      </c>
      <c r="AB331" s="1131">
        <v>96.8</v>
      </c>
      <c r="AC331" s="1101">
        <v>22823.599999999999</v>
      </c>
      <c r="AD331" s="1112">
        <v>311069</v>
      </c>
    </row>
    <row r="332" spans="1:30">
      <c r="A332" s="112" t="s">
        <v>280</v>
      </c>
      <c r="B332" s="120" t="s">
        <v>3</v>
      </c>
      <c r="C332" s="843">
        <v>111.1</v>
      </c>
      <c r="D332" s="844">
        <v>3239384</v>
      </c>
      <c r="E332" s="844">
        <v>379372</v>
      </c>
      <c r="F332" s="843">
        <v>107.7</v>
      </c>
      <c r="G332" s="19">
        <v>1032218.01</v>
      </c>
      <c r="H332" s="845">
        <v>1.06</v>
      </c>
      <c r="I332" s="2684">
        <v>1.5172015370858389</v>
      </c>
      <c r="J332" s="846">
        <v>0.996</v>
      </c>
      <c r="K332" s="1148">
        <v>407506</v>
      </c>
      <c r="M332" s="857">
        <v>111.1</v>
      </c>
      <c r="N332" s="853">
        <v>3327.08</v>
      </c>
      <c r="O332" s="853">
        <v>502.97</v>
      </c>
      <c r="P332" s="853">
        <v>107.7</v>
      </c>
      <c r="Q332" s="18">
        <v>1101417.3</v>
      </c>
      <c r="R332" s="855">
        <v>1.06</v>
      </c>
      <c r="S332" s="2683">
        <v>1.5172015370858389</v>
      </c>
      <c r="T332" s="856">
        <v>1.0569999999999999</v>
      </c>
      <c r="U332" s="1147">
        <v>495780</v>
      </c>
      <c r="X332" s="1133">
        <v>93.3</v>
      </c>
      <c r="Y332" s="1109">
        <v>242430</v>
      </c>
      <c r="Z332" s="1111">
        <v>323877</v>
      </c>
      <c r="AB332" s="1133">
        <v>96.8</v>
      </c>
      <c r="AC332" s="1103">
        <v>22565.9</v>
      </c>
      <c r="AD332" s="1111">
        <v>310812</v>
      </c>
    </row>
    <row r="333" spans="1:30">
      <c r="A333" s="112">
        <v>2016</v>
      </c>
      <c r="B333" s="120" t="s">
        <v>4</v>
      </c>
      <c r="C333" s="843">
        <v>110.8</v>
      </c>
      <c r="D333" s="844">
        <v>3159841</v>
      </c>
      <c r="E333" s="844">
        <v>432183</v>
      </c>
      <c r="F333" s="843">
        <v>107.6</v>
      </c>
      <c r="G333" s="19">
        <v>1068917.753</v>
      </c>
      <c r="H333" s="845">
        <v>1.08</v>
      </c>
      <c r="I333" s="2684">
        <v>1.5014688015711215</v>
      </c>
      <c r="J333" s="846">
        <v>1.113</v>
      </c>
      <c r="K333" s="1148">
        <v>483612</v>
      </c>
      <c r="M333" s="847">
        <v>110.8</v>
      </c>
      <c r="N333" s="843">
        <v>3342.08</v>
      </c>
      <c r="O333" s="843">
        <v>428.19</v>
      </c>
      <c r="P333" s="843">
        <v>107.6</v>
      </c>
      <c r="Q333" s="19">
        <v>1088353.3</v>
      </c>
      <c r="R333" s="845">
        <v>1.08</v>
      </c>
      <c r="S333" s="2684">
        <v>1.5014688015711215</v>
      </c>
      <c r="T333" s="846">
        <v>1.109</v>
      </c>
      <c r="U333" s="1148">
        <v>479870</v>
      </c>
      <c r="X333" s="1131">
        <v>95.8</v>
      </c>
      <c r="Y333" s="1107">
        <v>197602</v>
      </c>
      <c r="Z333" s="1112">
        <v>295253</v>
      </c>
      <c r="AB333" s="1131">
        <v>95.6</v>
      </c>
      <c r="AC333" s="1101">
        <v>21915.5</v>
      </c>
      <c r="AD333" s="1112">
        <v>316827</v>
      </c>
    </row>
    <row r="334" spans="1:30">
      <c r="A334" s="112"/>
      <c r="B334" s="120" t="s">
        <v>5</v>
      </c>
      <c r="C334" s="843">
        <v>110.7</v>
      </c>
      <c r="D334" s="844">
        <v>3280246</v>
      </c>
      <c r="E334" s="844">
        <v>424372</v>
      </c>
      <c r="F334" s="843">
        <v>107.5</v>
      </c>
      <c r="G334" s="19">
        <v>1115286.68</v>
      </c>
      <c r="H334" s="845">
        <v>1.0900000000000001</v>
      </c>
      <c r="I334" s="2684">
        <v>-2.6585076454549608</v>
      </c>
      <c r="J334" s="846">
        <v>1.29</v>
      </c>
      <c r="K334" s="1148">
        <v>536363</v>
      </c>
      <c r="M334" s="847">
        <v>110.7</v>
      </c>
      <c r="N334" s="843">
        <v>3329.18</v>
      </c>
      <c r="O334" s="843">
        <v>427.99</v>
      </c>
      <c r="P334" s="843">
        <v>107.5</v>
      </c>
      <c r="Q334" s="19">
        <v>1120546</v>
      </c>
      <c r="R334" s="845">
        <v>1.0900000000000001</v>
      </c>
      <c r="S334" s="2684">
        <v>-2.6585076454549608</v>
      </c>
      <c r="T334" s="846">
        <v>1.08</v>
      </c>
      <c r="U334" s="1148">
        <v>465916</v>
      </c>
      <c r="X334" s="1131">
        <v>100.7</v>
      </c>
      <c r="Y334" s="1107">
        <v>228400</v>
      </c>
      <c r="Z334" s="1112">
        <v>308609</v>
      </c>
      <c r="AB334" s="1131">
        <v>97</v>
      </c>
      <c r="AC334" s="1101">
        <v>22421.4</v>
      </c>
      <c r="AD334" s="1112">
        <v>298189</v>
      </c>
    </row>
    <row r="335" spans="1:30">
      <c r="A335" s="112"/>
      <c r="B335" s="120" t="s">
        <v>6</v>
      </c>
      <c r="C335" s="843">
        <v>111.8</v>
      </c>
      <c r="D335" s="858">
        <v>3497940.7203831575</v>
      </c>
      <c r="E335" s="844">
        <v>369895</v>
      </c>
      <c r="F335" s="843">
        <v>110.8</v>
      </c>
      <c r="G335" s="19">
        <v>1144943.3119999999</v>
      </c>
      <c r="H335" s="845">
        <v>1.1100000000000001</v>
      </c>
      <c r="I335" s="2684">
        <v>-0.41895530695337868</v>
      </c>
      <c r="J335" s="846">
        <v>1.0029999999999999</v>
      </c>
      <c r="K335" s="1148">
        <v>494829</v>
      </c>
      <c r="M335" s="847">
        <v>111.8</v>
      </c>
      <c r="N335" s="859">
        <v>3511.52</v>
      </c>
      <c r="O335" s="843">
        <v>365.84</v>
      </c>
      <c r="P335" s="843">
        <v>110.8</v>
      </c>
      <c r="Q335" s="19">
        <v>1098155.6000000001</v>
      </c>
      <c r="R335" s="845">
        <v>1.1100000000000001</v>
      </c>
      <c r="S335" s="2684">
        <v>-0.41895530695337868</v>
      </c>
      <c r="T335" s="846">
        <v>1.0569999999999999</v>
      </c>
      <c r="U335" s="1148">
        <v>478192</v>
      </c>
      <c r="X335" s="1131">
        <v>99</v>
      </c>
      <c r="Y335" s="1107">
        <v>201256</v>
      </c>
      <c r="Z335" s="1112">
        <v>289195</v>
      </c>
      <c r="AB335" s="1131">
        <v>95.3</v>
      </c>
      <c r="AC335" s="1101">
        <v>22283.8</v>
      </c>
      <c r="AD335" s="1112">
        <v>292966</v>
      </c>
    </row>
    <row r="336" spans="1:30">
      <c r="A336" s="112"/>
      <c r="B336" s="120" t="s">
        <v>7</v>
      </c>
      <c r="C336" s="843">
        <v>111.8</v>
      </c>
      <c r="D336" s="858">
        <v>3521206.2215126632</v>
      </c>
      <c r="E336" s="844">
        <v>763551</v>
      </c>
      <c r="F336" s="843">
        <v>109.5</v>
      </c>
      <c r="G336" s="19">
        <v>1059939.9990000001</v>
      </c>
      <c r="H336" s="845">
        <v>1.1200000000000001</v>
      </c>
      <c r="I336" s="2684">
        <v>-1.8476146514372829</v>
      </c>
      <c r="J336" s="846">
        <v>0.98599999999999999</v>
      </c>
      <c r="K336" s="1148">
        <v>415353</v>
      </c>
      <c r="M336" s="847">
        <v>111.8</v>
      </c>
      <c r="N336" s="859">
        <v>3467.13</v>
      </c>
      <c r="O336" s="843">
        <v>803.68</v>
      </c>
      <c r="P336" s="843">
        <v>109.5</v>
      </c>
      <c r="Q336" s="19">
        <v>1092522.3999999999</v>
      </c>
      <c r="R336" s="845">
        <v>1.1200000000000001</v>
      </c>
      <c r="S336" s="2684">
        <v>-1.8476146514372829</v>
      </c>
      <c r="T336" s="846">
        <v>1.0589999999999999</v>
      </c>
      <c r="U336" s="1148">
        <v>456800</v>
      </c>
      <c r="X336" s="1131">
        <v>91.7</v>
      </c>
      <c r="Y336" s="1107">
        <v>212607</v>
      </c>
      <c r="Z336" s="1112">
        <v>288952</v>
      </c>
      <c r="AB336" s="1131">
        <v>94.8</v>
      </c>
      <c r="AC336" s="1101">
        <v>22394.799999999999</v>
      </c>
      <c r="AD336" s="1112">
        <v>286979</v>
      </c>
    </row>
    <row r="337" spans="1:30">
      <c r="A337" s="112"/>
      <c r="B337" s="120" t="s">
        <v>8</v>
      </c>
      <c r="C337" s="843">
        <v>111.7</v>
      </c>
      <c r="D337" s="858">
        <v>3552588.5479534799</v>
      </c>
      <c r="E337" s="844">
        <v>388950</v>
      </c>
      <c r="F337" s="843">
        <v>111.8</v>
      </c>
      <c r="G337" s="19">
        <v>1144922.0819999999</v>
      </c>
      <c r="H337" s="845">
        <v>1.1399999999999999</v>
      </c>
      <c r="I337" s="2684">
        <v>-1.7589096671830191</v>
      </c>
      <c r="J337" s="846">
        <v>1.1200000000000001</v>
      </c>
      <c r="K337" s="1148">
        <v>492599</v>
      </c>
      <c r="M337" s="847">
        <v>111.7</v>
      </c>
      <c r="N337" s="859">
        <v>3496.58</v>
      </c>
      <c r="O337" s="843">
        <v>345</v>
      </c>
      <c r="P337" s="843">
        <v>111.8</v>
      </c>
      <c r="Q337" s="19">
        <v>1102231.3999999999</v>
      </c>
      <c r="R337" s="845">
        <v>1.1399999999999999</v>
      </c>
      <c r="S337" s="2684">
        <v>-1.7589096671830191</v>
      </c>
      <c r="T337" s="846">
        <v>1.0840000000000001</v>
      </c>
      <c r="U337" s="1148">
        <v>471462</v>
      </c>
      <c r="X337" s="1131">
        <v>89.2</v>
      </c>
      <c r="Y337" s="1107">
        <v>205455</v>
      </c>
      <c r="Z337" s="1112">
        <v>284702</v>
      </c>
      <c r="AB337" s="1131">
        <v>92.3</v>
      </c>
      <c r="AC337" s="1101">
        <v>22450.400000000001</v>
      </c>
      <c r="AD337" s="1112">
        <v>286977</v>
      </c>
    </row>
    <row r="338" spans="1:30">
      <c r="A338" s="112"/>
      <c r="B338" s="120" t="s">
        <v>9</v>
      </c>
      <c r="C338" s="843">
        <v>110.2</v>
      </c>
      <c r="D338" s="858">
        <v>3831582.4350219141</v>
      </c>
      <c r="E338" s="844">
        <v>415431</v>
      </c>
      <c r="F338" s="843">
        <v>109.4</v>
      </c>
      <c r="G338" s="19">
        <v>1129740.2849999999</v>
      </c>
      <c r="H338" s="845">
        <v>1.1399999999999999</v>
      </c>
      <c r="I338" s="2684">
        <v>1</v>
      </c>
      <c r="J338" s="846">
        <v>1.018</v>
      </c>
      <c r="K338" s="1148">
        <v>463730</v>
      </c>
      <c r="M338" s="847">
        <v>110.2</v>
      </c>
      <c r="N338" s="859">
        <v>3539.9</v>
      </c>
      <c r="O338" s="843">
        <v>480.02</v>
      </c>
      <c r="P338" s="843">
        <v>109.4</v>
      </c>
      <c r="Q338" s="19">
        <v>1096284.6000000001</v>
      </c>
      <c r="R338" s="845">
        <v>1.1399999999999999</v>
      </c>
      <c r="S338" s="2684">
        <v>1</v>
      </c>
      <c r="T338" s="846">
        <v>1.0409999999999999</v>
      </c>
      <c r="U338" s="1148">
        <v>463285</v>
      </c>
      <c r="X338" s="1131">
        <v>95</v>
      </c>
      <c r="Y338" s="1107">
        <v>256110</v>
      </c>
      <c r="Z338" s="1112">
        <v>281346</v>
      </c>
      <c r="AB338" s="1131">
        <v>97.4</v>
      </c>
      <c r="AC338" s="1101">
        <v>22983.7</v>
      </c>
      <c r="AD338" s="1112">
        <v>287511</v>
      </c>
    </row>
    <row r="339" spans="1:30">
      <c r="A339" s="112"/>
      <c r="B339" s="120" t="s">
        <v>10</v>
      </c>
      <c r="C339" s="843">
        <v>109.5</v>
      </c>
      <c r="D339" s="858">
        <v>3627381.6047169883</v>
      </c>
      <c r="E339" s="844">
        <v>401774</v>
      </c>
      <c r="F339" s="843">
        <v>105.7</v>
      </c>
      <c r="G339" s="19">
        <v>1064028.0919999999</v>
      </c>
      <c r="H339" s="845">
        <v>1.1399999999999999</v>
      </c>
      <c r="I339" s="2684">
        <v>-4.2</v>
      </c>
      <c r="J339" s="846">
        <v>0.95699999999999996</v>
      </c>
      <c r="K339" s="1148">
        <v>433785</v>
      </c>
      <c r="M339" s="847">
        <v>109.5</v>
      </c>
      <c r="N339" s="859">
        <v>3508.78</v>
      </c>
      <c r="O339" s="843">
        <v>397.9</v>
      </c>
      <c r="P339" s="843">
        <v>105.7</v>
      </c>
      <c r="Q339" s="19">
        <v>1096033.6000000001</v>
      </c>
      <c r="R339" s="845">
        <v>1.1399999999999999</v>
      </c>
      <c r="S339" s="2684">
        <v>-4.2</v>
      </c>
      <c r="T339" s="846">
        <v>1.046</v>
      </c>
      <c r="U339" s="1148">
        <v>452098</v>
      </c>
      <c r="X339" s="1131">
        <v>92.5</v>
      </c>
      <c r="Y339" s="1107">
        <v>195289</v>
      </c>
      <c r="Z339" s="1112">
        <v>287287</v>
      </c>
      <c r="AB339" s="1131">
        <v>96.8</v>
      </c>
      <c r="AC339" s="1101">
        <v>22068.2</v>
      </c>
      <c r="AD339" s="1112">
        <v>280852</v>
      </c>
    </row>
    <row r="340" spans="1:30" s="865" customFormat="1">
      <c r="A340" s="112"/>
      <c r="B340" s="120" t="s">
        <v>11</v>
      </c>
      <c r="C340" s="860">
        <v>114.9</v>
      </c>
      <c r="D340" s="861">
        <v>3598551.7454294059</v>
      </c>
      <c r="E340" s="862">
        <v>374533</v>
      </c>
      <c r="F340" s="860">
        <v>119.3</v>
      </c>
      <c r="G340" s="862">
        <v>1109549.108</v>
      </c>
      <c r="H340" s="863">
        <v>1.1499999999999999</v>
      </c>
      <c r="I340" s="2686">
        <v>-5.0999999999999996</v>
      </c>
      <c r="J340" s="864">
        <v>1.135</v>
      </c>
      <c r="K340" s="1150">
        <v>462610</v>
      </c>
      <c r="M340" s="866">
        <v>114.9</v>
      </c>
      <c r="N340" s="867">
        <v>3572.81</v>
      </c>
      <c r="O340" s="860">
        <v>376.09</v>
      </c>
      <c r="P340" s="860">
        <v>119.3</v>
      </c>
      <c r="Q340" s="862">
        <v>1102647.3999999999</v>
      </c>
      <c r="R340" s="863">
        <v>1.1499999999999999</v>
      </c>
      <c r="S340" s="2686">
        <v>-5.0999999999999996</v>
      </c>
      <c r="T340" s="864">
        <v>1.107</v>
      </c>
      <c r="U340" s="1150">
        <v>464931</v>
      </c>
      <c r="X340" s="1134">
        <v>96.6</v>
      </c>
      <c r="Y340" s="1110">
        <v>188710</v>
      </c>
      <c r="Z340" s="1135">
        <v>280853</v>
      </c>
      <c r="AB340" s="1134">
        <v>98</v>
      </c>
      <c r="AC340" s="1104">
        <v>22380.7</v>
      </c>
      <c r="AD340" s="1135">
        <v>281192</v>
      </c>
    </row>
    <row r="341" spans="1:30">
      <c r="A341" s="112"/>
      <c r="B341" s="120" t="s">
        <v>12</v>
      </c>
      <c r="C341" s="843">
        <v>109.9</v>
      </c>
      <c r="D341" s="858">
        <v>3651117.2496413384</v>
      </c>
      <c r="E341" s="844">
        <v>352814</v>
      </c>
      <c r="F341" s="843">
        <v>107.4</v>
      </c>
      <c r="G341" s="19">
        <v>1101170.8400000001</v>
      </c>
      <c r="H341" s="845">
        <v>1.17</v>
      </c>
      <c r="I341" s="2684">
        <v>-1.2</v>
      </c>
      <c r="J341" s="846">
        <v>1.0189999999999999</v>
      </c>
      <c r="K341" s="1148">
        <v>456663</v>
      </c>
      <c r="M341" s="847">
        <v>109.9</v>
      </c>
      <c r="N341" s="859">
        <v>3559.01</v>
      </c>
      <c r="O341" s="843">
        <v>351.26</v>
      </c>
      <c r="P341" s="843">
        <v>107.4</v>
      </c>
      <c r="Q341" s="19">
        <v>1094914.7</v>
      </c>
      <c r="R341" s="845">
        <v>1.17</v>
      </c>
      <c r="S341" s="2684">
        <v>-1.2</v>
      </c>
      <c r="T341" s="846">
        <v>1.0249999999999999</v>
      </c>
      <c r="U341" s="1148">
        <v>453929</v>
      </c>
      <c r="X341" s="1131">
        <v>99.8</v>
      </c>
      <c r="Y341" s="1107">
        <v>212115</v>
      </c>
      <c r="Z341" s="1112">
        <v>275884</v>
      </c>
      <c r="AB341" s="1131">
        <v>96.9</v>
      </c>
      <c r="AC341" s="1101">
        <v>22019.8</v>
      </c>
      <c r="AD341" s="1112">
        <v>288429</v>
      </c>
    </row>
    <row r="342" spans="1:30">
      <c r="A342" s="112"/>
      <c r="B342" s="120" t="s">
        <v>13</v>
      </c>
      <c r="C342" s="843">
        <v>111.6</v>
      </c>
      <c r="D342" s="858">
        <v>3335195.9117550803</v>
      </c>
      <c r="E342" s="844">
        <v>456687</v>
      </c>
      <c r="F342" s="843">
        <v>113.3</v>
      </c>
      <c r="G342" s="19">
        <v>1113093.933</v>
      </c>
      <c r="H342" s="845">
        <v>1.19</v>
      </c>
      <c r="I342" s="2684">
        <v>-2.6</v>
      </c>
      <c r="J342" s="846">
        <v>1.0740000000000001</v>
      </c>
      <c r="K342" s="1148">
        <v>467651</v>
      </c>
      <c r="M342" s="847">
        <v>111.6</v>
      </c>
      <c r="N342" s="859">
        <v>3461.62</v>
      </c>
      <c r="O342" s="843">
        <v>401.1</v>
      </c>
      <c r="P342" s="843">
        <v>113.3</v>
      </c>
      <c r="Q342" s="19">
        <v>1089797</v>
      </c>
      <c r="R342" s="845">
        <v>1.19</v>
      </c>
      <c r="S342" s="2684">
        <v>-2.6</v>
      </c>
      <c r="T342" s="846">
        <v>1.0760000000000001</v>
      </c>
      <c r="U342" s="1148">
        <v>468447</v>
      </c>
      <c r="X342" s="1131">
        <v>100.7</v>
      </c>
      <c r="Y342" s="1107">
        <v>226034</v>
      </c>
      <c r="Z342" s="1112">
        <v>322263</v>
      </c>
      <c r="AB342" s="1131">
        <v>98</v>
      </c>
      <c r="AC342" s="1101">
        <v>21932.9</v>
      </c>
      <c r="AD342" s="1112">
        <v>312722</v>
      </c>
    </row>
    <row r="343" spans="1:30">
      <c r="A343" s="112"/>
      <c r="B343" s="120" t="s">
        <v>14</v>
      </c>
      <c r="C343" s="843">
        <v>111.8</v>
      </c>
      <c r="D343" s="858">
        <v>3644572.5770087508</v>
      </c>
      <c r="E343" s="844">
        <v>444104</v>
      </c>
      <c r="F343" s="843">
        <v>113.1</v>
      </c>
      <c r="G343" s="19">
        <v>1096114.186</v>
      </c>
      <c r="H343" s="845">
        <v>1.19</v>
      </c>
      <c r="I343" s="2684">
        <v>-2.2000000000000002</v>
      </c>
      <c r="J343" s="846">
        <v>1.1100000000000001</v>
      </c>
      <c r="K343" s="1148">
        <v>541047</v>
      </c>
      <c r="M343" s="852">
        <v>111.8</v>
      </c>
      <c r="N343" s="880">
        <v>3722.16</v>
      </c>
      <c r="O343" s="848">
        <v>434.34</v>
      </c>
      <c r="P343" s="848">
        <v>113.1</v>
      </c>
      <c r="Q343" s="20">
        <v>1085316</v>
      </c>
      <c r="R343" s="850">
        <v>1.19</v>
      </c>
      <c r="S343" s="2685">
        <v>-2.2000000000000002</v>
      </c>
      <c r="T343" s="851">
        <v>1.0680000000000001</v>
      </c>
      <c r="U343" s="1149">
        <v>486793</v>
      </c>
      <c r="X343" s="1132">
        <v>101.5</v>
      </c>
      <c r="Y343" s="1108">
        <v>315040</v>
      </c>
      <c r="Z343" s="1113">
        <v>308803</v>
      </c>
      <c r="AB343" s="1132">
        <v>95.7</v>
      </c>
      <c r="AC343" s="1102">
        <v>22068.5</v>
      </c>
      <c r="AD343" s="1113">
        <v>304304</v>
      </c>
    </row>
    <row r="344" spans="1:30">
      <c r="A344" s="111" t="s">
        <v>466</v>
      </c>
      <c r="B344" s="119" t="s">
        <v>3</v>
      </c>
      <c r="C344" s="853">
        <v>108.1</v>
      </c>
      <c r="D344" s="876">
        <v>3584373.755988556</v>
      </c>
      <c r="E344" s="854">
        <v>508728</v>
      </c>
      <c r="F344" s="853">
        <v>103.6</v>
      </c>
      <c r="G344" s="18">
        <v>1019216.4870000001</v>
      </c>
      <c r="H344" s="855">
        <v>1.2</v>
      </c>
      <c r="I344" s="2683">
        <v>-2.7</v>
      </c>
      <c r="J344" s="856">
        <v>0.96599999999999997</v>
      </c>
      <c r="K344" s="1147">
        <v>385745</v>
      </c>
      <c r="M344" s="847">
        <v>108.1</v>
      </c>
      <c r="N344" s="859">
        <v>3685.11</v>
      </c>
      <c r="O344" s="843">
        <v>657.08</v>
      </c>
      <c r="P344" s="843">
        <v>103.6</v>
      </c>
      <c r="Q344" s="19">
        <v>1088239</v>
      </c>
      <c r="R344" s="845">
        <v>1.2</v>
      </c>
      <c r="S344" s="2684">
        <v>-2.7</v>
      </c>
      <c r="T344" s="846">
        <v>1.0309999999999999</v>
      </c>
      <c r="U344" s="1148">
        <v>476366</v>
      </c>
      <c r="X344" s="1131">
        <v>91.8</v>
      </c>
      <c r="Y344" s="1107">
        <v>235295</v>
      </c>
      <c r="Z344" s="1112">
        <v>341542</v>
      </c>
      <c r="AB344" s="1131">
        <v>94.8</v>
      </c>
      <c r="AC344" s="1101">
        <v>21888.3</v>
      </c>
      <c r="AD344" s="1112">
        <v>318059</v>
      </c>
    </row>
    <row r="345" spans="1:30">
      <c r="A345" s="112">
        <v>2017</v>
      </c>
      <c r="B345" s="120" t="s">
        <v>4</v>
      </c>
      <c r="C345" s="843">
        <v>113.5</v>
      </c>
      <c r="D345" s="858">
        <v>3255632.0319864079</v>
      </c>
      <c r="E345" s="844">
        <v>505219</v>
      </c>
      <c r="F345" s="843">
        <v>114.6</v>
      </c>
      <c r="G345" s="19">
        <v>1063774.8810000001</v>
      </c>
      <c r="H345" s="845">
        <v>1.23</v>
      </c>
      <c r="I345" s="2684">
        <v>-4.3</v>
      </c>
      <c r="J345" s="846">
        <v>1.107</v>
      </c>
      <c r="K345" s="1148">
        <v>536520</v>
      </c>
      <c r="M345" s="847">
        <v>113.5</v>
      </c>
      <c r="N345" s="859">
        <v>3559.76</v>
      </c>
      <c r="O345" s="843">
        <v>450.67</v>
      </c>
      <c r="P345" s="843">
        <v>114.6</v>
      </c>
      <c r="Q345" s="19">
        <v>1096515</v>
      </c>
      <c r="R345" s="845">
        <v>1.23</v>
      </c>
      <c r="S345" s="2684">
        <v>-4.3</v>
      </c>
      <c r="T345" s="846">
        <v>1.0940000000000001</v>
      </c>
      <c r="U345" s="1148">
        <v>545217</v>
      </c>
      <c r="X345" s="1131">
        <v>92.6</v>
      </c>
      <c r="Y345" s="1107">
        <v>189790</v>
      </c>
      <c r="Z345" s="1112">
        <v>285179</v>
      </c>
      <c r="AB345" s="1131">
        <v>93.9</v>
      </c>
      <c r="AC345" s="1101">
        <v>22094.6</v>
      </c>
      <c r="AD345" s="1112">
        <v>312690</v>
      </c>
    </row>
    <row r="346" spans="1:30">
      <c r="A346" s="112"/>
      <c r="B346" s="120" t="s">
        <v>5</v>
      </c>
      <c r="C346" s="843">
        <v>113.1</v>
      </c>
      <c r="D346" s="858">
        <v>3529176.2943871981</v>
      </c>
      <c r="E346" s="844">
        <v>401515</v>
      </c>
      <c r="F346" s="843">
        <v>112.5</v>
      </c>
      <c r="G346" s="19">
        <v>1100401.477</v>
      </c>
      <c r="H346" s="845">
        <v>1.24</v>
      </c>
      <c r="I346" s="2684">
        <v>-2.4</v>
      </c>
      <c r="J346" s="846">
        <v>1.3149999999999999</v>
      </c>
      <c r="K346" s="1148">
        <v>579927</v>
      </c>
      <c r="M346" s="847">
        <v>113.1</v>
      </c>
      <c r="N346" s="859">
        <v>3589.39</v>
      </c>
      <c r="O346" s="843">
        <v>412.28</v>
      </c>
      <c r="P346" s="843">
        <v>112.5</v>
      </c>
      <c r="Q346" s="19">
        <v>1099738.8999999999</v>
      </c>
      <c r="R346" s="845">
        <v>1.24</v>
      </c>
      <c r="S346" s="2684">
        <v>-2.4</v>
      </c>
      <c r="T346" s="846">
        <v>1.105</v>
      </c>
      <c r="U346" s="1148">
        <v>498790</v>
      </c>
      <c r="X346" s="1131">
        <v>100</v>
      </c>
      <c r="Y346" s="1107">
        <v>225020</v>
      </c>
      <c r="Z346" s="1112">
        <v>346253</v>
      </c>
      <c r="AB346" s="1131">
        <v>96.8</v>
      </c>
      <c r="AC346" s="1101">
        <v>21990</v>
      </c>
      <c r="AD346" s="1112">
        <v>330808</v>
      </c>
    </row>
    <row r="347" spans="1:30">
      <c r="A347" s="112"/>
      <c r="B347" s="120" t="s">
        <v>6</v>
      </c>
      <c r="C347" s="843">
        <v>114.6</v>
      </c>
      <c r="D347" s="858">
        <v>3695280.9823327665</v>
      </c>
      <c r="E347" s="844">
        <v>386684</v>
      </c>
      <c r="F347" s="843">
        <v>115.3</v>
      </c>
      <c r="G347" s="19">
        <v>1136059.0919999999</v>
      </c>
      <c r="H347" s="845">
        <v>1.26</v>
      </c>
      <c r="I347" s="2684">
        <v>-0.4</v>
      </c>
      <c r="J347" s="846">
        <v>1.0309999999999999</v>
      </c>
      <c r="K347" s="1148">
        <v>503472</v>
      </c>
      <c r="M347" s="847">
        <v>114.6</v>
      </c>
      <c r="N347" s="859">
        <v>3698.23</v>
      </c>
      <c r="O347" s="843">
        <v>353.96</v>
      </c>
      <c r="P347" s="843">
        <v>115.3</v>
      </c>
      <c r="Q347" s="19">
        <v>1101565.6000000001</v>
      </c>
      <c r="R347" s="845">
        <v>1.26</v>
      </c>
      <c r="S347" s="2684">
        <v>-0.4</v>
      </c>
      <c r="T347" s="846">
        <v>1.0840000000000001</v>
      </c>
      <c r="U347" s="1148">
        <v>502116</v>
      </c>
      <c r="X347" s="1131">
        <v>99.2</v>
      </c>
      <c r="Y347" s="1107">
        <v>203224</v>
      </c>
      <c r="Z347" s="1112">
        <v>334175</v>
      </c>
      <c r="AB347" s="1131">
        <v>95.8</v>
      </c>
      <c r="AC347" s="1101">
        <v>22376.799999999999</v>
      </c>
      <c r="AD347" s="1112">
        <v>357872</v>
      </c>
    </row>
    <row r="348" spans="1:30">
      <c r="A348" s="112"/>
      <c r="B348" s="120" t="s">
        <v>7</v>
      </c>
      <c r="C348" s="843">
        <v>112.9</v>
      </c>
      <c r="D348" s="858">
        <v>3698700.6058022399</v>
      </c>
      <c r="E348" s="844">
        <v>369293</v>
      </c>
      <c r="F348" s="843">
        <v>114.2</v>
      </c>
      <c r="G348" s="19">
        <v>1071639.03</v>
      </c>
      <c r="H348" s="845">
        <v>1.28</v>
      </c>
      <c r="I348" s="2684">
        <v>-3.3</v>
      </c>
      <c r="J348" s="846">
        <v>1.0169999999999999</v>
      </c>
      <c r="K348" s="1148">
        <v>466334</v>
      </c>
      <c r="M348" s="847">
        <v>112.9</v>
      </c>
      <c r="N348" s="859">
        <v>3639.61</v>
      </c>
      <c r="O348" s="843">
        <v>378.62</v>
      </c>
      <c r="P348" s="843">
        <v>114.2</v>
      </c>
      <c r="Q348" s="19">
        <v>1097904.5</v>
      </c>
      <c r="R348" s="845">
        <v>1.28</v>
      </c>
      <c r="S348" s="2684">
        <v>-3.3</v>
      </c>
      <c r="T348" s="846">
        <v>1.097</v>
      </c>
      <c r="U348" s="1148">
        <v>502351</v>
      </c>
      <c r="X348" s="1131">
        <v>91.8</v>
      </c>
      <c r="Y348" s="1107">
        <v>210120</v>
      </c>
      <c r="Z348" s="1112">
        <v>339573</v>
      </c>
      <c r="AB348" s="1131">
        <v>94.8</v>
      </c>
      <c r="AC348" s="1101">
        <v>22375.7</v>
      </c>
      <c r="AD348" s="1112">
        <v>326478</v>
      </c>
    </row>
    <row r="349" spans="1:30">
      <c r="A349" s="112"/>
      <c r="B349" s="120" t="s">
        <v>8</v>
      </c>
      <c r="C349" s="843">
        <v>114.1</v>
      </c>
      <c r="D349" s="858">
        <v>3510726.9775041407</v>
      </c>
      <c r="E349" s="844">
        <v>448876</v>
      </c>
      <c r="F349" s="843">
        <v>115.1</v>
      </c>
      <c r="G349" s="19">
        <v>1135105.7560000001</v>
      </c>
      <c r="H349" s="845">
        <v>1.29</v>
      </c>
      <c r="I349" s="2684">
        <v>-2.5</v>
      </c>
      <c r="J349" s="846">
        <v>1.1439999999999999</v>
      </c>
      <c r="K349" s="1148">
        <v>531014</v>
      </c>
      <c r="M349" s="847">
        <v>114.1</v>
      </c>
      <c r="N349" s="859">
        <v>3460.47</v>
      </c>
      <c r="O349" s="843">
        <v>430.89</v>
      </c>
      <c r="P349" s="843">
        <v>115.1</v>
      </c>
      <c r="Q349" s="19">
        <v>1090161.3999999999</v>
      </c>
      <c r="R349" s="845">
        <v>1.29</v>
      </c>
      <c r="S349" s="2684">
        <v>-2.5</v>
      </c>
      <c r="T349" s="846">
        <v>1.1080000000000001</v>
      </c>
      <c r="U349" s="1148">
        <v>507736</v>
      </c>
      <c r="X349" s="1131">
        <v>89.3</v>
      </c>
      <c r="Y349" s="1107">
        <v>201267</v>
      </c>
      <c r="Z349" s="1112">
        <v>338563</v>
      </c>
      <c r="AB349" s="1131">
        <v>92.4</v>
      </c>
      <c r="AC349" s="1101">
        <v>21901.5</v>
      </c>
      <c r="AD349" s="1112">
        <v>335950</v>
      </c>
    </row>
    <row r="350" spans="1:30">
      <c r="A350" s="112"/>
      <c r="B350" s="120" t="s">
        <v>9</v>
      </c>
      <c r="C350" s="843">
        <v>113.7</v>
      </c>
      <c r="D350" s="858">
        <v>3808439.1406049165</v>
      </c>
      <c r="E350" s="844">
        <v>369465</v>
      </c>
      <c r="F350" s="843">
        <v>114</v>
      </c>
      <c r="G350" s="19">
        <v>1115855.1359999999</v>
      </c>
      <c r="H350" s="845">
        <v>1.29</v>
      </c>
      <c r="I350" s="2684">
        <v>-2.1</v>
      </c>
      <c r="J350" s="846">
        <v>1.0429999999999999</v>
      </c>
      <c r="K350" s="1148">
        <v>511423</v>
      </c>
      <c r="M350" s="847">
        <v>113.7</v>
      </c>
      <c r="N350" s="859">
        <v>3540.2</v>
      </c>
      <c r="O350" s="843">
        <v>400.36</v>
      </c>
      <c r="P350" s="843">
        <v>114</v>
      </c>
      <c r="Q350" s="19">
        <v>1088208</v>
      </c>
      <c r="R350" s="845">
        <v>1.29</v>
      </c>
      <c r="S350" s="2684">
        <v>-2.1</v>
      </c>
      <c r="T350" s="846">
        <v>1.075</v>
      </c>
      <c r="U350" s="1148">
        <v>515576</v>
      </c>
      <c r="X350" s="1131">
        <v>90.2</v>
      </c>
      <c r="Y350" s="1107">
        <v>246434</v>
      </c>
      <c r="Z350" s="1112">
        <v>331650</v>
      </c>
      <c r="AB350" s="1131">
        <v>92.2</v>
      </c>
      <c r="AC350" s="1101">
        <v>21937.9</v>
      </c>
      <c r="AD350" s="1112">
        <v>334827</v>
      </c>
    </row>
    <row r="351" spans="1:30">
      <c r="A351" s="112"/>
      <c r="B351" s="120" t="s">
        <v>10</v>
      </c>
      <c r="C351" s="843">
        <v>117.2</v>
      </c>
      <c r="D351" s="858">
        <v>3681794.6021329337</v>
      </c>
      <c r="E351" s="844">
        <v>345243</v>
      </c>
      <c r="F351" s="843">
        <v>119.2</v>
      </c>
      <c r="G351" s="19">
        <v>1053412.5330000001</v>
      </c>
      <c r="H351" s="845">
        <v>1.31</v>
      </c>
      <c r="I351" s="2684">
        <v>-1.1000000000000001</v>
      </c>
      <c r="J351" s="846">
        <v>1.0229999999999999</v>
      </c>
      <c r="K351" s="1148">
        <v>509954</v>
      </c>
      <c r="M351" s="847">
        <v>117.2</v>
      </c>
      <c r="N351" s="859">
        <v>3543.47</v>
      </c>
      <c r="O351" s="843">
        <v>371.26</v>
      </c>
      <c r="P351" s="843">
        <v>119.2</v>
      </c>
      <c r="Q351" s="19">
        <v>1080294.6000000001</v>
      </c>
      <c r="R351" s="845">
        <v>1.31</v>
      </c>
      <c r="S351" s="2684">
        <v>-1.1000000000000001</v>
      </c>
      <c r="T351" s="846">
        <v>1.1120000000000001</v>
      </c>
      <c r="U351" s="1148">
        <v>532214</v>
      </c>
      <c r="X351" s="1131">
        <v>88.5</v>
      </c>
      <c r="Y351" s="1107">
        <v>191990</v>
      </c>
      <c r="Z351" s="1112">
        <v>338647</v>
      </c>
      <c r="AB351" s="1131">
        <v>92.4</v>
      </c>
      <c r="AC351" s="1101">
        <v>21713.4</v>
      </c>
      <c r="AD351" s="1112">
        <v>335929</v>
      </c>
    </row>
    <row r="352" spans="1:30">
      <c r="A352" s="112"/>
      <c r="B352" s="120" t="s">
        <v>11</v>
      </c>
      <c r="C352" s="843">
        <v>113.5</v>
      </c>
      <c r="D352" s="858">
        <v>3570147.7381281909</v>
      </c>
      <c r="E352" s="844">
        <v>416126</v>
      </c>
      <c r="F352" s="843">
        <v>113.2</v>
      </c>
      <c r="G352" s="19">
        <v>1095435.7820000001</v>
      </c>
      <c r="H352" s="845">
        <v>1.3</v>
      </c>
      <c r="I352" s="2684">
        <v>-0.1</v>
      </c>
      <c r="J352" s="846">
        <v>1.1120000000000001</v>
      </c>
      <c r="K352" s="1148">
        <v>542069</v>
      </c>
      <c r="M352" s="847">
        <v>113.5</v>
      </c>
      <c r="N352" s="859">
        <v>3527.2</v>
      </c>
      <c r="O352" s="843">
        <v>408.99</v>
      </c>
      <c r="P352" s="843">
        <v>113.2</v>
      </c>
      <c r="Q352" s="19">
        <v>1091674.1000000001</v>
      </c>
      <c r="R352" s="845">
        <v>1.3</v>
      </c>
      <c r="S352" s="2684">
        <v>-0.1</v>
      </c>
      <c r="T352" s="846">
        <v>1.0880000000000001</v>
      </c>
      <c r="U352" s="1148">
        <v>541961</v>
      </c>
      <c r="X352" s="1131">
        <v>93.4</v>
      </c>
      <c r="Y352" s="1107">
        <v>183284</v>
      </c>
      <c r="Z352" s="1112">
        <v>318589</v>
      </c>
      <c r="AB352" s="1131">
        <v>94.6</v>
      </c>
      <c r="AC352" s="1101">
        <v>21621.599999999999</v>
      </c>
      <c r="AD352" s="1112">
        <v>330081</v>
      </c>
    </row>
    <row r="353" spans="1:30">
      <c r="A353" s="112"/>
      <c r="B353" s="120" t="s">
        <v>12</v>
      </c>
      <c r="C353" s="843">
        <v>116</v>
      </c>
      <c r="D353" s="858">
        <v>3632815.2199114603</v>
      </c>
      <c r="E353" s="844">
        <v>369655</v>
      </c>
      <c r="F353" s="843">
        <v>120.6</v>
      </c>
      <c r="G353" s="19">
        <v>1102353.8429999999</v>
      </c>
      <c r="H353" s="845">
        <v>1.32</v>
      </c>
      <c r="I353" s="2684">
        <v>-3</v>
      </c>
      <c r="J353" s="846">
        <v>1.087</v>
      </c>
      <c r="K353" s="1148">
        <v>516258</v>
      </c>
      <c r="M353" s="847">
        <v>116</v>
      </c>
      <c r="N353" s="859">
        <v>3531.53</v>
      </c>
      <c r="O353" s="843">
        <v>376.27</v>
      </c>
      <c r="P353" s="843">
        <v>120.6</v>
      </c>
      <c r="Q353" s="19">
        <v>1097024.1000000001</v>
      </c>
      <c r="R353" s="845">
        <v>1.32</v>
      </c>
      <c r="S353" s="2684">
        <v>-3</v>
      </c>
      <c r="T353" s="846">
        <v>1.0840000000000001</v>
      </c>
      <c r="U353" s="1148">
        <v>512059</v>
      </c>
      <c r="X353" s="1131">
        <v>98.4</v>
      </c>
      <c r="Y353" s="1107">
        <v>198312</v>
      </c>
      <c r="Z353" s="1112">
        <v>336853</v>
      </c>
      <c r="AB353" s="1131">
        <v>95.1</v>
      </c>
      <c r="AC353" s="1101">
        <v>20709.5</v>
      </c>
      <c r="AD353" s="1112">
        <v>340592</v>
      </c>
    </row>
    <row r="354" spans="1:30">
      <c r="A354" s="112"/>
      <c r="B354" s="120" t="s">
        <v>13</v>
      </c>
      <c r="C354" s="843">
        <v>116.6</v>
      </c>
      <c r="D354" s="858">
        <v>3394975.2845781767</v>
      </c>
      <c r="E354" s="844">
        <v>488553</v>
      </c>
      <c r="F354" s="843">
        <v>122</v>
      </c>
      <c r="G354" s="19">
        <v>1122397.1100000001</v>
      </c>
      <c r="H354" s="845">
        <v>1.33</v>
      </c>
      <c r="I354" s="2684">
        <v>-0.7</v>
      </c>
      <c r="J354" s="846">
        <v>1.123</v>
      </c>
      <c r="K354" s="1148">
        <v>562256</v>
      </c>
      <c r="M354" s="847">
        <v>116.6</v>
      </c>
      <c r="N354" s="859">
        <v>3533.25</v>
      </c>
      <c r="O354" s="843">
        <v>421.88</v>
      </c>
      <c r="P354" s="843">
        <v>122</v>
      </c>
      <c r="Q354" s="19">
        <v>1092539.8999999999</v>
      </c>
      <c r="R354" s="845">
        <v>1.33</v>
      </c>
      <c r="S354" s="2684">
        <v>-0.7</v>
      </c>
      <c r="T354" s="846">
        <v>1.1220000000000001</v>
      </c>
      <c r="U354" s="1148">
        <v>563125</v>
      </c>
      <c r="X354" s="1131">
        <v>97.5</v>
      </c>
      <c r="Y354" s="1107">
        <v>221533</v>
      </c>
      <c r="Z354" s="1112">
        <v>353431</v>
      </c>
      <c r="AB354" s="1131">
        <v>94.7</v>
      </c>
      <c r="AC354" s="1101">
        <v>21428.1</v>
      </c>
      <c r="AD354" s="1112">
        <v>338929</v>
      </c>
    </row>
    <row r="355" spans="1:30">
      <c r="A355" s="113"/>
      <c r="B355" s="121" t="s">
        <v>14</v>
      </c>
      <c r="C355" s="848">
        <v>116.1</v>
      </c>
      <c r="D355" s="881">
        <v>3493052.5191225931</v>
      </c>
      <c r="E355" s="849">
        <v>358904</v>
      </c>
      <c r="F355" s="848">
        <v>120</v>
      </c>
      <c r="G355" s="20">
        <v>1102436.0360000001</v>
      </c>
      <c r="H355" s="850">
        <v>1.35</v>
      </c>
      <c r="I355" s="2685">
        <v>-1.1000000000000001</v>
      </c>
      <c r="J355" s="851">
        <v>1.1459999999999999</v>
      </c>
      <c r="K355" s="1149">
        <v>594718</v>
      </c>
      <c r="M355" s="847">
        <v>116.1</v>
      </c>
      <c r="N355" s="859">
        <v>3567.3</v>
      </c>
      <c r="O355" s="843">
        <v>359.83</v>
      </c>
      <c r="P355" s="843">
        <v>120</v>
      </c>
      <c r="Q355" s="19">
        <v>1101339.1000000001</v>
      </c>
      <c r="R355" s="845">
        <v>1.35</v>
      </c>
      <c r="S355" s="2684">
        <v>-1.1000000000000001</v>
      </c>
      <c r="T355" s="846">
        <v>1.103</v>
      </c>
      <c r="U355" s="1148">
        <v>544868</v>
      </c>
      <c r="X355" s="1131">
        <v>100</v>
      </c>
      <c r="Y355" s="1107">
        <v>301427</v>
      </c>
      <c r="Z355" s="1112">
        <v>342272</v>
      </c>
      <c r="AB355" s="1131">
        <v>94.7</v>
      </c>
      <c r="AC355" s="1101">
        <v>21067.8</v>
      </c>
      <c r="AD355" s="1112">
        <v>352573</v>
      </c>
    </row>
    <row r="356" spans="1:30">
      <c r="A356" s="98" t="s">
        <v>712</v>
      </c>
      <c r="B356" s="196" t="s">
        <v>3</v>
      </c>
      <c r="C356" s="853">
        <v>114.7</v>
      </c>
      <c r="D356" s="876">
        <v>3378501.5366845061</v>
      </c>
      <c r="E356" s="854">
        <v>309781</v>
      </c>
      <c r="F356" s="853">
        <v>119.1</v>
      </c>
      <c r="G356" s="18">
        <v>1057248.3500000001</v>
      </c>
      <c r="H356" s="855">
        <v>1.38</v>
      </c>
      <c r="I356" s="2683">
        <v>-1.4</v>
      </c>
      <c r="J356" s="856">
        <v>1.024</v>
      </c>
      <c r="K356" s="1147">
        <v>457725</v>
      </c>
      <c r="M356" s="857">
        <v>114.7</v>
      </c>
      <c r="N356" s="877">
        <v>3492.2</v>
      </c>
      <c r="O356" s="853">
        <v>380.08</v>
      </c>
      <c r="P356" s="853">
        <v>119.1</v>
      </c>
      <c r="Q356" s="18">
        <v>1117147.8</v>
      </c>
      <c r="R356" s="855">
        <v>1.38</v>
      </c>
      <c r="S356" s="2683">
        <v>-1.4</v>
      </c>
      <c r="T356" s="856">
        <v>1.0980000000000001</v>
      </c>
      <c r="U356" s="1147">
        <v>550646</v>
      </c>
      <c r="X356" s="1133">
        <v>98.4</v>
      </c>
      <c r="Y356" s="1109">
        <v>224690</v>
      </c>
      <c r="Z356" s="1111">
        <v>373896</v>
      </c>
      <c r="AB356" s="1133">
        <v>101.6</v>
      </c>
      <c r="AC356" s="1103">
        <v>21150</v>
      </c>
      <c r="AD356" s="1111">
        <v>340147</v>
      </c>
    </row>
    <row r="357" spans="1:30">
      <c r="A357" s="95">
        <v>2018</v>
      </c>
      <c r="B357" s="195" t="s">
        <v>4</v>
      </c>
      <c r="C357" s="843">
        <v>115.9</v>
      </c>
      <c r="D357" s="858">
        <v>3144539.0957534057</v>
      </c>
      <c r="E357" s="844">
        <v>436401</v>
      </c>
      <c r="F357" s="843">
        <v>117.5</v>
      </c>
      <c r="G357" s="19">
        <v>1089366.1200000001</v>
      </c>
      <c r="H357" s="845">
        <v>1.38</v>
      </c>
      <c r="I357" s="2684">
        <v>-0.3</v>
      </c>
      <c r="J357" s="846">
        <v>1.06</v>
      </c>
      <c r="K357" s="1148">
        <v>495320</v>
      </c>
      <c r="M357" s="847">
        <v>115.9</v>
      </c>
      <c r="N357" s="859">
        <v>3438.66</v>
      </c>
      <c r="O357" s="843">
        <v>388.75</v>
      </c>
      <c r="P357" s="843">
        <v>117.5</v>
      </c>
      <c r="Q357" s="19">
        <v>1126888</v>
      </c>
      <c r="R357" s="845">
        <v>1.38</v>
      </c>
      <c r="S357" s="2684">
        <v>-0.3</v>
      </c>
      <c r="T357" s="846">
        <v>1.044</v>
      </c>
      <c r="U357" s="1148">
        <v>505923</v>
      </c>
      <c r="X357" s="1131">
        <v>103.3</v>
      </c>
      <c r="Y357" s="1107">
        <v>184219</v>
      </c>
      <c r="Z357" s="1112">
        <v>344069</v>
      </c>
      <c r="AB357" s="1131">
        <v>105</v>
      </c>
      <c r="AC357" s="1101">
        <v>21490.2</v>
      </c>
      <c r="AD357" s="1112">
        <v>378362</v>
      </c>
    </row>
    <row r="358" spans="1:30">
      <c r="A358" s="95"/>
      <c r="B358" s="195" t="s">
        <v>5</v>
      </c>
      <c r="C358" s="843">
        <v>120.5</v>
      </c>
      <c r="D358" s="858">
        <v>3370186.2163191293</v>
      </c>
      <c r="E358" s="844">
        <v>772511</v>
      </c>
      <c r="F358" s="843">
        <v>127.7</v>
      </c>
      <c r="G358" s="19">
        <v>1116097.8119999999</v>
      </c>
      <c r="H358" s="845">
        <v>1.39</v>
      </c>
      <c r="I358" s="2684">
        <v>-2</v>
      </c>
      <c r="J358" s="846">
        <v>1.2809999999999999</v>
      </c>
      <c r="K358" s="1148">
        <v>630594</v>
      </c>
      <c r="M358" s="847">
        <v>120.5</v>
      </c>
      <c r="N358" s="859">
        <v>3427.07</v>
      </c>
      <c r="O358" s="843">
        <v>780.57</v>
      </c>
      <c r="P358" s="843">
        <v>127.7</v>
      </c>
      <c r="Q358" s="19">
        <v>1117952.3999999999</v>
      </c>
      <c r="R358" s="845">
        <v>1.39</v>
      </c>
      <c r="S358" s="2684">
        <v>-2</v>
      </c>
      <c r="T358" s="846">
        <v>1.079</v>
      </c>
      <c r="U358" s="1148">
        <v>541175</v>
      </c>
      <c r="X358" s="1131">
        <v>105.7</v>
      </c>
      <c r="Y358" s="1107">
        <v>213578</v>
      </c>
      <c r="Z358" s="1112">
        <v>339371</v>
      </c>
      <c r="AB358" s="1131">
        <v>102.8</v>
      </c>
      <c r="AC358" s="1101">
        <v>20268.3</v>
      </c>
      <c r="AD358" s="1112">
        <v>333308</v>
      </c>
    </row>
    <row r="359" spans="1:30">
      <c r="A359" s="95"/>
      <c r="B359" s="195" t="s">
        <v>6</v>
      </c>
      <c r="C359" s="843">
        <v>125.4</v>
      </c>
      <c r="D359" s="858">
        <v>3307413.0720129269</v>
      </c>
      <c r="E359" s="844">
        <v>499525</v>
      </c>
      <c r="F359" s="843">
        <v>143.6</v>
      </c>
      <c r="G359" s="19">
        <v>1155137.4780000001</v>
      </c>
      <c r="H359" s="845">
        <v>1.39</v>
      </c>
      <c r="I359" s="2684">
        <v>-4.3</v>
      </c>
      <c r="J359" s="846">
        <v>1.1120000000000001</v>
      </c>
      <c r="K359" s="1148">
        <v>537260</v>
      </c>
      <c r="M359" s="847">
        <v>125.4</v>
      </c>
      <c r="N359" s="859">
        <v>3304.1</v>
      </c>
      <c r="O359" s="843">
        <v>446.02</v>
      </c>
      <c r="P359" s="843">
        <v>143.6</v>
      </c>
      <c r="Q359" s="19">
        <v>1119253.8999999999</v>
      </c>
      <c r="R359" s="845">
        <v>1.39</v>
      </c>
      <c r="S359" s="2684">
        <v>-4.3</v>
      </c>
      <c r="T359" s="846">
        <v>1.163</v>
      </c>
      <c r="U359" s="1148">
        <v>543859</v>
      </c>
      <c r="X359" s="1131">
        <v>109</v>
      </c>
      <c r="Y359" s="1107">
        <v>185982</v>
      </c>
      <c r="Z359" s="1112">
        <v>331181</v>
      </c>
      <c r="AB359" s="1131">
        <v>105.6</v>
      </c>
      <c r="AC359" s="1101">
        <v>20644.7</v>
      </c>
      <c r="AD359" s="1112">
        <v>337596</v>
      </c>
    </row>
    <row r="360" spans="1:30">
      <c r="A360" s="95"/>
      <c r="B360" s="195" t="s">
        <v>7</v>
      </c>
      <c r="C360" s="843">
        <v>115.9</v>
      </c>
      <c r="D360" s="858">
        <v>3514754.9609541381</v>
      </c>
      <c r="E360" s="844">
        <v>326486</v>
      </c>
      <c r="F360" s="843">
        <v>118.4</v>
      </c>
      <c r="G360" s="19">
        <v>1137420.0630000001</v>
      </c>
      <c r="H360" s="845">
        <v>1.4</v>
      </c>
      <c r="I360" s="2684">
        <v>-6</v>
      </c>
      <c r="J360" s="846">
        <v>1.028</v>
      </c>
      <c r="K360" s="1148">
        <v>522294</v>
      </c>
      <c r="M360" s="847">
        <v>115.9</v>
      </c>
      <c r="N360" s="859">
        <v>3466.18</v>
      </c>
      <c r="O360" s="843">
        <v>344.83</v>
      </c>
      <c r="P360" s="843">
        <v>118.4</v>
      </c>
      <c r="Q360" s="19">
        <v>1162735.8999999999</v>
      </c>
      <c r="R360" s="845">
        <v>1.4</v>
      </c>
      <c r="S360" s="2684">
        <v>-6</v>
      </c>
      <c r="T360" s="846">
        <v>1.115</v>
      </c>
      <c r="U360" s="1148">
        <v>563546</v>
      </c>
      <c r="X360" s="1131">
        <v>102.5</v>
      </c>
      <c r="Y360" s="1107">
        <v>182941</v>
      </c>
      <c r="Z360" s="1112">
        <v>369718</v>
      </c>
      <c r="AB360" s="1131">
        <v>105.7</v>
      </c>
      <c r="AC360" s="1101">
        <v>20131.400000000001</v>
      </c>
      <c r="AD360" s="1112">
        <v>359581</v>
      </c>
    </row>
    <row r="361" spans="1:30">
      <c r="A361" s="95"/>
      <c r="B361" s="195" t="s">
        <v>8</v>
      </c>
      <c r="C361" s="843">
        <v>117.9</v>
      </c>
      <c r="D361" s="858">
        <v>3505815.2711350657</v>
      </c>
      <c r="E361" s="844">
        <v>422683</v>
      </c>
      <c r="F361" s="843">
        <v>123.4</v>
      </c>
      <c r="G361" s="19">
        <v>1172388.07</v>
      </c>
      <c r="H361" s="845">
        <v>1.43</v>
      </c>
      <c r="I361" s="2684">
        <v>-2.2999999999999998</v>
      </c>
      <c r="J361" s="846">
        <v>1.1180000000000001</v>
      </c>
      <c r="K361" s="1148">
        <v>587721</v>
      </c>
      <c r="M361" s="847">
        <v>117.9</v>
      </c>
      <c r="N361" s="859">
        <v>3449.76</v>
      </c>
      <c r="O361" s="843">
        <v>395.68</v>
      </c>
      <c r="P361" s="843">
        <v>123.4</v>
      </c>
      <c r="Q361" s="19">
        <v>1130672.8999999999</v>
      </c>
      <c r="R361" s="845">
        <v>1.43</v>
      </c>
      <c r="S361" s="2684">
        <v>-2.2999999999999998</v>
      </c>
      <c r="T361" s="846">
        <v>1.087</v>
      </c>
      <c r="U361" s="1148">
        <v>558300</v>
      </c>
      <c r="X361" s="1131">
        <v>102.5</v>
      </c>
      <c r="Y361" s="1107">
        <v>182724</v>
      </c>
      <c r="Z361" s="1112">
        <v>352051</v>
      </c>
      <c r="AB361" s="1131">
        <v>105.9</v>
      </c>
      <c r="AC361" s="1101">
        <v>19690.3</v>
      </c>
      <c r="AD361" s="1112">
        <v>363553</v>
      </c>
    </row>
    <row r="362" spans="1:30">
      <c r="A362" s="95"/>
      <c r="B362" s="195" t="s">
        <v>9</v>
      </c>
      <c r="C362" s="843">
        <v>115.9</v>
      </c>
      <c r="D362" s="858">
        <v>3774905.6980994917</v>
      </c>
      <c r="E362" s="844">
        <v>357316</v>
      </c>
      <c r="F362" s="843">
        <v>120.9</v>
      </c>
      <c r="G362" s="19">
        <v>1153795.7969999998</v>
      </c>
      <c r="H362" s="845">
        <v>1.46</v>
      </c>
      <c r="I362" s="2684">
        <v>-4.2</v>
      </c>
      <c r="J362" s="846">
        <v>1.0649999999999999</v>
      </c>
      <c r="K362" s="1148">
        <v>532486</v>
      </c>
      <c r="M362" s="847">
        <v>115.9</v>
      </c>
      <c r="N362" s="859">
        <v>3528.7</v>
      </c>
      <c r="O362" s="843">
        <v>402.74</v>
      </c>
      <c r="P362" s="843">
        <v>120.9</v>
      </c>
      <c r="Q362" s="19">
        <v>1128315.7</v>
      </c>
      <c r="R362" s="845">
        <v>1.46</v>
      </c>
      <c r="S362" s="2684">
        <v>-4.2</v>
      </c>
      <c r="T362" s="846">
        <v>1.105</v>
      </c>
      <c r="U362" s="1148">
        <v>535773</v>
      </c>
      <c r="X362" s="1131">
        <v>104.9</v>
      </c>
      <c r="Y362" s="1107">
        <v>210308</v>
      </c>
      <c r="Z362" s="1112">
        <v>375984</v>
      </c>
      <c r="AB362" s="1131">
        <v>106.9</v>
      </c>
      <c r="AC362" s="1101">
        <v>19001.400000000001</v>
      </c>
      <c r="AD362" s="1112">
        <v>364352</v>
      </c>
    </row>
    <row r="363" spans="1:30">
      <c r="A363" s="95"/>
      <c r="B363" s="195" t="s">
        <v>10</v>
      </c>
      <c r="C363" s="843">
        <v>115.3</v>
      </c>
      <c r="D363" s="858">
        <v>3695293.7899113037</v>
      </c>
      <c r="E363" s="844">
        <v>342274</v>
      </c>
      <c r="F363" s="843">
        <v>117.6</v>
      </c>
      <c r="G363" s="19">
        <v>1113934.1359999999</v>
      </c>
      <c r="H363" s="845">
        <v>1.46</v>
      </c>
      <c r="I363" s="2684">
        <v>-3.1</v>
      </c>
      <c r="J363" s="846">
        <v>1.042</v>
      </c>
      <c r="K363" s="1148">
        <v>562735</v>
      </c>
      <c r="M363" s="847">
        <v>115.3</v>
      </c>
      <c r="N363" s="859">
        <v>3541.4</v>
      </c>
      <c r="O363" s="843">
        <v>402.28</v>
      </c>
      <c r="P363" s="843">
        <v>117.6</v>
      </c>
      <c r="Q363" s="19">
        <v>1134079.5</v>
      </c>
      <c r="R363" s="845">
        <v>1.46</v>
      </c>
      <c r="S363" s="2684">
        <v>-3.1</v>
      </c>
      <c r="T363" s="846">
        <v>1.1279999999999999</v>
      </c>
      <c r="U363" s="1148">
        <v>584573</v>
      </c>
      <c r="X363" s="1131">
        <v>100</v>
      </c>
      <c r="Y363" s="1107">
        <v>175490</v>
      </c>
      <c r="Z363" s="1112">
        <v>364869</v>
      </c>
      <c r="AB363" s="1131">
        <v>104</v>
      </c>
      <c r="AC363" s="1101">
        <v>19406.8</v>
      </c>
      <c r="AD363" s="1112">
        <v>358505</v>
      </c>
    </row>
    <row r="364" spans="1:30">
      <c r="A364" s="95"/>
      <c r="B364" s="195" t="s">
        <v>11</v>
      </c>
      <c r="C364" s="843">
        <v>116.7</v>
      </c>
      <c r="D364" s="858">
        <v>3427621.80226989</v>
      </c>
      <c r="E364" s="844">
        <v>374357</v>
      </c>
      <c r="F364" s="843">
        <v>123.9</v>
      </c>
      <c r="G364" s="19">
        <v>1102655.416</v>
      </c>
      <c r="H364" s="845">
        <v>1.47</v>
      </c>
      <c r="I364" s="2684">
        <v>-2.2000000000000002</v>
      </c>
      <c r="J364" s="846">
        <v>1.1060000000000001</v>
      </c>
      <c r="K364" s="1148">
        <v>482074</v>
      </c>
      <c r="M364" s="847">
        <v>116.7</v>
      </c>
      <c r="N364" s="859">
        <v>3364.63</v>
      </c>
      <c r="O364" s="843">
        <v>362.69</v>
      </c>
      <c r="P364" s="843">
        <v>123.9</v>
      </c>
      <c r="Q364" s="19">
        <v>1109372.8999999999</v>
      </c>
      <c r="R364" s="845">
        <v>1.47</v>
      </c>
      <c r="S364" s="2684">
        <v>-2.2000000000000002</v>
      </c>
      <c r="T364" s="846">
        <v>1.0860000000000001</v>
      </c>
      <c r="U364" s="1148">
        <v>493008</v>
      </c>
      <c r="X364" s="1131">
        <v>104.1</v>
      </c>
      <c r="Y364" s="1107">
        <v>161321</v>
      </c>
      <c r="Z364" s="1112">
        <v>305369</v>
      </c>
      <c r="AB364" s="1131">
        <v>105.3</v>
      </c>
      <c r="AC364" s="1101">
        <v>18876.900000000001</v>
      </c>
      <c r="AD364" s="1112">
        <v>330968</v>
      </c>
    </row>
    <row r="365" spans="1:30">
      <c r="A365" s="95"/>
      <c r="B365" s="195" t="s">
        <v>12</v>
      </c>
      <c r="C365" s="843">
        <v>120.6</v>
      </c>
      <c r="D365" s="858">
        <v>3541881.4122962523</v>
      </c>
      <c r="E365" s="844">
        <v>439645</v>
      </c>
      <c r="F365" s="843">
        <v>128.4</v>
      </c>
      <c r="G365" s="19">
        <v>1148494.3469999998</v>
      </c>
      <c r="H365" s="845">
        <v>1.47</v>
      </c>
      <c r="I365" s="2684">
        <v>-2.9</v>
      </c>
      <c r="J365" s="879">
        <v>1.159</v>
      </c>
      <c r="K365" s="1148">
        <v>573616</v>
      </c>
      <c r="M365" s="847">
        <v>120.6</v>
      </c>
      <c r="N365" s="859">
        <v>3429.99</v>
      </c>
      <c r="O365" s="843">
        <v>412.55</v>
      </c>
      <c r="P365" s="843">
        <v>128.4</v>
      </c>
      <c r="Q365" s="19">
        <v>1134007.8999999999</v>
      </c>
      <c r="R365" s="845">
        <v>1.47</v>
      </c>
      <c r="S365" s="2684">
        <v>-2.9</v>
      </c>
      <c r="T365" s="879">
        <v>1.1419999999999999</v>
      </c>
      <c r="U365" s="1148">
        <v>552143</v>
      </c>
      <c r="X365" s="1131">
        <v>109.8</v>
      </c>
      <c r="Y365" s="1107">
        <v>192171</v>
      </c>
      <c r="Z365" s="1112">
        <v>381969</v>
      </c>
      <c r="AB365" s="1131">
        <v>106</v>
      </c>
      <c r="AC365" s="1101">
        <v>20038.8</v>
      </c>
      <c r="AD365" s="1112">
        <v>372457</v>
      </c>
    </row>
    <row r="366" spans="1:30">
      <c r="A366" s="95"/>
      <c r="B366" s="195" t="s">
        <v>13</v>
      </c>
      <c r="C366" s="843">
        <v>115.4</v>
      </c>
      <c r="D366" s="858">
        <v>3343949.891685361</v>
      </c>
      <c r="E366" s="844">
        <v>442845</v>
      </c>
      <c r="F366" s="843">
        <v>117.2</v>
      </c>
      <c r="G366" s="19">
        <v>1177712.28</v>
      </c>
      <c r="H366" s="845">
        <v>1.46</v>
      </c>
      <c r="I366" s="2684">
        <v>-4.5999999999999996</v>
      </c>
      <c r="J366" s="846">
        <v>1.0960000000000001</v>
      </c>
      <c r="K366" s="1148">
        <v>543911</v>
      </c>
      <c r="M366" s="847">
        <v>115.4</v>
      </c>
      <c r="N366" s="859">
        <v>3490.78</v>
      </c>
      <c r="O366" s="843">
        <v>407.69</v>
      </c>
      <c r="P366" s="843">
        <v>117.2</v>
      </c>
      <c r="Q366" s="19">
        <v>1143168.8999999999</v>
      </c>
      <c r="R366" s="845">
        <v>1.46</v>
      </c>
      <c r="S366" s="2684">
        <v>-4.5999999999999996</v>
      </c>
      <c r="T366" s="846">
        <v>1.093</v>
      </c>
      <c r="U366" s="1148">
        <v>544080</v>
      </c>
      <c r="X366" s="1131">
        <v>107.4</v>
      </c>
      <c r="Y366" s="1107">
        <v>202726</v>
      </c>
      <c r="Z366" s="1112">
        <v>377322</v>
      </c>
      <c r="AB366" s="1131">
        <v>104.3</v>
      </c>
      <c r="AC366" s="1101">
        <v>19726</v>
      </c>
      <c r="AD366" s="1112">
        <v>356004</v>
      </c>
    </row>
    <row r="367" spans="1:30">
      <c r="A367" s="100"/>
      <c r="B367" s="197" t="s">
        <v>14</v>
      </c>
      <c r="C367" s="848">
        <v>113.9</v>
      </c>
      <c r="D367" s="881">
        <v>3431179.1072086398</v>
      </c>
      <c r="E367" s="849">
        <v>404684</v>
      </c>
      <c r="F367" s="848">
        <v>114.1</v>
      </c>
      <c r="G367" s="20">
        <v>1130973.6399999999</v>
      </c>
      <c r="H367" s="850">
        <v>1.47</v>
      </c>
      <c r="I367" s="2685">
        <v>-2.7</v>
      </c>
      <c r="J367" s="851">
        <v>1.0620000000000001</v>
      </c>
      <c r="K367" s="1149">
        <v>557400</v>
      </c>
      <c r="M367" s="852">
        <v>113.9</v>
      </c>
      <c r="N367" s="880">
        <v>3511.5</v>
      </c>
      <c r="O367" s="848">
        <v>386.75</v>
      </c>
      <c r="P367" s="848">
        <v>114.1</v>
      </c>
      <c r="Q367" s="20">
        <v>1132884.3999999999</v>
      </c>
      <c r="R367" s="850">
        <v>1.47</v>
      </c>
      <c r="S367" s="2685">
        <v>-2.7</v>
      </c>
      <c r="T367" s="851">
        <v>1.018</v>
      </c>
      <c r="U367" s="1149">
        <v>518886</v>
      </c>
      <c r="X367" s="1131">
        <v>112.3</v>
      </c>
      <c r="Y367" s="1107">
        <v>284931</v>
      </c>
      <c r="Z367" s="1112">
        <v>334464</v>
      </c>
      <c r="AB367" s="1131">
        <v>106.9</v>
      </c>
      <c r="AC367" s="1101">
        <v>19526.599999999999</v>
      </c>
      <c r="AD367" s="1112">
        <v>341751</v>
      </c>
    </row>
    <row r="368" spans="1:30">
      <c r="A368" s="95" t="s">
        <v>756</v>
      </c>
      <c r="B368" s="195" t="s">
        <v>3</v>
      </c>
      <c r="C368" s="843">
        <v>110.3</v>
      </c>
      <c r="D368" s="858">
        <v>3464981.5088633494</v>
      </c>
      <c r="E368" s="844">
        <v>267671</v>
      </c>
      <c r="F368" s="843">
        <v>108.6</v>
      </c>
      <c r="G368" s="19">
        <v>1034254.8239999999</v>
      </c>
      <c r="H368" s="845">
        <v>1.46</v>
      </c>
      <c r="I368" s="2684">
        <v>-4.8</v>
      </c>
      <c r="J368" s="846">
        <v>0.97899999999999998</v>
      </c>
      <c r="K368" s="1148">
        <v>439203</v>
      </c>
      <c r="M368" s="847">
        <v>110.3</v>
      </c>
      <c r="N368" s="859">
        <v>3605.92</v>
      </c>
      <c r="O368" s="843">
        <v>335.4</v>
      </c>
      <c r="P368" s="843">
        <v>108.6</v>
      </c>
      <c r="Q368" s="19">
        <v>1086703.8</v>
      </c>
      <c r="R368" s="845">
        <v>1.46</v>
      </c>
      <c r="S368" s="2684">
        <v>-4.8</v>
      </c>
      <c r="T368" s="846">
        <v>1.05</v>
      </c>
      <c r="U368" s="1148">
        <v>526598</v>
      </c>
      <c r="X368" s="1133">
        <v>95.1</v>
      </c>
      <c r="Y368" s="1109">
        <v>202742</v>
      </c>
      <c r="Z368" s="1111">
        <v>364355</v>
      </c>
      <c r="AB368" s="1133">
        <v>98.1</v>
      </c>
      <c r="AC368" s="1103">
        <v>19403.8</v>
      </c>
      <c r="AD368" s="1111">
        <v>338823</v>
      </c>
    </row>
    <row r="369" spans="1:30">
      <c r="A369" s="95">
        <v>2019</v>
      </c>
      <c r="B369" s="195" t="s">
        <v>4</v>
      </c>
      <c r="C369" s="843">
        <v>114.3</v>
      </c>
      <c r="D369" s="858">
        <v>3315440.221861213</v>
      </c>
      <c r="E369" s="844">
        <v>436563</v>
      </c>
      <c r="F369" s="843">
        <v>114.7</v>
      </c>
      <c r="G369" s="19">
        <v>1064502.439</v>
      </c>
      <c r="H369" s="845">
        <v>1.45</v>
      </c>
      <c r="I369" s="2684">
        <v>-4.9000000000000004</v>
      </c>
      <c r="J369" s="846">
        <v>1.0549999999999999</v>
      </c>
      <c r="K369" s="1148">
        <v>545246</v>
      </c>
      <c r="M369" s="847">
        <v>114.3</v>
      </c>
      <c r="N369" s="859">
        <v>3619.56</v>
      </c>
      <c r="O369" s="843">
        <v>394.88</v>
      </c>
      <c r="P369" s="843">
        <v>114.7</v>
      </c>
      <c r="Q369" s="19">
        <v>1103951.7</v>
      </c>
      <c r="R369" s="845">
        <v>1.45</v>
      </c>
      <c r="S369" s="2684">
        <v>-4.9000000000000004</v>
      </c>
      <c r="T369" s="846">
        <v>1.0409999999999999</v>
      </c>
      <c r="U369" s="1148">
        <v>561156</v>
      </c>
      <c r="X369" s="1131">
        <v>98.4</v>
      </c>
      <c r="Y369" s="1107">
        <v>165884</v>
      </c>
      <c r="Z369" s="1112">
        <v>314476</v>
      </c>
      <c r="AB369" s="1131">
        <v>99.9</v>
      </c>
      <c r="AC369" s="1101">
        <v>19552.400000000001</v>
      </c>
      <c r="AD369" s="1112">
        <v>347613</v>
      </c>
    </row>
    <row r="370" spans="1:30">
      <c r="A370" s="95"/>
      <c r="B370" s="195" t="s">
        <v>5</v>
      </c>
      <c r="C370" s="843">
        <v>109.4</v>
      </c>
      <c r="D370" s="858">
        <v>3564589.2490429799</v>
      </c>
      <c r="E370" s="844">
        <v>345969</v>
      </c>
      <c r="F370" s="843">
        <v>107.1</v>
      </c>
      <c r="G370" s="19">
        <v>1087599.162</v>
      </c>
      <c r="H370" s="845">
        <v>1.45</v>
      </c>
      <c r="I370" s="2684">
        <v>-1.2</v>
      </c>
      <c r="J370" s="846">
        <v>1.171</v>
      </c>
      <c r="K370" s="1148">
        <v>623974</v>
      </c>
      <c r="M370" s="847">
        <v>109.4</v>
      </c>
      <c r="N370" s="859">
        <v>3619.07</v>
      </c>
      <c r="O370" s="843">
        <v>347.41</v>
      </c>
      <c r="P370" s="843">
        <v>107.1</v>
      </c>
      <c r="Q370" s="19">
        <v>1101339.7</v>
      </c>
      <c r="R370" s="845">
        <v>1.45</v>
      </c>
      <c r="S370" s="2684">
        <v>-1.2</v>
      </c>
      <c r="T370" s="846">
        <v>0.99199999999999999</v>
      </c>
      <c r="U370" s="1148">
        <v>541184</v>
      </c>
      <c r="X370" s="1131">
        <v>103.3</v>
      </c>
      <c r="Y370" s="1107">
        <v>202085</v>
      </c>
      <c r="Z370" s="1112">
        <v>342372</v>
      </c>
      <c r="AB370" s="1131">
        <v>101</v>
      </c>
      <c r="AC370" s="1101">
        <v>18438.099999999999</v>
      </c>
      <c r="AD370" s="1112">
        <v>351763</v>
      </c>
    </row>
    <row r="371" spans="1:30">
      <c r="A371" s="95"/>
      <c r="B371" s="195" t="s">
        <v>6</v>
      </c>
      <c r="C371" s="843">
        <v>110.5</v>
      </c>
      <c r="D371" s="858">
        <v>3645513.5177849438</v>
      </c>
      <c r="E371" s="844">
        <v>443780</v>
      </c>
      <c r="F371" s="843">
        <v>108.4</v>
      </c>
      <c r="G371" s="19">
        <v>1121815.584</v>
      </c>
      <c r="H371" s="845">
        <v>1.44</v>
      </c>
      <c r="I371" s="2684">
        <v>-1.8</v>
      </c>
      <c r="J371" s="846">
        <v>1.004</v>
      </c>
      <c r="K371" s="1148">
        <v>527994</v>
      </c>
      <c r="M371" s="847">
        <v>110.5</v>
      </c>
      <c r="N371" s="859">
        <v>3657.1</v>
      </c>
      <c r="O371" s="843">
        <v>382.13</v>
      </c>
      <c r="P371" s="843">
        <v>108.4</v>
      </c>
      <c r="Q371" s="19">
        <v>1082443.5</v>
      </c>
      <c r="R371" s="845">
        <v>1.44</v>
      </c>
      <c r="S371" s="2684">
        <v>-1.8</v>
      </c>
      <c r="T371" s="846">
        <v>1.042</v>
      </c>
      <c r="U371" s="1148">
        <v>529025</v>
      </c>
      <c r="X371" s="1131">
        <v>103.3</v>
      </c>
      <c r="Y371" s="1107">
        <v>178776</v>
      </c>
      <c r="Z371" s="1112">
        <v>355506</v>
      </c>
      <c r="AB371" s="1131">
        <v>100.4</v>
      </c>
      <c r="AC371" s="1101">
        <v>20903.400000000001</v>
      </c>
      <c r="AD371" s="1112">
        <v>348171</v>
      </c>
    </row>
    <row r="372" spans="1:30">
      <c r="A372" s="95" t="s">
        <v>793</v>
      </c>
      <c r="B372" s="195" t="s">
        <v>7</v>
      </c>
      <c r="C372" s="843">
        <v>113.1</v>
      </c>
      <c r="D372" s="858">
        <v>3878236.9855872863</v>
      </c>
      <c r="E372" s="844">
        <v>368685</v>
      </c>
      <c r="F372" s="843">
        <v>113.9</v>
      </c>
      <c r="G372" s="19">
        <v>1099196.9910000002</v>
      </c>
      <c r="H372" s="845">
        <v>1.44</v>
      </c>
      <c r="I372" s="2684">
        <v>-0.3</v>
      </c>
      <c r="J372" s="846">
        <v>0.98099999999999998</v>
      </c>
      <c r="K372" s="1148">
        <v>469507</v>
      </c>
      <c r="M372" s="847">
        <v>113.1</v>
      </c>
      <c r="N372" s="859">
        <v>3837.9</v>
      </c>
      <c r="O372" s="843">
        <v>403.53</v>
      </c>
      <c r="P372" s="843">
        <v>113.9</v>
      </c>
      <c r="Q372" s="19">
        <v>1117958.8999999999</v>
      </c>
      <c r="R372" s="845">
        <v>1.44</v>
      </c>
      <c r="S372" s="2684">
        <v>-0.3</v>
      </c>
      <c r="T372" s="846">
        <v>1.0720000000000001</v>
      </c>
      <c r="U372" s="1148">
        <v>503702</v>
      </c>
      <c r="X372" s="1131">
        <v>103.3</v>
      </c>
      <c r="Y372" s="1107">
        <v>179054</v>
      </c>
      <c r="Z372" s="1112">
        <v>368614</v>
      </c>
      <c r="AB372" s="1131">
        <v>106.4</v>
      </c>
      <c r="AC372" s="1101">
        <v>20396.900000000001</v>
      </c>
      <c r="AD372" s="1112">
        <v>354151</v>
      </c>
    </row>
    <row r="373" spans="1:30">
      <c r="A373" s="95"/>
      <c r="B373" s="195" t="s">
        <v>8</v>
      </c>
      <c r="C373" s="843">
        <v>113.6</v>
      </c>
      <c r="D373" s="858">
        <v>3601631.2316318736</v>
      </c>
      <c r="E373" s="844">
        <v>393074</v>
      </c>
      <c r="F373" s="843">
        <v>117.5</v>
      </c>
      <c r="G373" s="19">
        <v>1120557.24</v>
      </c>
      <c r="H373" s="845">
        <v>1.43</v>
      </c>
      <c r="I373" s="2684">
        <v>0</v>
      </c>
      <c r="J373" s="846">
        <v>1.073</v>
      </c>
      <c r="K373" s="1148">
        <v>532439</v>
      </c>
      <c r="M373" s="847">
        <v>113.6</v>
      </c>
      <c r="N373" s="859">
        <v>3522.66</v>
      </c>
      <c r="O373" s="843">
        <v>362.82</v>
      </c>
      <c r="P373" s="843">
        <v>117.5</v>
      </c>
      <c r="Q373" s="19">
        <v>1090811.2</v>
      </c>
      <c r="R373" s="845">
        <v>1.43</v>
      </c>
      <c r="S373" s="2684">
        <v>0</v>
      </c>
      <c r="T373" s="846">
        <v>1.05</v>
      </c>
      <c r="U373" s="1148">
        <v>516222</v>
      </c>
      <c r="X373" s="1131">
        <v>98.4</v>
      </c>
      <c r="Y373" s="1107">
        <v>181695</v>
      </c>
      <c r="Z373" s="1112">
        <v>308171</v>
      </c>
      <c r="AB373" s="1131">
        <v>101.6</v>
      </c>
      <c r="AC373" s="1101">
        <v>19184.8</v>
      </c>
      <c r="AD373" s="1112">
        <v>335061</v>
      </c>
    </row>
    <row r="374" spans="1:30">
      <c r="A374" s="95"/>
      <c r="B374" s="195" t="s">
        <v>9</v>
      </c>
      <c r="C374" s="843">
        <v>119.3</v>
      </c>
      <c r="D374" s="858">
        <v>3628122.1773307533</v>
      </c>
      <c r="E374" s="844">
        <v>445875</v>
      </c>
      <c r="F374" s="843">
        <v>131.9</v>
      </c>
      <c r="G374" s="19">
        <v>1133698.929</v>
      </c>
      <c r="H374" s="845">
        <v>1.42</v>
      </c>
      <c r="I374" s="2684">
        <v>-5.4</v>
      </c>
      <c r="J374" s="846">
        <v>1.1100000000000001</v>
      </c>
      <c r="K374" s="1148">
        <v>538493</v>
      </c>
      <c r="M374" s="847">
        <v>119.3</v>
      </c>
      <c r="N374" s="859">
        <v>3399.88</v>
      </c>
      <c r="O374" s="843">
        <v>484.64</v>
      </c>
      <c r="P374" s="843">
        <v>131.9</v>
      </c>
      <c r="Q374" s="19">
        <v>1101146.3999999999</v>
      </c>
      <c r="R374" s="845">
        <v>1.42</v>
      </c>
      <c r="S374" s="2684">
        <v>-5.4</v>
      </c>
      <c r="T374" s="846">
        <v>1.157</v>
      </c>
      <c r="U374" s="1148">
        <v>529024</v>
      </c>
      <c r="X374" s="1131">
        <v>96.7</v>
      </c>
      <c r="Y374" s="1107">
        <v>204630</v>
      </c>
      <c r="Z374" s="1112">
        <v>369398</v>
      </c>
      <c r="AB374" s="1131">
        <v>98.2</v>
      </c>
      <c r="AC374" s="1101">
        <v>18523.8</v>
      </c>
      <c r="AD374" s="1112">
        <v>344190</v>
      </c>
    </row>
    <row r="375" spans="1:30">
      <c r="A375" s="95"/>
      <c r="B375" s="195" t="s">
        <v>10</v>
      </c>
      <c r="C375" s="843">
        <v>108.7</v>
      </c>
      <c r="D375" s="858">
        <v>3483197.0874381</v>
      </c>
      <c r="E375" s="844">
        <v>278472</v>
      </c>
      <c r="F375" s="843">
        <v>112.4</v>
      </c>
      <c r="G375" s="19">
        <v>1092004.3760000002</v>
      </c>
      <c r="H375" s="845">
        <v>1.42</v>
      </c>
      <c r="I375" s="2684">
        <v>0.3</v>
      </c>
      <c r="J375" s="846">
        <v>0.93100000000000005</v>
      </c>
      <c r="K375" s="1148">
        <v>470999</v>
      </c>
      <c r="M375" s="847">
        <v>108.7</v>
      </c>
      <c r="N375" s="859">
        <v>3318.64</v>
      </c>
      <c r="O375" s="843">
        <v>334.73</v>
      </c>
      <c r="P375" s="843">
        <v>112.4</v>
      </c>
      <c r="Q375" s="19">
        <v>1113230</v>
      </c>
      <c r="R375" s="845">
        <v>1.42</v>
      </c>
      <c r="S375" s="2684">
        <v>0.3</v>
      </c>
      <c r="T375" s="846">
        <v>1.0029999999999999</v>
      </c>
      <c r="U375" s="1148">
        <v>490361</v>
      </c>
      <c r="X375" s="1131">
        <v>95.1</v>
      </c>
      <c r="Y375" s="1107">
        <v>173392</v>
      </c>
      <c r="Z375" s="1112">
        <v>331654</v>
      </c>
      <c r="AB375" s="1131">
        <v>98.6</v>
      </c>
      <c r="AC375" s="1101">
        <v>18560.900000000001</v>
      </c>
      <c r="AD375" s="1112">
        <v>334815</v>
      </c>
    </row>
    <row r="376" spans="1:30">
      <c r="A376" s="95"/>
      <c r="B376" s="195" t="s">
        <v>11</v>
      </c>
      <c r="C376" s="843">
        <v>110.5</v>
      </c>
      <c r="D376" s="858">
        <v>3542635.1158799129</v>
      </c>
      <c r="E376" s="844">
        <v>447610</v>
      </c>
      <c r="F376" s="843">
        <v>113</v>
      </c>
      <c r="G376" s="19">
        <v>1090943.04</v>
      </c>
      <c r="H376" s="845">
        <v>1.41</v>
      </c>
      <c r="I376" s="2684">
        <v>11.8</v>
      </c>
      <c r="J376" s="846">
        <v>1.0429999999999999</v>
      </c>
      <c r="K376" s="1148">
        <v>489807</v>
      </c>
      <c r="M376" s="847">
        <v>110.5</v>
      </c>
      <c r="N376" s="859">
        <v>3459.65</v>
      </c>
      <c r="O376" s="843">
        <v>438.75</v>
      </c>
      <c r="P376" s="843">
        <v>113</v>
      </c>
      <c r="Q376" s="19">
        <v>1097203.7</v>
      </c>
      <c r="R376" s="845">
        <v>1.41</v>
      </c>
      <c r="S376" s="2684">
        <v>11.8</v>
      </c>
      <c r="T376" s="846">
        <v>1.026</v>
      </c>
      <c r="U376" s="1148">
        <v>505287</v>
      </c>
      <c r="X376" s="1131">
        <v>93.4</v>
      </c>
      <c r="Y376" s="1107">
        <v>206398</v>
      </c>
      <c r="Z376" s="1112">
        <v>330422</v>
      </c>
      <c r="AB376" s="1131">
        <v>94.3</v>
      </c>
      <c r="AC376" s="1101">
        <v>23550</v>
      </c>
      <c r="AD376" s="1112">
        <v>338706</v>
      </c>
    </row>
    <row r="377" spans="1:30">
      <c r="A377" s="95"/>
      <c r="B377" s="195" t="s">
        <v>12</v>
      </c>
      <c r="C377" s="843">
        <v>107</v>
      </c>
      <c r="D377" s="858">
        <v>3587370.7293662969</v>
      </c>
      <c r="E377" s="844">
        <v>413707</v>
      </c>
      <c r="F377" s="843">
        <v>108.9</v>
      </c>
      <c r="G377" s="19">
        <v>1113885.227</v>
      </c>
      <c r="H377" s="845">
        <v>1.41</v>
      </c>
      <c r="I377" s="2684">
        <v>-8</v>
      </c>
      <c r="J377" s="846">
        <v>1.0229999999999999</v>
      </c>
      <c r="K377" s="1148">
        <v>497193</v>
      </c>
      <c r="M377" s="847">
        <v>107</v>
      </c>
      <c r="N377" s="859">
        <v>3469.51</v>
      </c>
      <c r="O377" s="843">
        <v>382.93</v>
      </c>
      <c r="P377" s="843">
        <v>108.9</v>
      </c>
      <c r="Q377" s="19">
        <v>1095351</v>
      </c>
      <c r="R377" s="845">
        <v>1.41</v>
      </c>
      <c r="S377" s="2684">
        <v>-8</v>
      </c>
      <c r="T377" s="846">
        <v>0.997</v>
      </c>
      <c r="U377" s="1148">
        <v>471825</v>
      </c>
      <c r="X377" s="1131">
        <v>98.4</v>
      </c>
      <c r="Y377" s="1107">
        <v>161426</v>
      </c>
      <c r="Z377" s="1112">
        <v>329991</v>
      </c>
      <c r="AB377" s="1131">
        <v>95.1</v>
      </c>
      <c r="AC377" s="1101">
        <v>16997.400000000001</v>
      </c>
      <c r="AD377" s="1112">
        <v>324953</v>
      </c>
    </row>
    <row r="378" spans="1:30">
      <c r="A378" s="95"/>
      <c r="B378" s="195" t="s">
        <v>13</v>
      </c>
      <c r="C378" s="843">
        <v>105.3</v>
      </c>
      <c r="D378" s="858">
        <v>3085195.1806005794</v>
      </c>
      <c r="E378" s="844">
        <v>308614</v>
      </c>
      <c r="F378" s="843">
        <v>104.7</v>
      </c>
      <c r="G378" s="19">
        <v>1132280.1599999999</v>
      </c>
      <c r="H378" s="845">
        <v>1.4</v>
      </c>
      <c r="I378" s="2684">
        <v>-1.9</v>
      </c>
      <c r="J378" s="846">
        <v>0.995</v>
      </c>
      <c r="K378" s="1148">
        <v>479406</v>
      </c>
      <c r="M378" s="847">
        <v>105.3</v>
      </c>
      <c r="N378" s="859">
        <v>3227.22</v>
      </c>
      <c r="O378" s="843">
        <v>278.70999999999998</v>
      </c>
      <c r="P378" s="843">
        <v>104.7</v>
      </c>
      <c r="Q378" s="19">
        <v>1103064.5</v>
      </c>
      <c r="R378" s="845">
        <v>1.4</v>
      </c>
      <c r="S378" s="2684">
        <v>-1.9</v>
      </c>
      <c r="T378" s="846">
        <v>0.99299999999999999</v>
      </c>
      <c r="U378" s="1148">
        <v>477140</v>
      </c>
      <c r="X378" s="1131">
        <v>97.5</v>
      </c>
      <c r="Y378" s="1107">
        <v>187053</v>
      </c>
      <c r="Z378" s="1112">
        <v>336725</v>
      </c>
      <c r="AB378" s="1131">
        <v>94.5</v>
      </c>
      <c r="AC378" s="1101">
        <v>18423.7</v>
      </c>
      <c r="AD378" s="1112">
        <v>330870</v>
      </c>
    </row>
    <row r="379" spans="1:30">
      <c r="A379" s="95"/>
      <c r="B379" s="195" t="s">
        <v>14</v>
      </c>
      <c r="C379" s="843">
        <v>108.2</v>
      </c>
      <c r="D379" s="858">
        <v>3423167.9668335253</v>
      </c>
      <c r="E379" s="844">
        <v>502904</v>
      </c>
      <c r="F379" s="843">
        <v>111.9</v>
      </c>
      <c r="G379" s="19">
        <v>1102759.74</v>
      </c>
      <c r="H379" s="845">
        <v>1.4</v>
      </c>
      <c r="I379" s="2684">
        <v>-3.5</v>
      </c>
      <c r="J379" s="846">
        <v>1.0649999999999999</v>
      </c>
      <c r="K379" s="1148">
        <v>519634</v>
      </c>
      <c r="M379" s="847">
        <v>108.2</v>
      </c>
      <c r="N379" s="859">
        <v>3518.91</v>
      </c>
      <c r="O379" s="843">
        <v>506.24</v>
      </c>
      <c r="P379" s="843">
        <v>111.9</v>
      </c>
      <c r="Q379" s="19">
        <v>1104893.3999999999</v>
      </c>
      <c r="R379" s="845">
        <v>1.4</v>
      </c>
      <c r="S379" s="2684">
        <v>-3.5</v>
      </c>
      <c r="T379" s="846">
        <v>1.0149999999999999</v>
      </c>
      <c r="U379" s="1148">
        <v>484985</v>
      </c>
      <c r="X379" s="1131">
        <v>96.7</v>
      </c>
      <c r="Y379" s="1107">
        <v>265696</v>
      </c>
      <c r="Z379" s="1112">
        <v>328852</v>
      </c>
      <c r="AB379" s="1132">
        <v>92.1</v>
      </c>
      <c r="AC379" s="1102">
        <v>18429.5</v>
      </c>
      <c r="AD379" s="1113">
        <v>324785</v>
      </c>
    </row>
    <row r="380" spans="1:30">
      <c r="A380" s="98" t="s">
        <v>790</v>
      </c>
      <c r="B380" s="196" t="s">
        <v>3</v>
      </c>
      <c r="C380" s="853">
        <v>108.7</v>
      </c>
      <c r="D380" s="876">
        <v>2978540.0703307707</v>
      </c>
      <c r="E380" s="854">
        <v>340801</v>
      </c>
      <c r="F380" s="853">
        <v>110.4</v>
      </c>
      <c r="G380" s="18">
        <v>1061021.5990000002</v>
      </c>
      <c r="H380" s="855">
        <v>1.31</v>
      </c>
      <c r="I380" s="2683">
        <v>-2.2000000000000002</v>
      </c>
      <c r="J380" s="856">
        <v>1.0249999999999999</v>
      </c>
      <c r="K380" s="1147">
        <v>393930</v>
      </c>
      <c r="M380" s="857">
        <v>108.7</v>
      </c>
      <c r="N380" s="877">
        <v>3121.6</v>
      </c>
      <c r="O380" s="853">
        <v>437.87</v>
      </c>
      <c r="P380" s="853">
        <v>110.4</v>
      </c>
      <c r="Q380" s="18">
        <v>1108037.3</v>
      </c>
      <c r="R380" s="855">
        <v>1.31</v>
      </c>
      <c r="S380" s="2683">
        <v>-2.2000000000000002</v>
      </c>
      <c r="T380" s="856">
        <v>1.099</v>
      </c>
      <c r="U380" s="1147">
        <v>471103</v>
      </c>
      <c r="X380" s="1133">
        <v>92.6</v>
      </c>
      <c r="Y380" s="1109">
        <v>191530</v>
      </c>
      <c r="Z380" s="1111">
        <v>351204</v>
      </c>
      <c r="AB380" s="1133">
        <v>95.8</v>
      </c>
      <c r="AC380" s="1103">
        <v>18309</v>
      </c>
      <c r="AD380" s="1111">
        <v>324888</v>
      </c>
    </row>
    <row r="381" spans="1:30">
      <c r="A381" s="95">
        <v>2020</v>
      </c>
      <c r="B381" s="195" t="s">
        <v>4</v>
      </c>
      <c r="C381" s="843">
        <v>104.6</v>
      </c>
      <c r="D381" s="858">
        <v>3336880.1083327425</v>
      </c>
      <c r="E381" s="844">
        <v>256374</v>
      </c>
      <c r="F381" s="843">
        <v>102.5</v>
      </c>
      <c r="G381" s="19">
        <v>1067340.6939999999</v>
      </c>
      <c r="H381" s="845">
        <v>1.25</v>
      </c>
      <c r="I381" s="2684">
        <v>2.8</v>
      </c>
      <c r="J381" s="846">
        <v>1.032</v>
      </c>
      <c r="K381" s="1148">
        <v>476070</v>
      </c>
      <c r="M381" s="847">
        <v>104.6</v>
      </c>
      <c r="N381" s="859">
        <v>3526.68</v>
      </c>
      <c r="O381" s="843">
        <v>253.11</v>
      </c>
      <c r="P381" s="843">
        <v>102.5</v>
      </c>
      <c r="Q381" s="19">
        <v>1098807.3</v>
      </c>
      <c r="R381" s="845">
        <v>1.25</v>
      </c>
      <c r="S381" s="2684">
        <v>2.8</v>
      </c>
      <c r="T381" s="846">
        <v>1.0249999999999999</v>
      </c>
      <c r="U381" s="1148">
        <v>479326</v>
      </c>
      <c r="X381" s="1131">
        <v>98.4</v>
      </c>
      <c r="Y381" s="1107">
        <v>154873</v>
      </c>
      <c r="Z381" s="1112">
        <v>257435</v>
      </c>
      <c r="AB381" s="1131">
        <v>98.5</v>
      </c>
      <c r="AC381" s="1101">
        <v>17732.2</v>
      </c>
      <c r="AD381" s="1112">
        <v>293909</v>
      </c>
    </row>
    <row r="382" spans="1:30">
      <c r="A382" s="95"/>
      <c r="B382" s="195" t="s">
        <v>5</v>
      </c>
      <c r="C382" s="843">
        <v>111.9</v>
      </c>
      <c r="D382" s="858">
        <v>3187764.6733169728</v>
      </c>
      <c r="E382" s="844">
        <v>407489</v>
      </c>
      <c r="F382" s="843">
        <v>119.6</v>
      </c>
      <c r="G382" s="19">
        <v>1073958.4510000001</v>
      </c>
      <c r="H382" s="845">
        <v>1.21</v>
      </c>
      <c r="I382" s="2684">
        <v>-6.4</v>
      </c>
      <c r="J382" s="846">
        <v>1.2629999999999999</v>
      </c>
      <c r="K382" s="1148">
        <v>543150</v>
      </c>
      <c r="M382" s="847">
        <v>111.9</v>
      </c>
      <c r="N382" s="859">
        <v>3236.39</v>
      </c>
      <c r="O382" s="843">
        <v>397.12</v>
      </c>
      <c r="P382" s="843">
        <v>119.6</v>
      </c>
      <c r="Q382" s="19">
        <v>1094280.8999999999</v>
      </c>
      <c r="R382" s="845">
        <v>1.21</v>
      </c>
      <c r="S382" s="2684">
        <v>-6.4</v>
      </c>
      <c r="T382" s="846">
        <v>1.071</v>
      </c>
      <c r="U382" s="1148">
        <v>476587</v>
      </c>
      <c r="X382" s="1131">
        <v>94.3</v>
      </c>
      <c r="Y382" s="1107">
        <v>143008</v>
      </c>
      <c r="Z382" s="1112">
        <v>317198</v>
      </c>
      <c r="AB382" s="1131">
        <v>92.6</v>
      </c>
      <c r="AC382" s="1101">
        <v>12249.1</v>
      </c>
      <c r="AD382" s="1112">
        <v>313840</v>
      </c>
    </row>
    <row r="383" spans="1:30">
      <c r="A383" s="95"/>
      <c r="B383" s="195" t="s">
        <v>6</v>
      </c>
      <c r="C383" s="843">
        <v>92.9</v>
      </c>
      <c r="D383" s="858">
        <v>3040134.9174115364</v>
      </c>
      <c r="E383" s="844">
        <v>526160</v>
      </c>
      <c r="F383" s="843">
        <v>85</v>
      </c>
      <c r="G383" s="19">
        <v>1083369.8999999999</v>
      </c>
      <c r="H383" s="845">
        <v>1.1299999999999999</v>
      </c>
      <c r="I383" s="2684">
        <v>-18.399999999999999</v>
      </c>
      <c r="J383" s="846">
        <v>0.90800000000000003</v>
      </c>
      <c r="K383" s="1148">
        <v>461902</v>
      </c>
      <c r="M383" s="847">
        <v>92.9</v>
      </c>
      <c r="N383" s="859">
        <v>3063.81</v>
      </c>
      <c r="O383" s="843">
        <v>447.94</v>
      </c>
      <c r="P383" s="843">
        <v>85</v>
      </c>
      <c r="Q383" s="19">
        <v>1038410.9</v>
      </c>
      <c r="R383" s="845">
        <v>1.1299999999999999</v>
      </c>
      <c r="S383" s="2684">
        <v>-18.399999999999999</v>
      </c>
      <c r="T383" s="846">
        <v>0.93799999999999994</v>
      </c>
      <c r="U383" s="1148">
        <v>461234</v>
      </c>
      <c r="X383" s="1131">
        <v>80.3</v>
      </c>
      <c r="Y383" s="1107">
        <v>51663</v>
      </c>
      <c r="Z383" s="1112">
        <v>326970</v>
      </c>
      <c r="AB383" s="1131">
        <v>78.2</v>
      </c>
      <c r="AC383" s="1101">
        <v>6597.2</v>
      </c>
      <c r="AD383" s="1112">
        <v>324762</v>
      </c>
    </row>
    <row r="384" spans="1:30">
      <c r="A384" s="95"/>
      <c r="B384" s="195" t="s">
        <v>7</v>
      </c>
      <c r="C384" s="843">
        <v>92.2</v>
      </c>
      <c r="D384" s="858">
        <v>3020965.1742357532</v>
      </c>
      <c r="E384" s="844">
        <v>512198</v>
      </c>
      <c r="F384" s="843">
        <v>89.8</v>
      </c>
      <c r="G384" s="19">
        <v>989213.86499999999</v>
      </c>
      <c r="H384" s="845">
        <v>1.04</v>
      </c>
      <c r="I384" s="2684">
        <v>-12</v>
      </c>
      <c r="J384" s="846">
        <v>0.83699999999999997</v>
      </c>
      <c r="K384" s="1148">
        <v>365080</v>
      </c>
      <c r="M384" s="847">
        <v>92.2</v>
      </c>
      <c r="N384" s="859">
        <v>2991.83</v>
      </c>
      <c r="O384" s="843">
        <v>562.83000000000004</v>
      </c>
      <c r="P384" s="843">
        <v>89.8</v>
      </c>
      <c r="Q384" s="19">
        <v>1018177.4</v>
      </c>
      <c r="R384" s="845">
        <v>1.04</v>
      </c>
      <c r="S384" s="2684">
        <v>-12</v>
      </c>
      <c r="T384" s="846">
        <v>0.92300000000000004</v>
      </c>
      <c r="U384" s="1148">
        <v>401901</v>
      </c>
      <c r="X384" s="1131">
        <v>68</v>
      </c>
      <c r="Y384" s="1107">
        <v>73330</v>
      </c>
      <c r="Z384" s="1112">
        <v>287392</v>
      </c>
      <c r="AB384" s="1131">
        <v>70</v>
      </c>
      <c r="AC384" s="1101">
        <v>8708</v>
      </c>
      <c r="AD384" s="1112">
        <v>296403</v>
      </c>
    </row>
    <row r="385" spans="1:30">
      <c r="A385" s="95"/>
      <c r="B385" s="195" t="s">
        <v>8</v>
      </c>
      <c r="C385" s="843">
        <v>91.6</v>
      </c>
      <c r="D385" s="858">
        <v>3148234.0821614321</v>
      </c>
      <c r="E385" s="844">
        <v>407496</v>
      </c>
      <c r="F385" s="843">
        <v>90.6</v>
      </c>
      <c r="G385" s="19">
        <v>1097787.0919999999</v>
      </c>
      <c r="H385" s="845">
        <v>1.02</v>
      </c>
      <c r="I385" s="2684">
        <v>-0.9</v>
      </c>
      <c r="J385" s="846">
        <v>0.96499999999999997</v>
      </c>
      <c r="K385" s="1148">
        <v>415368</v>
      </c>
      <c r="M385" s="847">
        <v>91.6</v>
      </c>
      <c r="N385" s="859">
        <v>3049.23</v>
      </c>
      <c r="O385" s="843">
        <v>374.24</v>
      </c>
      <c r="P385" s="843">
        <v>90.6</v>
      </c>
      <c r="Q385" s="19">
        <v>1061804.3</v>
      </c>
      <c r="R385" s="845">
        <v>1.02</v>
      </c>
      <c r="S385" s="2684">
        <v>-0.9</v>
      </c>
      <c r="T385" s="846">
        <v>0.94699999999999995</v>
      </c>
      <c r="U385" s="1148">
        <v>396316</v>
      </c>
      <c r="X385" s="1131">
        <v>71.3</v>
      </c>
      <c r="Y385" s="1107">
        <v>157873</v>
      </c>
      <c r="Z385" s="1112">
        <v>303067</v>
      </c>
      <c r="AB385" s="1131">
        <v>73.5</v>
      </c>
      <c r="AC385" s="1101">
        <v>16252.1</v>
      </c>
      <c r="AD385" s="1112">
        <v>302010</v>
      </c>
    </row>
    <row r="386" spans="1:30">
      <c r="A386" s="95"/>
      <c r="B386" s="195" t="s">
        <v>9</v>
      </c>
      <c r="C386" s="843">
        <v>94</v>
      </c>
      <c r="D386" s="858">
        <v>3210526.9422724838</v>
      </c>
      <c r="E386" s="844">
        <v>319167</v>
      </c>
      <c r="F386" s="843">
        <v>90.7</v>
      </c>
      <c r="G386" s="19">
        <v>1119381.5160000001</v>
      </c>
      <c r="H386" s="845">
        <v>0.97</v>
      </c>
      <c r="I386" s="2684">
        <v>-0.9</v>
      </c>
      <c r="J386" s="846">
        <v>0.92500000000000004</v>
      </c>
      <c r="K386" s="1148">
        <v>444165</v>
      </c>
      <c r="M386" s="847">
        <v>94</v>
      </c>
      <c r="N386" s="859">
        <v>3011.41</v>
      </c>
      <c r="O386" s="843">
        <v>368.58</v>
      </c>
      <c r="P386" s="843">
        <v>90.7</v>
      </c>
      <c r="Q386" s="19">
        <v>1075941.1000000001</v>
      </c>
      <c r="R386" s="845">
        <v>0.97</v>
      </c>
      <c r="S386" s="2684">
        <v>-0.9</v>
      </c>
      <c r="T386" s="846">
        <v>0.96399999999999997</v>
      </c>
      <c r="U386" s="1148">
        <v>432041</v>
      </c>
      <c r="X386" s="1131">
        <v>80.3</v>
      </c>
      <c r="Y386" s="1107">
        <v>180458</v>
      </c>
      <c r="Z386" s="1112">
        <v>316121</v>
      </c>
      <c r="AB386" s="1131">
        <v>81.5</v>
      </c>
      <c r="AC386" s="1101">
        <v>16171.5</v>
      </c>
      <c r="AD386" s="1112">
        <v>294395</v>
      </c>
    </row>
    <row r="387" spans="1:30">
      <c r="A387" s="95"/>
      <c r="B387" s="195" t="s">
        <v>10</v>
      </c>
      <c r="C387" s="843">
        <v>100.9</v>
      </c>
      <c r="D387" s="858">
        <v>3362517.678669889</v>
      </c>
      <c r="E387" s="844">
        <v>293832</v>
      </c>
      <c r="F387" s="843">
        <v>111</v>
      </c>
      <c r="G387" s="19">
        <v>1051467.5760000001</v>
      </c>
      <c r="H387" s="845">
        <v>0.93</v>
      </c>
      <c r="I387" s="2684">
        <v>1.6</v>
      </c>
      <c r="J387" s="846">
        <v>0.91200000000000003</v>
      </c>
      <c r="K387" s="1148">
        <v>411120</v>
      </c>
      <c r="M387" s="847">
        <v>100.9</v>
      </c>
      <c r="N387" s="859">
        <v>3197.78</v>
      </c>
      <c r="O387" s="843">
        <v>326.04000000000002</v>
      </c>
      <c r="P387" s="843">
        <v>111</v>
      </c>
      <c r="Q387" s="19">
        <v>1087786</v>
      </c>
      <c r="R387" s="845">
        <v>0.93</v>
      </c>
      <c r="S387" s="2684">
        <v>1.6</v>
      </c>
      <c r="T387" s="846">
        <v>0.98099999999999998</v>
      </c>
      <c r="U387" s="1148">
        <v>438586</v>
      </c>
      <c r="X387" s="1131">
        <v>79.5</v>
      </c>
      <c r="Y387" s="1107">
        <v>162566</v>
      </c>
      <c r="Z387" s="1112">
        <v>284675</v>
      </c>
      <c r="AB387" s="1131">
        <v>82.1</v>
      </c>
      <c r="AC387" s="1101">
        <v>16790.5</v>
      </c>
      <c r="AD387" s="1112">
        <v>298214</v>
      </c>
    </row>
    <row r="388" spans="1:30">
      <c r="A388" s="95"/>
      <c r="B388" s="195" t="s">
        <v>11</v>
      </c>
      <c r="C388" s="843">
        <v>96.9</v>
      </c>
      <c r="D388" s="858">
        <v>3312148.674177113</v>
      </c>
      <c r="E388" s="844">
        <v>351302</v>
      </c>
      <c r="F388" s="843">
        <v>96.1</v>
      </c>
      <c r="G388" s="19">
        <v>1093485.784</v>
      </c>
      <c r="H388" s="845">
        <v>0.93</v>
      </c>
      <c r="I388" s="2684">
        <v>-12.4</v>
      </c>
      <c r="J388" s="846">
        <v>0.996</v>
      </c>
      <c r="K388" s="1148">
        <v>435006</v>
      </c>
      <c r="M388" s="847">
        <v>96.9</v>
      </c>
      <c r="N388" s="859">
        <v>3215.53</v>
      </c>
      <c r="O388" s="843">
        <v>343.96</v>
      </c>
      <c r="P388" s="843">
        <v>96.1</v>
      </c>
      <c r="Q388" s="19">
        <v>1094782.2</v>
      </c>
      <c r="R388" s="845">
        <v>0.93</v>
      </c>
      <c r="S388" s="2684">
        <v>-12.4</v>
      </c>
      <c r="T388" s="846">
        <v>0.97899999999999998</v>
      </c>
      <c r="U388" s="1148">
        <v>432324</v>
      </c>
      <c r="X388" s="1131">
        <v>87.7</v>
      </c>
      <c r="Y388" s="1107">
        <v>142330</v>
      </c>
      <c r="Z388" s="1112">
        <v>299899</v>
      </c>
      <c r="AB388" s="1131">
        <v>88.4</v>
      </c>
      <c r="AC388" s="1101">
        <v>16473.400000000001</v>
      </c>
      <c r="AD388" s="1112">
        <v>300530</v>
      </c>
    </row>
    <row r="389" spans="1:30">
      <c r="A389" s="95"/>
      <c r="B389" s="195" t="s">
        <v>12</v>
      </c>
      <c r="C389" s="843">
        <v>100.7</v>
      </c>
      <c r="D389" s="858">
        <v>3312692.9962649508</v>
      </c>
      <c r="E389" s="844">
        <v>412544</v>
      </c>
      <c r="F389" s="843">
        <v>99.9</v>
      </c>
      <c r="G389" s="19">
        <v>1128704.1430000002</v>
      </c>
      <c r="H389" s="845">
        <v>0.93</v>
      </c>
      <c r="I389" s="2684">
        <v>4.0999999999999996</v>
      </c>
      <c r="J389" s="846">
        <v>1.0469999999999999</v>
      </c>
      <c r="K389" s="1148">
        <v>494062</v>
      </c>
      <c r="M389" s="847">
        <v>100.7</v>
      </c>
      <c r="N389" s="859">
        <v>3205.84</v>
      </c>
      <c r="O389" s="843">
        <v>382.72</v>
      </c>
      <c r="P389" s="843">
        <v>99.9</v>
      </c>
      <c r="Q389" s="19">
        <v>1104117.8</v>
      </c>
      <c r="R389" s="845">
        <v>0.93</v>
      </c>
      <c r="S389" s="2684">
        <v>4.0999999999999996</v>
      </c>
      <c r="T389" s="846">
        <v>1.014</v>
      </c>
      <c r="U389" s="1148">
        <v>465318</v>
      </c>
      <c r="X389" s="1131">
        <v>83.6</v>
      </c>
      <c r="Y389" s="1107">
        <v>160400</v>
      </c>
      <c r="Z389" s="1112">
        <v>293836</v>
      </c>
      <c r="AB389" s="1131">
        <v>81</v>
      </c>
      <c r="AC389" s="1101">
        <v>16666.7</v>
      </c>
      <c r="AD389" s="1112">
        <v>293308</v>
      </c>
    </row>
    <row r="390" spans="1:30">
      <c r="A390" s="95"/>
      <c r="B390" s="195" t="s">
        <v>13</v>
      </c>
      <c r="C390" s="843">
        <v>100.8</v>
      </c>
      <c r="D390" s="858">
        <v>3144260.5309202182</v>
      </c>
      <c r="E390" s="844">
        <v>386063</v>
      </c>
      <c r="F390" s="843">
        <v>98.8</v>
      </c>
      <c r="G390" s="19">
        <v>1122017.1100000001</v>
      </c>
      <c r="H390" s="845">
        <v>0.93</v>
      </c>
      <c r="I390" s="2684">
        <v>-2.7</v>
      </c>
      <c r="J390" s="846">
        <v>0.98499999999999999</v>
      </c>
      <c r="K390" s="1148">
        <v>442978</v>
      </c>
      <c r="M390" s="847">
        <v>100.8</v>
      </c>
      <c r="N390" s="859">
        <v>3297.9</v>
      </c>
      <c r="O390" s="843">
        <v>352.38</v>
      </c>
      <c r="P390" s="843">
        <v>98.8</v>
      </c>
      <c r="Q390" s="19">
        <v>1105373.3</v>
      </c>
      <c r="R390" s="845">
        <v>0.93</v>
      </c>
      <c r="S390" s="2684">
        <v>-2.7</v>
      </c>
      <c r="T390" s="846">
        <v>0.98599999999999999</v>
      </c>
      <c r="U390" s="1148">
        <v>454729</v>
      </c>
      <c r="X390" s="1131">
        <v>88.5</v>
      </c>
      <c r="Y390" s="1107">
        <v>167517</v>
      </c>
      <c r="Z390" s="1112">
        <v>283515</v>
      </c>
      <c r="AB390" s="1131">
        <v>85.7</v>
      </c>
      <c r="AC390" s="1101">
        <v>16487.900000000001</v>
      </c>
      <c r="AD390" s="1112">
        <v>280181</v>
      </c>
    </row>
    <row r="391" spans="1:30">
      <c r="A391" s="100"/>
      <c r="B391" s="197" t="s">
        <v>14</v>
      </c>
      <c r="C391" s="848">
        <v>102.9</v>
      </c>
      <c r="D391" s="881">
        <v>3081785.1628150092</v>
      </c>
      <c r="E391" s="849">
        <v>419595</v>
      </c>
      <c r="F391" s="848">
        <v>101.4</v>
      </c>
      <c r="G391" s="20">
        <v>1100446.8020000001</v>
      </c>
      <c r="H391" s="850">
        <v>0.93</v>
      </c>
      <c r="I391" s="2685">
        <v>-3.5</v>
      </c>
      <c r="J391" s="882">
        <v>1.095</v>
      </c>
      <c r="K391" s="1149">
        <v>540090</v>
      </c>
      <c r="M391" s="852">
        <v>102.9</v>
      </c>
      <c r="N391" s="880">
        <v>3184.46</v>
      </c>
      <c r="O391" s="848">
        <v>430.09</v>
      </c>
      <c r="P391" s="848">
        <v>101.4</v>
      </c>
      <c r="Q391" s="20">
        <v>1090391.6000000001</v>
      </c>
      <c r="R391" s="850">
        <v>0.93</v>
      </c>
      <c r="S391" s="2685">
        <v>-3.5</v>
      </c>
      <c r="T391" s="851">
        <v>1.036</v>
      </c>
      <c r="U391" s="1149">
        <v>489425</v>
      </c>
      <c r="X391" s="1132">
        <v>89.3</v>
      </c>
      <c r="Y391" s="1108">
        <v>236065</v>
      </c>
      <c r="Z391" s="1113">
        <v>301579</v>
      </c>
      <c r="AB391" s="1132">
        <v>85.1</v>
      </c>
      <c r="AC391" s="1102">
        <v>16848.5</v>
      </c>
      <c r="AD391" s="1113">
        <v>291268</v>
      </c>
    </row>
    <row r="392" spans="1:30">
      <c r="A392" s="95" t="s">
        <v>817</v>
      </c>
      <c r="B392" s="195" t="s">
        <v>3</v>
      </c>
      <c r="C392" s="843">
        <v>103.9</v>
      </c>
      <c r="D392" s="858">
        <v>3017305.4086687043</v>
      </c>
      <c r="E392" s="844">
        <v>304172</v>
      </c>
      <c r="F392" s="843">
        <v>101.9</v>
      </c>
      <c r="G392" s="19">
        <v>1041546.0880000001</v>
      </c>
      <c r="H392" s="845">
        <v>0.94</v>
      </c>
      <c r="I392" s="2684">
        <v>-4.2</v>
      </c>
      <c r="J392" s="846">
        <v>0.97399999999999998</v>
      </c>
      <c r="K392" s="1148">
        <v>418528</v>
      </c>
      <c r="M392" s="847">
        <v>103.9</v>
      </c>
      <c r="N392" s="859">
        <v>3176.03</v>
      </c>
      <c r="O392" s="843">
        <v>384.87</v>
      </c>
      <c r="P392" s="843">
        <v>101.9</v>
      </c>
      <c r="Q392" s="19">
        <v>1100511.3999999999</v>
      </c>
      <c r="R392" s="845">
        <v>0.94</v>
      </c>
      <c r="S392" s="2684">
        <v>-4.2</v>
      </c>
      <c r="T392" s="846">
        <v>1.0449999999999999</v>
      </c>
      <c r="U392" s="1148">
        <v>514106</v>
      </c>
      <c r="X392" s="1133">
        <v>86.9</v>
      </c>
      <c r="Y392" s="1109">
        <v>143873</v>
      </c>
      <c r="Z392" s="1111">
        <v>330467</v>
      </c>
      <c r="AB392" s="1133">
        <v>89.9</v>
      </c>
      <c r="AC392" s="1103">
        <v>13753.3</v>
      </c>
      <c r="AD392" s="1111">
        <v>305705</v>
      </c>
    </row>
    <row r="393" spans="1:30">
      <c r="A393" s="95">
        <v>2021</v>
      </c>
      <c r="B393" s="195" t="s">
        <v>4</v>
      </c>
      <c r="C393" s="843">
        <v>103</v>
      </c>
      <c r="D393" s="858">
        <v>3064430.8938968955</v>
      </c>
      <c r="E393" s="844">
        <v>328513</v>
      </c>
      <c r="F393" s="843">
        <v>99.9</v>
      </c>
      <c r="G393" s="19">
        <v>1038792.7439999999</v>
      </c>
      <c r="H393" s="845">
        <v>0.93</v>
      </c>
      <c r="I393" s="2684">
        <v>-4.4000000000000004</v>
      </c>
      <c r="J393" s="846">
        <v>1.0529999999999999</v>
      </c>
      <c r="K393" s="1148">
        <v>464610</v>
      </c>
      <c r="M393" s="847">
        <v>103</v>
      </c>
      <c r="N393" s="859">
        <v>3337.99</v>
      </c>
      <c r="O393" s="843">
        <v>305.54000000000002</v>
      </c>
      <c r="P393" s="843">
        <v>99.9</v>
      </c>
      <c r="Q393" s="19">
        <v>1079040.5</v>
      </c>
      <c r="R393" s="845">
        <v>0.93</v>
      </c>
      <c r="S393" s="2684">
        <v>-4.4000000000000004</v>
      </c>
      <c r="T393" s="846">
        <v>1.0509999999999999</v>
      </c>
      <c r="U393" s="1148">
        <v>486594</v>
      </c>
      <c r="X393" s="1131">
        <v>88.5</v>
      </c>
      <c r="Y393" s="1107">
        <v>140147</v>
      </c>
      <c r="Z393" s="1112">
        <v>298488</v>
      </c>
      <c r="AB393" s="1131">
        <v>88.6</v>
      </c>
      <c r="AC393" s="1101">
        <v>16046.1</v>
      </c>
      <c r="AD393" s="1112">
        <v>340779</v>
      </c>
    </row>
    <row r="394" spans="1:30">
      <c r="A394" s="95"/>
      <c r="B394" s="195" t="s">
        <v>5</v>
      </c>
      <c r="C394" s="843">
        <v>104.3</v>
      </c>
      <c r="D394" s="858">
        <v>3248959.2835684465</v>
      </c>
      <c r="E394" s="844">
        <v>414781</v>
      </c>
      <c r="F394" s="843">
        <v>100.9</v>
      </c>
      <c r="G394" s="19">
        <v>1083689.7120000001</v>
      </c>
      <c r="H394" s="845">
        <v>0.94</v>
      </c>
      <c r="I394" s="2684">
        <v>1.6</v>
      </c>
      <c r="J394" s="846">
        <v>1.2889999999999999</v>
      </c>
      <c r="K394" s="1148">
        <v>603135</v>
      </c>
      <c r="M394" s="847">
        <v>104.3</v>
      </c>
      <c r="N394" s="859">
        <v>3301.3</v>
      </c>
      <c r="O394" s="843">
        <v>384.81</v>
      </c>
      <c r="P394" s="843">
        <v>100.9</v>
      </c>
      <c r="Q394" s="19">
        <v>1096484.5</v>
      </c>
      <c r="R394" s="845">
        <v>0.94</v>
      </c>
      <c r="S394" s="2684">
        <v>1.6</v>
      </c>
      <c r="T394" s="846">
        <v>1.0920000000000001</v>
      </c>
      <c r="U394" s="1148">
        <v>517594</v>
      </c>
      <c r="X394" s="1131">
        <v>89.3</v>
      </c>
      <c r="Y394" s="1107">
        <v>171069</v>
      </c>
      <c r="Z394" s="1112">
        <v>350193</v>
      </c>
      <c r="AB394" s="1131">
        <v>87.7</v>
      </c>
      <c r="AC394" s="1101">
        <v>14652.6</v>
      </c>
      <c r="AD394" s="1112">
        <v>346486</v>
      </c>
    </row>
    <row r="395" spans="1:30">
      <c r="A395" s="95"/>
      <c r="B395" s="195" t="s">
        <v>6</v>
      </c>
      <c r="C395" s="843">
        <v>104.1</v>
      </c>
      <c r="D395" s="858">
        <v>3484746.8044411195</v>
      </c>
      <c r="E395" s="844">
        <v>361612</v>
      </c>
      <c r="F395" s="843">
        <v>101.2</v>
      </c>
      <c r="G395" s="19">
        <v>1155299.1000000001</v>
      </c>
      <c r="H395" s="845">
        <v>0.94</v>
      </c>
      <c r="I395" s="2684">
        <v>15</v>
      </c>
      <c r="J395" s="846">
        <v>1.075</v>
      </c>
      <c r="K395" s="1148">
        <v>571833</v>
      </c>
      <c r="M395" s="847">
        <v>104.1</v>
      </c>
      <c r="N395" s="859">
        <v>3530.73</v>
      </c>
      <c r="O395" s="843">
        <v>327.52999999999997</v>
      </c>
      <c r="P395" s="843">
        <v>101.2</v>
      </c>
      <c r="Q395" s="19">
        <v>1102864.6000000001</v>
      </c>
      <c r="R395" s="845">
        <v>0.94</v>
      </c>
      <c r="S395" s="2684">
        <v>15</v>
      </c>
      <c r="T395" s="846">
        <v>1.1100000000000001</v>
      </c>
      <c r="U395" s="1148">
        <v>574891</v>
      </c>
      <c r="X395" s="1131">
        <v>89.3</v>
      </c>
      <c r="Y395" s="1107">
        <v>125827</v>
      </c>
      <c r="Z395" s="1112">
        <v>341994</v>
      </c>
      <c r="AB395" s="1131">
        <v>87</v>
      </c>
      <c r="AC395" s="1101">
        <v>16067.8</v>
      </c>
      <c r="AD395" s="1112">
        <v>339684</v>
      </c>
    </row>
    <row r="396" spans="1:30">
      <c r="A396" s="95"/>
      <c r="B396" s="195" t="s">
        <v>7</v>
      </c>
      <c r="C396" s="843">
        <v>103.7</v>
      </c>
      <c r="D396" s="858">
        <v>3357292.186626649</v>
      </c>
      <c r="E396" s="844">
        <v>451835</v>
      </c>
      <c r="F396" s="843">
        <v>98.7</v>
      </c>
      <c r="G396" s="19">
        <v>1045390.71</v>
      </c>
      <c r="H396" s="845">
        <v>0.94</v>
      </c>
      <c r="I396" s="2684">
        <v>3</v>
      </c>
      <c r="J396" s="846">
        <v>0.97499999999999998</v>
      </c>
      <c r="K396" s="1148">
        <v>470255</v>
      </c>
      <c r="M396" s="847">
        <v>103.7</v>
      </c>
      <c r="N396" s="859">
        <v>3325.72</v>
      </c>
      <c r="O396" s="843">
        <v>475.36</v>
      </c>
      <c r="P396" s="843">
        <v>98.7</v>
      </c>
      <c r="Q396" s="19">
        <v>1080282.8999999999</v>
      </c>
      <c r="R396" s="845">
        <v>0.94</v>
      </c>
      <c r="S396" s="2684">
        <v>3</v>
      </c>
      <c r="T396" s="846">
        <v>1.083</v>
      </c>
      <c r="U396" s="1148">
        <v>524216</v>
      </c>
      <c r="X396" s="1131">
        <v>84.4</v>
      </c>
      <c r="Y396" s="1107">
        <v>90941</v>
      </c>
      <c r="Z396" s="1112">
        <v>341759</v>
      </c>
      <c r="AB396" s="1131">
        <v>86.9</v>
      </c>
      <c r="AC396" s="1101">
        <v>10799.3</v>
      </c>
      <c r="AD396" s="1112">
        <v>352474</v>
      </c>
    </row>
    <row r="397" spans="1:30">
      <c r="A397" s="95"/>
      <c r="B397" s="195" t="s">
        <v>8</v>
      </c>
      <c r="C397" s="843">
        <v>102.8</v>
      </c>
      <c r="D397" s="858">
        <v>3530460.2541355677</v>
      </c>
      <c r="E397" s="844">
        <v>406988</v>
      </c>
      <c r="F397" s="843">
        <v>99.4</v>
      </c>
      <c r="G397" s="19">
        <v>1136519.1189999999</v>
      </c>
      <c r="H397" s="845">
        <v>0.95</v>
      </c>
      <c r="I397" s="2684">
        <v>-3.3</v>
      </c>
      <c r="J397" s="846">
        <v>1.1180000000000001</v>
      </c>
      <c r="K397" s="1148">
        <v>591995</v>
      </c>
      <c r="M397" s="847">
        <v>102.8</v>
      </c>
      <c r="N397" s="859">
        <v>3384.59</v>
      </c>
      <c r="O397" s="843">
        <v>372.91</v>
      </c>
      <c r="P397" s="843">
        <v>99.4</v>
      </c>
      <c r="Q397" s="19">
        <v>1096577</v>
      </c>
      <c r="R397" s="845">
        <v>0.95</v>
      </c>
      <c r="S397" s="2684">
        <v>-3.3</v>
      </c>
      <c r="T397" s="846">
        <v>1.099</v>
      </c>
      <c r="U397" s="1148">
        <v>555589</v>
      </c>
      <c r="X397" s="1131">
        <v>88.5</v>
      </c>
      <c r="Y397" s="1107">
        <v>142094</v>
      </c>
      <c r="Z397" s="1112">
        <v>376962</v>
      </c>
      <c r="AB397" s="1131">
        <v>91.2</v>
      </c>
      <c r="AC397" s="1101">
        <v>14627.8</v>
      </c>
      <c r="AD397" s="1112">
        <v>375647</v>
      </c>
    </row>
    <row r="398" spans="1:30">
      <c r="A398" s="95"/>
      <c r="B398" s="195" t="s">
        <v>9</v>
      </c>
      <c r="C398" s="843">
        <v>103.3</v>
      </c>
      <c r="D398" s="858">
        <v>3678291.7294029673</v>
      </c>
      <c r="E398" s="844">
        <v>305708</v>
      </c>
      <c r="F398" s="843">
        <v>99.8</v>
      </c>
      <c r="G398" s="19">
        <v>1136423.1780000001</v>
      </c>
      <c r="H398" s="845">
        <v>0.96</v>
      </c>
      <c r="I398" s="2684">
        <v>0.4</v>
      </c>
      <c r="J398" s="327">
        <v>1.0449999999999999</v>
      </c>
      <c r="K398" s="1148">
        <v>539954</v>
      </c>
      <c r="M398" s="847">
        <v>103.3</v>
      </c>
      <c r="N398" s="859">
        <v>3442.2</v>
      </c>
      <c r="O398" s="843">
        <v>352.15</v>
      </c>
      <c r="P398" s="843">
        <v>99.8</v>
      </c>
      <c r="Q398" s="19">
        <v>1092629.3</v>
      </c>
      <c r="R398" s="845">
        <v>0.96</v>
      </c>
      <c r="S398" s="2684">
        <v>0.4</v>
      </c>
      <c r="T398" s="846">
        <v>1.089</v>
      </c>
      <c r="U398" s="1148">
        <v>527213</v>
      </c>
      <c r="X398" s="1131">
        <v>91</v>
      </c>
      <c r="Y398" s="1107">
        <v>178105</v>
      </c>
      <c r="Z398" s="1112">
        <v>359029</v>
      </c>
      <c r="AB398" s="1131">
        <v>92.3</v>
      </c>
      <c r="AC398" s="1101">
        <v>15960.7</v>
      </c>
      <c r="AD398" s="1112">
        <v>334354</v>
      </c>
    </row>
    <row r="399" spans="1:30">
      <c r="A399" s="95"/>
      <c r="B399" s="195" t="s">
        <v>10</v>
      </c>
      <c r="C399" s="843">
        <v>101.1</v>
      </c>
      <c r="D399" s="858">
        <v>3217548.6972055878</v>
      </c>
      <c r="E399" s="844">
        <v>321419</v>
      </c>
      <c r="F399" s="843">
        <v>94.6</v>
      </c>
      <c r="G399" s="19">
        <v>1011633.325</v>
      </c>
      <c r="H399" s="845">
        <v>0.94</v>
      </c>
      <c r="I399" s="2684">
        <v>-5.8</v>
      </c>
      <c r="J399" s="327">
        <v>1.03</v>
      </c>
      <c r="K399" s="1148">
        <v>525659</v>
      </c>
      <c r="M399" s="847">
        <v>101.1</v>
      </c>
      <c r="N399" s="859">
        <v>3060.19</v>
      </c>
      <c r="O399" s="843">
        <v>346.95</v>
      </c>
      <c r="P399" s="843">
        <v>94.6</v>
      </c>
      <c r="Q399" s="19">
        <v>1051400.3</v>
      </c>
      <c r="R399" s="845">
        <v>0.94</v>
      </c>
      <c r="S399" s="2684">
        <v>-5.8</v>
      </c>
      <c r="T399" s="846">
        <v>1.1080000000000001</v>
      </c>
      <c r="U399" s="1148">
        <v>557977</v>
      </c>
      <c r="X399" s="1131">
        <v>79.5</v>
      </c>
      <c r="Y399" s="1107">
        <v>129279</v>
      </c>
      <c r="Z399" s="1112">
        <v>375229</v>
      </c>
      <c r="AB399" s="1131">
        <v>82.1</v>
      </c>
      <c r="AC399" s="1101">
        <v>13352.5</v>
      </c>
      <c r="AD399" s="1112">
        <v>393075</v>
      </c>
    </row>
    <row r="400" spans="1:30">
      <c r="A400" s="95"/>
      <c r="B400" s="195" t="s">
        <v>11</v>
      </c>
      <c r="C400" s="843">
        <v>98.5</v>
      </c>
      <c r="D400" s="858">
        <v>3913621.3793429299</v>
      </c>
      <c r="E400" s="844">
        <v>365554</v>
      </c>
      <c r="F400" s="843">
        <v>92.6</v>
      </c>
      <c r="G400" s="19">
        <v>1100066.4920000001</v>
      </c>
      <c r="H400" s="845">
        <v>0.93</v>
      </c>
      <c r="I400" s="2684">
        <v>-1.3</v>
      </c>
      <c r="J400" s="327">
        <v>1.129</v>
      </c>
      <c r="K400" s="1148">
        <v>559620</v>
      </c>
      <c r="M400" s="847">
        <v>98.5</v>
      </c>
      <c r="N400" s="859">
        <v>3776.37</v>
      </c>
      <c r="O400" s="843">
        <v>358.9</v>
      </c>
      <c r="P400" s="843">
        <v>92.6</v>
      </c>
      <c r="Q400" s="19">
        <v>1095392.2</v>
      </c>
      <c r="R400" s="845">
        <v>0.93</v>
      </c>
      <c r="S400" s="2684">
        <v>-1.3</v>
      </c>
      <c r="T400" s="846">
        <v>1.1040000000000001</v>
      </c>
      <c r="U400" s="1148">
        <v>556272</v>
      </c>
      <c r="X400" s="1131">
        <v>93.4</v>
      </c>
      <c r="Y400" s="1107">
        <v>134311</v>
      </c>
      <c r="Z400" s="1112">
        <v>398981</v>
      </c>
      <c r="AB400" s="1131">
        <v>94.2</v>
      </c>
      <c r="AC400" s="1101">
        <v>15545.3</v>
      </c>
      <c r="AD400" s="1112">
        <v>399821</v>
      </c>
    </row>
    <row r="401" spans="1:30">
      <c r="A401" s="95"/>
      <c r="B401" s="195" t="s">
        <v>12</v>
      </c>
      <c r="C401" s="843">
        <v>101.1</v>
      </c>
      <c r="D401" s="858">
        <v>3720569.5461547705</v>
      </c>
      <c r="E401" s="844">
        <v>453303</v>
      </c>
      <c r="F401" s="843">
        <v>101.9</v>
      </c>
      <c r="G401" s="19">
        <v>1096512.8060000001</v>
      </c>
      <c r="H401" s="845">
        <v>0.9</v>
      </c>
      <c r="I401" s="2684">
        <v>1.3</v>
      </c>
      <c r="J401" s="327">
        <v>1.198</v>
      </c>
      <c r="K401" s="1148">
        <v>601322</v>
      </c>
      <c r="M401" s="847">
        <v>101.1</v>
      </c>
      <c r="N401" s="859">
        <v>3609.28</v>
      </c>
      <c r="O401" s="843">
        <v>424.15</v>
      </c>
      <c r="P401" s="843">
        <v>101.9</v>
      </c>
      <c r="Q401" s="19">
        <v>1082822.3</v>
      </c>
      <c r="R401" s="845">
        <v>0.9</v>
      </c>
      <c r="S401" s="2684">
        <v>1.3</v>
      </c>
      <c r="T401" s="846">
        <v>1.1579999999999999</v>
      </c>
      <c r="U401" s="1148">
        <v>572176</v>
      </c>
      <c r="X401" s="1131">
        <v>91</v>
      </c>
      <c r="Y401" s="1107">
        <v>162267</v>
      </c>
      <c r="Z401" s="1112">
        <v>377551</v>
      </c>
      <c r="AB401" s="1131">
        <v>88.1</v>
      </c>
      <c r="AC401" s="1101">
        <v>16860.7</v>
      </c>
      <c r="AD401" s="1112">
        <v>376873</v>
      </c>
    </row>
    <row r="402" spans="1:30">
      <c r="A402" s="95"/>
      <c r="B402" s="195" t="s">
        <v>13</v>
      </c>
      <c r="C402" s="843">
        <v>100.8</v>
      </c>
      <c r="D402" s="858">
        <v>3342854.8437204175</v>
      </c>
      <c r="E402" s="844">
        <v>408248</v>
      </c>
      <c r="F402" s="843">
        <v>98.1</v>
      </c>
      <c r="G402" s="19">
        <v>1089661.4550000001</v>
      </c>
      <c r="H402" s="845">
        <v>0.91</v>
      </c>
      <c r="I402" s="2684">
        <v>1.9</v>
      </c>
      <c r="J402" s="327">
        <v>1.1739999999999999</v>
      </c>
      <c r="K402" s="1148">
        <v>577671</v>
      </c>
      <c r="M402" s="847">
        <v>100.8</v>
      </c>
      <c r="N402" s="859">
        <v>3510.02</v>
      </c>
      <c r="O402" s="843">
        <v>381.54</v>
      </c>
      <c r="P402" s="843">
        <v>98.1</v>
      </c>
      <c r="Q402" s="19">
        <v>1069673.3999999999</v>
      </c>
      <c r="R402" s="845">
        <v>0.91</v>
      </c>
      <c r="S402" s="2684">
        <v>1.9</v>
      </c>
      <c r="T402" s="846">
        <v>1.179</v>
      </c>
      <c r="U402" s="1148">
        <v>580261</v>
      </c>
      <c r="X402" s="1131">
        <v>88.5</v>
      </c>
      <c r="Y402" s="1107">
        <v>175981</v>
      </c>
      <c r="Z402" s="1112">
        <v>438603</v>
      </c>
      <c r="AB402" s="1131">
        <v>85.7</v>
      </c>
      <c r="AC402" s="1101">
        <v>17321</v>
      </c>
      <c r="AD402" s="1112">
        <v>433445</v>
      </c>
    </row>
    <row r="403" spans="1:30">
      <c r="A403" s="95"/>
      <c r="B403" s="195" t="s">
        <v>14</v>
      </c>
      <c r="C403" s="843">
        <v>98.5</v>
      </c>
      <c r="D403" s="858">
        <v>3344378.9455663627</v>
      </c>
      <c r="E403" s="844">
        <v>331001</v>
      </c>
      <c r="F403" s="843">
        <v>93.8</v>
      </c>
      <c r="G403" s="19">
        <v>1081832.69</v>
      </c>
      <c r="H403" s="845">
        <v>0.91</v>
      </c>
      <c r="I403" s="2684">
        <v>0.9</v>
      </c>
      <c r="J403" s="327">
        <v>1.2090000000000001</v>
      </c>
      <c r="K403" s="1148">
        <v>646362</v>
      </c>
      <c r="M403" s="847">
        <v>98.5</v>
      </c>
      <c r="N403" s="859">
        <v>3480.61</v>
      </c>
      <c r="O403" s="843">
        <v>350.37</v>
      </c>
      <c r="P403" s="843">
        <v>93.8</v>
      </c>
      <c r="Q403" s="19">
        <v>1064435.8</v>
      </c>
      <c r="R403" s="845">
        <v>0.91</v>
      </c>
      <c r="S403" s="2684">
        <v>0.9</v>
      </c>
      <c r="T403" s="846">
        <v>1.137</v>
      </c>
      <c r="U403" s="1148">
        <v>582243</v>
      </c>
      <c r="X403" s="1132">
        <v>95.9</v>
      </c>
      <c r="Y403" s="1108">
        <v>246284</v>
      </c>
      <c r="Z403" s="1113">
        <v>436812</v>
      </c>
      <c r="AB403" s="1132">
        <v>91.4</v>
      </c>
      <c r="AC403" s="1102">
        <v>17577.900000000001</v>
      </c>
      <c r="AD403" s="1113">
        <v>421878</v>
      </c>
    </row>
    <row r="404" spans="1:30">
      <c r="A404" s="98" t="s">
        <v>900</v>
      </c>
      <c r="B404" s="196" t="s">
        <v>3</v>
      </c>
      <c r="C404" s="853">
        <v>100.1</v>
      </c>
      <c r="D404" s="876">
        <v>3339921.9082353637</v>
      </c>
      <c r="E404" s="854">
        <v>282114</v>
      </c>
      <c r="F404" s="853">
        <v>96.8</v>
      </c>
      <c r="G404" s="18">
        <v>1062806.398</v>
      </c>
      <c r="H404" s="855">
        <v>0.93</v>
      </c>
      <c r="I404" s="2683">
        <v>1.7</v>
      </c>
      <c r="J404" s="916">
        <v>1.0489999999999999</v>
      </c>
      <c r="K404" s="1147">
        <v>476153.38699999999</v>
      </c>
      <c r="M404" s="857">
        <v>100.1</v>
      </c>
      <c r="N404" s="877">
        <v>3525.25</v>
      </c>
      <c r="O404" s="853">
        <v>329.12</v>
      </c>
      <c r="P404" s="853">
        <v>96.8</v>
      </c>
      <c r="Q404" s="18">
        <v>1129981.2</v>
      </c>
      <c r="R404" s="855">
        <v>0.93</v>
      </c>
      <c r="S404" s="2683">
        <v>1.7</v>
      </c>
      <c r="T404" s="856">
        <v>1.127</v>
      </c>
      <c r="U404" s="1147">
        <v>595888</v>
      </c>
      <c r="X404" s="1133"/>
      <c r="Y404" s="1109"/>
      <c r="Z404" s="1111"/>
      <c r="AB404" s="1133"/>
      <c r="AC404" s="1103"/>
      <c r="AD404" s="1111"/>
    </row>
    <row r="405" spans="1:30">
      <c r="A405" s="95">
        <v>2022</v>
      </c>
      <c r="B405" s="195" t="s">
        <v>4</v>
      </c>
      <c r="C405" s="843">
        <v>103.3</v>
      </c>
      <c r="D405" s="858">
        <v>3131936.43847265</v>
      </c>
      <c r="E405" s="844">
        <v>435425</v>
      </c>
      <c r="F405" s="843">
        <v>102.1</v>
      </c>
      <c r="G405" s="19">
        <v>1062987.5619999999</v>
      </c>
      <c r="H405" s="845">
        <v>0.95</v>
      </c>
      <c r="I405" s="2684">
        <v>-0.8</v>
      </c>
      <c r="J405" s="327">
        <v>1.1140000000000001</v>
      </c>
      <c r="K405" s="1148">
        <v>567027.06200000003</v>
      </c>
      <c r="M405" s="847">
        <v>103.3</v>
      </c>
      <c r="N405" s="859">
        <v>3409.9</v>
      </c>
      <c r="O405" s="843">
        <v>408.14</v>
      </c>
      <c r="P405" s="843">
        <v>102.1</v>
      </c>
      <c r="Q405" s="19">
        <v>1103206.7</v>
      </c>
      <c r="R405" s="845">
        <v>0.95</v>
      </c>
      <c r="S405" s="2684">
        <v>-0.8</v>
      </c>
      <c r="T405" s="846">
        <v>1.117</v>
      </c>
      <c r="U405" s="1148">
        <v>598393</v>
      </c>
      <c r="X405" s="1131"/>
      <c r="Y405" s="1107"/>
      <c r="Z405" s="1112"/>
      <c r="AB405" s="1131"/>
      <c r="AC405" s="1101"/>
      <c r="AD405" s="1112"/>
    </row>
    <row r="406" spans="1:30">
      <c r="A406" s="95"/>
      <c r="B406" s="195" t="s">
        <v>5</v>
      </c>
      <c r="C406" s="843">
        <v>100.5</v>
      </c>
      <c r="D406" s="858">
        <v>3364637.3329178211</v>
      </c>
      <c r="E406" s="844">
        <v>477682</v>
      </c>
      <c r="F406" s="843">
        <v>97</v>
      </c>
      <c r="G406" s="19">
        <v>1106042.1000000001</v>
      </c>
      <c r="H406" s="845">
        <v>0.96</v>
      </c>
      <c r="I406" s="2684">
        <v>0.4</v>
      </c>
      <c r="J406" s="327">
        <v>1.319</v>
      </c>
      <c r="K406" s="1148">
        <v>720846.24400000006</v>
      </c>
      <c r="M406" s="847">
        <v>100.5</v>
      </c>
      <c r="N406" s="859">
        <v>3434.73</v>
      </c>
      <c r="O406" s="843">
        <v>459.33</v>
      </c>
      <c r="P406" s="843">
        <v>97</v>
      </c>
      <c r="Q406" s="19">
        <v>1115556.2</v>
      </c>
      <c r="R406" s="845">
        <v>0.96</v>
      </c>
      <c r="S406" s="2690">
        <v>0.4</v>
      </c>
      <c r="T406" s="846">
        <v>1.1140000000000001</v>
      </c>
      <c r="U406" s="1148">
        <v>619367</v>
      </c>
      <c r="X406" s="1131"/>
      <c r="Y406" s="1107"/>
      <c r="Z406" s="1112"/>
      <c r="AB406" s="1131"/>
      <c r="AC406" s="1101"/>
      <c r="AD406" s="1112"/>
    </row>
    <row r="407" spans="1:30">
      <c r="A407" s="95"/>
      <c r="B407" s="195" t="s">
        <v>6</v>
      </c>
      <c r="C407" s="843">
        <v>102.1</v>
      </c>
      <c r="D407" s="858">
        <v>3277600.2310726028</v>
      </c>
      <c r="E407" s="844">
        <v>441361</v>
      </c>
      <c r="F407" s="843">
        <v>98.6</v>
      </c>
      <c r="G407" s="19">
        <v>1151057.5900000001</v>
      </c>
      <c r="H407" s="845">
        <v>0.98</v>
      </c>
      <c r="I407" s="2684">
        <v>3.4</v>
      </c>
      <c r="J407" s="327">
        <v>1.1339999999999999</v>
      </c>
      <c r="K407" s="1148">
        <v>627012.41399999999</v>
      </c>
      <c r="M407" s="847">
        <v>102.1</v>
      </c>
      <c r="N407" s="859">
        <v>3333.16</v>
      </c>
      <c r="O407" s="843">
        <v>395.05</v>
      </c>
      <c r="P407" s="843">
        <v>98.6</v>
      </c>
      <c r="Q407" s="19">
        <v>1102954.8999999999</v>
      </c>
      <c r="R407" s="845">
        <v>0.98</v>
      </c>
      <c r="S407" s="2690">
        <v>3.4</v>
      </c>
      <c r="T407" s="846">
        <v>1.175</v>
      </c>
      <c r="U407" s="1148">
        <v>629370</v>
      </c>
      <c r="X407" s="1131"/>
      <c r="Y407" s="1107"/>
      <c r="Z407" s="1112"/>
      <c r="AB407" s="1131"/>
      <c r="AC407" s="1101"/>
      <c r="AD407" s="1112"/>
    </row>
    <row r="408" spans="1:30">
      <c r="A408" s="95"/>
      <c r="B408" s="195" t="s">
        <v>7</v>
      </c>
      <c r="C408" s="843">
        <v>99.5</v>
      </c>
      <c r="D408" s="858">
        <v>3475912.7771449802</v>
      </c>
      <c r="E408" s="844">
        <v>313748</v>
      </c>
      <c r="F408" s="843">
        <v>94.3</v>
      </c>
      <c r="G408" s="19">
        <v>1068604.497</v>
      </c>
      <c r="H408" s="845">
        <v>0.99</v>
      </c>
      <c r="I408" s="2684">
        <v>8.9</v>
      </c>
      <c r="J408" s="327">
        <v>1.036</v>
      </c>
      <c r="K408" s="1148">
        <v>619192.054</v>
      </c>
      <c r="M408" s="847">
        <v>99.5</v>
      </c>
      <c r="N408" s="859">
        <v>3432.32</v>
      </c>
      <c r="O408" s="843">
        <v>348.84</v>
      </c>
      <c r="P408" s="843">
        <v>94.3</v>
      </c>
      <c r="Q408" s="19">
        <v>1105045.5</v>
      </c>
      <c r="R408" s="845">
        <v>0.99</v>
      </c>
      <c r="S408" s="2690">
        <v>8.9</v>
      </c>
      <c r="T408" s="846">
        <v>1.155</v>
      </c>
      <c r="U408" s="1148">
        <v>690899</v>
      </c>
      <c r="X408" s="1131"/>
      <c r="Y408" s="1107"/>
      <c r="Z408" s="1112"/>
      <c r="AB408" s="1131"/>
      <c r="AC408" s="1101"/>
      <c r="AD408" s="1112"/>
    </row>
    <row r="409" spans="1:30">
      <c r="A409" s="95"/>
      <c r="B409" s="195" t="s">
        <v>8</v>
      </c>
      <c r="C409" s="843">
        <v>101.9</v>
      </c>
      <c r="D409" s="858">
        <v>3594277.2160925646</v>
      </c>
      <c r="E409" s="844">
        <v>427006</v>
      </c>
      <c r="F409" s="843">
        <v>96.1</v>
      </c>
      <c r="G409" s="19">
        <v>1156237.632</v>
      </c>
      <c r="H409" s="845">
        <v>1.02</v>
      </c>
      <c r="I409" s="2684">
        <v>-0.1</v>
      </c>
      <c r="J409" s="327">
        <v>1.1879999999999999</v>
      </c>
      <c r="K409" s="1148">
        <v>712590.43900000001</v>
      </c>
      <c r="M409" s="847">
        <v>101.9</v>
      </c>
      <c r="N409" s="859">
        <v>3412.55</v>
      </c>
      <c r="O409" s="843">
        <v>386.74</v>
      </c>
      <c r="P409" s="843">
        <v>96.1</v>
      </c>
      <c r="Q409" s="19">
        <v>1106908.8999999999</v>
      </c>
      <c r="R409" s="845">
        <v>1.02</v>
      </c>
      <c r="S409" s="2690">
        <v>-0.1</v>
      </c>
      <c r="T409" s="846">
        <v>1.163</v>
      </c>
      <c r="U409" s="1148">
        <v>670482</v>
      </c>
      <c r="X409" s="1131"/>
      <c r="Y409" s="1107"/>
      <c r="Z409" s="1112"/>
      <c r="AB409" s="1131"/>
      <c r="AC409" s="1101"/>
      <c r="AD409" s="1112"/>
    </row>
    <row r="410" spans="1:30">
      <c r="A410" s="95"/>
      <c r="B410" s="195" t="s">
        <v>9</v>
      </c>
      <c r="C410" s="843">
        <v>102.6</v>
      </c>
      <c r="D410" s="858">
        <v>3727338.3514117617</v>
      </c>
      <c r="E410" s="844">
        <v>299387</v>
      </c>
      <c r="F410" s="843">
        <v>103.3</v>
      </c>
      <c r="G410" s="19">
        <v>1132973.1000000001</v>
      </c>
      <c r="H410" s="845">
        <v>1.03</v>
      </c>
      <c r="I410" s="2684">
        <v>0.6</v>
      </c>
      <c r="J410" s="327">
        <v>1.143</v>
      </c>
      <c r="K410" s="1148">
        <v>664569.65399999998</v>
      </c>
      <c r="M410" s="847">
        <v>102.6</v>
      </c>
      <c r="N410" s="859">
        <v>3466.17</v>
      </c>
      <c r="O410" s="843">
        <v>344.57</v>
      </c>
      <c r="P410" s="843">
        <v>103.3</v>
      </c>
      <c r="Q410" s="19">
        <v>1098130.6000000001</v>
      </c>
      <c r="R410" s="845">
        <v>1.03</v>
      </c>
      <c r="S410" s="2690">
        <v>0.6</v>
      </c>
      <c r="T410" s="846">
        <v>1.1919999999999999</v>
      </c>
      <c r="U410" s="1148">
        <v>655959</v>
      </c>
      <c r="X410" s="1131"/>
      <c r="Y410" s="1107"/>
      <c r="Z410" s="1112"/>
      <c r="AB410" s="1131"/>
      <c r="AC410" s="1101"/>
      <c r="AD410" s="1112"/>
    </row>
    <row r="411" spans="1:30">
      <c r="A411" s="95"/>
      <c r="B411" s="195" t="s">
        <v>10</v>
      </c>
      <c r="C411" s="843">
        <v>102.9</v>
      </c>
      <c r="D411" s="858">
        <v>3715741.0890461882</v>
      </c>
      <c r="E411" s="844">
        <v>399487</v>
      </c>
      <c r="F411" s="843">
        <v>103.9</v>
      </c>
      <c r="G411" s="19">
        <v>1064742.8</v>
      </c>
      <c r="H411" s="845">
        <v>1.05</v>
      </c>
      <c r="I411" s="2684">
        <v>0.3</v>
      </c>
      <c r="J411" s="327">
        <v>1.107</v>
      </c>
      <c r="K411" s="1148">
        <v>672129.25199999998</v>
      </c>
      <c r="M411" s="847">
        <v>102.9</v>
      </c>
      <c r="N411" s="859">
        <v>3552.97</v>
      </c>
      <c r="O411" s="843">
        <v>384.27</v>
      </c>
      <c r="P411" s="843">
        <v>103.9</v>
      </c>
      <c r="Q411" s="1395">
        <v>1102721.2</v>
      </c>
      <c r="R411" s="845">
        <v>1.05</v>
      </c>
      <c r="S411" s="2690">
        <v>0.3</v>
      </c>
      <c r="T411" s="846">
        <v>1.1930000000000001</v>
      </c>
      <c r="U411" s="1148">
        <v>693327</v>
      </c>
      <c r="X411" s="1131"/>
      <c r="Y411" s="1107"/>
      <c r="Z411" s="1112"/>
      <c r="AB411" s="1131"/>
      <c r="AC411" s="1101"/>
      <c r="AD411" s="1112"/>
    </row>
    <row r="412" spans="1:30">
      <c r="A412" s="95"/>
      <c r="B412" s="195" t="s">
        <v>11</v>
      </c>
      <c r="C412" s="843">
        <v>104.9</v>
      </c>
      <c r="D412" s="858">
        <v>3512606.2591180829</v>
      </c>
      <c r="E412" s="844">
        <v>375351</v>
      </c>
      <c r="F412" s="843">
        <v>106.5</v>
      </c>
      <c r="G412" s="19">
        <v>1098949.3700000001</v>
      </c>
      <c r="H412" s="845">
        <v>1.05</v>
      </c>
      <c r="I412" s="2684">
        <v>1.7</v>
      </c>
      <c r="J412" s="327">
        <v>1.2350000000000001</v>
      </c>
      <c r="K412" s="1148">
        <v>694891.076</v>
      </c>
      <c r="M412" s="847">
        <v>104.9</v>
      </c>
      <c r="N412" s="859">
        <v>3371.11</v>
      </c>
      <c r="O412" s="843">
        <v>394.24</v>
      </c>
      <c r="P412" s="843">
        <v>106.5</v>
      </c>
      <c r="Q412" s="1395">
        <v>1091354.8</v>
      </c>
      <c r="R412" s="845">
        <v>1.05</v>
      </c>
      <c r="S412" s="2691">
        <v>1.7</v>
      </c>
      <c r="T412" s="846">
        <v>1.204</v>
      </c>
      <c r="U412" s="1148">
        <v>686721</v>
      </c>
      <c r="X412" s="1131"/>
      <c r="Y412" s="1107"/>
      <c r="Z412" s="1112"/>
      <c r="AB412" s="1131"/>
      <c r="AC412" s="1101"/>
      <c r="AD412" s="1112"/>
    </row>
    <row r="413" spans="1:30">
      <c r="A413" s="95"/>
      <c r="B413" s="195" t="s">
        <v>12</v>
      </c>
      <c r="C413" s="843">
        <v>103.3</v>
      </c>
      <c r="D413" s="858">
        <v>3599215.4629662638</v>
      </c>
      <c r="E413" s="844">
        <v>370837</v>
      </c>
      <c r="F413" s="843">
        <v>103.6</v>
      </c>
      <c r="G413" s="19">
        <v>1105563.27</v>
      </c>
      <c r="H413" s="845">
        <v>1.06</v>
      </c>
      <c r="I413" s="2684">
        <v>2.4</v>
      </c>
      <c r="J413" s="327">
        <v>1.2010000000000001</v>
      </c>
      <c r="K413" s="1148">
        <v>742625.23900000006</v>
      </c>
      <c r="M413" s="847">
        <v>103.3</v>
      </c>
      <c r="N413" s="859">
        <v>3504.51</v>
      </c>
      <c r="O413" s="843">
        <v>330.59</v>
      </c>
      <c r="P413" s="843">
        <v>103.6</v>
      </c>
      <c r="Q413" s="1395">
        <v>1095028.3</v>
      </c>
      <c r="R413" s="845">
        <v>1.06</v>
      </c>
      <c r="S413" s="2691">
        <v>2.4</v>
      </c>
      <c r="T413" s="846">
        <v>1.1619999999999999</v>
      </c>
      <c r="U413" s="1148">
        <v>717613</v>
      </c>
      <c r="X413" s="1131"/>
      <c r="Y413" s="1107"/>
      <c r="Z413" s="1112"/>
      <c r="AB413" s="1131"/>
      <c r="AC413" s="1101"/>
      <c r="AD413" s="1112"/>
    </row>
    <row r="414" spans="1:30">
      <c r="A414" s="95"/>
      <c r="B414" s="195" t="s">
        <v>13</v>
      </c>
      <c r="C414" s="843">
        <v>103.6</v>
      </c>
      <c r="D414" s="858">
        <v>3338232.742317229</v>
      </c>
      <c r="E414" s="844">
        <v>354435</v>
      </c>
      <c r="F414" s="843">
        <v>105</v>
      </c>
      <c r="G414" s="19">
        <v>1126491.3</v>
      </c>
      <c r="H414" s="845">
        <v>1.06</v>
      </c>
      <c r="I414" s="2684">
        <v>0.1</v>
      </c>
      <c r="J414" s="327">
        <v>1.1890000000000001</v>
      </c>
      <c r="K414" s="1148">
        <v>738226.44700000004</v>
      </c>
      <c r="M414" s="847">
        <v>103.6</v>
      </c>
      <c r="N414" s="859">
        <v>3514.44</v>
      </c>
      <c r="O414" s="843">
        <v>339.43</v>
      </c>
      <c r="P414" s="843">
        <v>105</v>
      </c>
      <c r="Q414" s="1395">
        <v>1107214.1000000001</v>
      </c>
      <c r="R414" s="845">
        <v>1.06</v>
      </c>
      <c r="S414" s="2691">
        <v>0.1</v>
      </c>
      <c r="T414" s="846">
        <v>1.1970000000000001</v>
      </c>
      <c r="U414" s="1148">
        <v>728231</v>
      </c>
      <c r="X414" s="1131"/>
      <c r="Y414" s="1107"/>
      <c r="Z414" s="1112"/>
      <c r="AB414" s="1131"/>
      <c r="AC414" s="1101"/>
      <c r="AD414" s="1112"/>
    </row>
    <row r="415" spans="1:30">
      <c r="A415" s="95"/>
      <c r="B415" s="195" t="s">
        <v>14</v>
      </c>
      <c r="C415" s="843">
        <v>103.6</v>
      </c>
      <c r="D415" s="858">
        <v>3409242.7253494258</v>
      </c>
      <c r="E415" s="844">
        <v>290348</v>
      </c>
      <c r="F415" s="843">
        <v>106.3</v>
      </c>
      <c r="G415" s="19">
        <v>1121808.175</v>
      </c>
      <c r="H415" s="845">
        <v>1.06</v>
      </c>
      <c r="I415" s="2684">
        <v>3.6</v>
      </c>
      <c r="J415" s="327">
        <v>1.2589999999999999</v>
      </c>
      <c r="K415" s="1148">
        <v>747465.76699999999</v>
      </c>
      <c r="M415" s="847">
        <v>103.6</v>
      </c>
      <c r="N415" s="859">
        <v>3567.4</v>
      </c>
      <c r="O415" s="843">
        <v>306.33</v>
      </c>
      <c r="P415" s="843">
        <v>106.3</v>
      </c>
      <c r="Q415" s="19">
        <v>1105141</v>
      </c>
      <c r="R415" s="845">
        <v>1.06</v>
      </c>
      <c r="S415" s="2691">
        <v>3.6</v>
      </c>
      <c r="T415" s="846">
        <v>1.18</v>
      </c>
      <c r="U415" s="1148">
        <v>677315</v>
      </c>
      <c r="X415" s="1132"/>
      <c r="Y415" s="1108"/>
      <c r="Z415" s="1113"/>
      <c r="AB415" s="1132"/>
      <c r="AC415" s="1102"/>
      <c r="AD415" s="1113"/>
    </row>
    <row r="416" spans="1:30">
      <c r="A416" s="763" t="s">
        <v>1216</v>
      </c>
      <c r="B416" s="196" t="s">
        <v>3</v>
      </c>
      <c r="C416" s="853">
        <v>99</v>
      </c>
      <c r="D416" s="1633">
        <v>3277926.6130002597</v>
      </c>
      <c r="E416" s="854">
        <v>302261</v>
      </c>
      <c r="F416" s="853">
        <v>96.1</v>
      </c>
      <c r="G416" s="18">
        <v>1013815.62</v>
      </c>
      <c r="H416" s="855">
        <v>1.05</v>
      </c>
      <c r="I416" s="2683">
        <v>2</v>
      </c>
      <c r="J416" s="916">
        <v>1.0569999999999999</v>
      </c>
      <c r="K416" s="1634">
        <v>532587.89500000002</v>
      </c>
      <c r="M416" s="1638">
        <v>99</v>
      </c>
      <c r="N416" s="906">
        <v>3455.07</v>
      </c>
      <c r="O416" s="853">
        <v>364.29</v>
      </c>
      <c r="P416" s="853">
        <v>96.1</v>
      </c>
      <c r="Q416" s="18">
        <v>1081620.2</v>
      </c>
      <c r="R416" s="855">
        <v>1.05</v>
      </c>
      <c r="S416" s="2692">
        <v>2</v>
      </c>
      <c r="T416" s="856">
        <v>1.135</v>
      </c>
      <c r="U416" s="1634">
        <v>670454</v>
      </c>
      <c r="X416" s="1101"/>
      <c r="Y416" s="1107"/>
      <c r="Z416" s="1107"/>
      <c r="AB416" s="1101"/>
      <c r="AC416" s="1101"/>
      <c r="AD416" s="1107"/>
    </row>
    <row r="417" spans="1:30">
      <c r="A417" s="764">
        <v>2023</v>
      </c>
      <c r="B417" s="195" t="s">
        <v>4</v>
      </c>
      <c r="C417" s="843">
        <v>99.6</v>
      </c>
      <c r="D417" s="921">
        <v>3134213.059201241</v>
      </c>
      <c r="E417" s="844">
        <v>418978</v>
      </c>
      <c r="F417" s="843">
        <v>96.5</v>
      </c>
      <c r="G417" s="19">
        <v>1059494.949</v>
      </c>
      <c r="H417" s="845">
        <v>1.01</v>
      </c>
      <c r="I417" s="2684">
        <v>2.5</v>
      </c>
      <c r="J417" s="327">
        <v>1.1359999999999999</v>
      </c>
      <c r="K417" s="1635">
        <v>656434.91300000006</v>
      </c>
      <c r="M417" s="1639">
        <v>99.6</v>
      </c>
      <c r="N417" s="878">
        <v>3411.06</v>
      </c>
      <c r="O417" s="843">
        <v>393.68</v>
      </c>
      <c r="P417" s="843">
        <v>96.5</v>
      </c>
      <c r="Q417" s="19">
        <v>1097290.3</v>
      </c>
      <c r="R417" s="845">
        <v>1.01</v>
      </c>
      <c r="S417" s="2691">
        <v>2.5</v>
      </c>
      <c r="T417" s="846">
        <v>1.143</v>
      </c>
      <c r="U417" s="1635">
        <v>695814</v>
      </c>
      <c r="X417" s="1101"/>
      <c r="Y417" s="1107"/>
      <c r="Z417" s="1107"/>
      <c r="AB417" s="1101"/>
      <c r="AC417" s="1101"/>
      <c r="AD417" s="1107"/>
    </row>
    <row r="418" spans="1:30">
      <c r="A418" s="764"/>
      <c r="B418" s="195" t="s">
        <v>5</v>
      </c>
      <c r="C418" s="843">
        <v>100.7</v>
      </c>
      <c r="D418" s="921">
        <v>3331381.5074847718</v>
      </c>
      <c r="E418" s="844">
        <v>312279</v>
      </c>
      <c r="F418" s="843">
        <v>101.9</v>
      </c>
      <c r="G418" s="19">
        <v>1072917.0959999999</v>
      </c>
      <c r="H418" s="845">
        <v>1.01</v>
      </c>
      <c r="I418" s="2684">
        <v>2.7</v>
      </c>
      <c r="J418" s="327">
        <v>1.373</v>
      </c>
      <c r="K418" s="1635">
        <v>772936.495</v>
      </c>
      <c r="M418" s="1639">
        <v>100.7</v>
      </c>
      <c r="N418" s="878">
        <v>3418.37</v>
      </c>
      <c r="O418" s="843">
        <v>311.67</v>
      </c>
      <c r="P418" s="843">
        <v>101.9</v>
      </c>
      <c r="Q418" s="19">
        <v>1075339.3999999999</v>
      </c>
      <c r="R418" s="845">
        <v>1.01</v>
      </c>
      <c r="S418" s="2691">
        <v>2.7</v>
      </c>
      <c r="T418" s="846">
        <v>1.1579999999999999</v>
      </c>
      <c r="U418" s="1635">
        <v>664260</v>
      </c>
      <c r="X418" s="1101"/>
      <c r="Y418" s="1107"/>
      <c r="Z418" s="1107"/>
      <c r="AB418" s="1101"/>
      <c r="AC418" s="1101"/>
      <c r="AD418" s="1107"/>
    </row>
    <row r="419" spans="1:30">
      <c r="A419" s="764"/>
      <c r="B419" s="195" t="s">
        <v>6</v>
      </c>
      <c r="C419" s="843">
        <v>95.8</v>
      </c>
      <c r="D419" s="921">
        <v>2769539.9745906438</v>
      </c>
      <c r="E419" s="844">
        <v>717232</v>
      </c>
      <c r="F419" s="843">
        <v>93.6</v>
      </c>
      <c r="G419" s="19">
        <v>1115520.378</v>
      </c>
      <c r="H419" s="845">
        <v>1.03</v>
      </c>
      <c r="I419" s="2684">
        <v>3.4</v>
      </c>
      <c r="J419" s="327">
        <v>1.0900000000000001</v>
      </c>
      <c r="K419" s="1635">
        <v>703317.17800000007</v>
      </c>
      <c r="M419" s="1639">
        <v>95.8</v>
      </c>
      <c r="N419" s="878">
        <v>2830.8</v>
      </c>
      <c r="O419" s="843">
        <v>628.58000000000004</v>
      </c>
      <c r="P419" s="843">
        <v>93.6</v>
      </c>
      <c r="Q419" s="19">
        <v>1081119.8999999999</v>
      </c>
      <c r="R419" s="845">
        <v>1.03</v>
      </c>
      <c r="S419" s="2691">
        <v>3.4</v>
      </c>
      <c r="T419" s="846">
        <v>1.1359999999999999</v>
      </c>
      <c r="U419" s="1635">
        <v>724319</v>
      </c>
      <c r="X419" s="1101"/>
      <c r="Y419" s="1107"/>
      <c r="Z419" s="1107"/>
      <c r="AB419" s="1101"/>
      <c r="AC419" s="1101"/>
      <c r="AD419" s="1107"/>
    </row>
    <row r="420" spans="1:30">
      <c r="A420" s="764"/>
      <c r="B420" s="195" t="s">
        <v>7</v>
      </c>
      <c r="C420" s="843">
        <v>96.9</v>
      </c>
      <c r="D420" s="921">
        <v>3576647.9652613592</v>
      </c>
      <c r="E420" s="844">
        <v>320382</v>
      </c>
      <c r="F420" s="843">
        <v>94.9</v>
      </c>
      <c r="G420" s="19">
        <v>1055170.1639999999</v>
      </c>
      <c r="H420" s="845">
        <v>1.02</v>
      </c>
      <c r="I420" s="2684">
        <v>3.3</v>
      </c>
      <c r="J420" s="327">
        <v>1.014</v>
      </c>
      <c r="K420" s="1635">
        <v>611169.70299999998</v>
      </c>
      <c r="M420" s="1639">
        <v>96.9</v>
      </c>
      <c r="N420" s="878">
        <v>3519.56</v>
      </c>
      <c r="O420" s="843">
        <v>354.66</v>
      </c>
      <c r="P420" s="843">
        <v>94.9</v>
      </c>
      <c r="Q420" s="19">
        <v>1080765.3</v>
      </c>
      <c r="R420" s="845">
        <v>1.02</v>
      </c>
      <c r="S420" s="2691">
        <v>3.3</v>
      </c>
      <c r="T420" s="846">
        <v>1.129</v>
      </c>
      <c r="U420" s="1635">
        <v>661717</v>
      </c>
      <c r="X420" s="1101"/>
      <c r="Y420" s="1107"/>
      <c r="Z420" s="1107"/>
      <c r="AB420" s="1101"/>
      <c r="AC420" s="1101"/>
      <c r="AD420" s="1107"/>
    </row>
    <row r="421" spans="1:30">
      <c r="A421" s="764"/>
      <c r="B421" s="195" t="s">
        <v>8</v>
      </c>
      <c r="C421" s="843">
        <v>104.9</v>
      </c>
      <c r="D421" s="921">
        <v>3674740.5945151774</v>
      </c>
      <c r="E421" s="844">
        <v>263242</v>
      </c>
      <c r="F421" s="843">
        <v>112.3</v>
      </c>
      <c r="G421" s="19">
        <v>1136340.3149999999</v>
      </c>
      <c r="H421" s="845">
        <v>1.02</v>
      </c>
      <c r="I421" s="2684">
        <v>3.9</v>
      </c>
      <c r="J421" s="327">
        <v>1.25</v>
      </c>
      <c r="K421" s="1635">
        <v>715542.598</v>
      </c>
      <c r="M421" s="1639">
        <v>104.9</v>
      </c>
      <c r="N421" s="878">
        <v>3464.43</v>
      </c>
      <c r="O421" s="843">
        <v>253.68</v>
      </c>
      <c r="P421" s="843">
        <v>112.3</v>
      </c>
      <c r="Q421" s="19">
        <v>1083356.7</v>
      </c>
      <c r="R421" s="845">
        <v>1.02</v>
      </c>
      <c r="S421" s="2691">
        <v>3.9</v>
      </c>
      <c r="T421" s="846">
        <v>1.2190000000000001</v>
      </c>
      <c r="U421" s="1635">
        <v>674334</v>
      </c>
      <c r="X421" s="1101"/>
      <c r="Y421" s="1107"/>
      <c r="Z421" s="1107"/>
      <c r="AB421" s="1101"/>
      <c r="AC421" s="1101"/>
      <c r="AD421" s="1107"/>
    </row>
    <row r="422" spans="1:30">
      <c r="A422" s="764"/>
      <c r="B422" s="195" t="s">
        <v>9</v>
      </c>
      <c r="C422" s="843">
        <v>96.5</v>
      </c>
      <c r="D422" s="921">
        <v>3600962.3910636017</v>
      </c>
      <c r="E422" s="844">
        <v>559351</v>
      </c>
      <c r="F422" s="843">
        <v>92.7</v>
      </c>
      <c r="G422" s="19">
        <v>1108823.9129999999</v>
      </c>
      <c r="H422" s="845">
        <v>1.01</v>
      </c>
      <c r="I422" s="2684">
        <v>4.3</v>
      </c>
      <c r="J422" s="327">
        <v>1.08</v>
      </c>
      <c r="K422" s="1635">
        <v>700216.10499999998</v>
      </c>
      <c r="M422" s="1639">
        <v>96.5</v>
      </c>
      <c r="N422" s="878">
        <v>3322.38</v>
      </c>
      <c r="O422" s="843">
        <v>596.66</v>
      </c>
      <c r="P422" s="843">
        <v>92.7</v>
      </c>
      <c r="Q422" s="19">
        <v>1077091.8999999999</v>
      </c>
      <c r="R422" s="845">
        <v>1.01</v>
      </c>
      <c r="S422" s="2691">
        <v>4.3</v>
      </c>
      <c r="T422" s="846">
        <v>1.1240000000000001</v>
      </c>
      <c r="U422" s="1635">
        <v>696488</v>
      </c>
      <c r="X422" s="1101"/>
      <c r="Y422" s="1107"/>
      <c r="Z422" s="1107"/>
      <c r="AB422" s="1101"/>
      <c r="AC422" s="1101"/>
      <c r="AD422" s="1107"/>
    </row>
    <row r="423" spans="1:30">
      <c r="A423" s="764"/>
      <c r="B423" s="195" t="s">
        <v>10</v>
      </c>
      <c r="C423" s="843">
        <v>96.4</v>
      </c>
      <c r="D423" s="921">
        <v>3516406.7191372598</v>
      </c>
      <c r="E423" s="844">
        <v>424490</v>
      </c>
      <c r="F423" s="843">
        <v>93.4</v>
      </c>
      <c r="G423" s="19">
        <v>1037897.622</v>
      </c>
      <c r="H423" s="845">
        <v>1.01</v>
      </c>
      <c r="I423" s="2684">
        <v>5</v>
      </c>
      <c r="J423" s="327">
        <v>1.0580000000000001</v>
      </c>
      <c r="K423" s="1635">
        <v>668940.38399999996</v>
      </c>
      <c r="M423" s="1639">
        <v>96.4</v>
      </c>
      <c r="N423" s="878">
        <v>3378.65</v>
      </c>
      <c r="O423" s="843">
        <v>394.46</v>
      </c>
      <c r="P423" s="843">
        <v>93.4</v>
      </c>
      <c r="Q423" s="19">
        <v>1074223.2</v>
      </c>
      <c r="R423" s="845">
        <v>1.01</v>
      </c>
      <c r="S423" s="2691">
        <v>5</v>
      </c>
      <c r="T423" s="846">
        <v>1.141</v>
      </c>
      <c r="U423" s="1635">
        <v>687096</v>
      </c>
      <c r="X423" s="1101"/>
      <c r="Y423" s="1107"/>
      <c r="Z423" s="1107"/>
      <c r="AB423" s="1101"/>
      <c r="AC423" s="1101"/>
      <c r="AD423" s="1107"/>
    </row>
    <row r="424" spans="1:30">
      <c r="A424" s="764"/>
      <c r="B424" s="195" t="s">
        <v>11</v>
      </c>
      <c r="C424" s="843">
        <v>95.8</v>
      </c>
      <c r="D424" s="921">
        <v>3798045.6465365961</v>
      </c>
      <c r="E424" s="844">
        <v>291243</v>
      </c>
      <c r="F424" s="843">
        <v>92</v>
      </c>
      <c r="G424" s="19">
        <v>1094157.8640000001</v>
      </c>
      <c r="H424" s="845">
        <v>1.01</v>
      </c>
      <c r="I424" s="2684">
        <v>4</v>
      </c>
      <c r="J424" s="327">
        <v>1.1519999999999999</v>
      </c>
      <c r="K424" s="1635">
        <v>739614.73699999996</v>
      </c>
      <c r="M424" s="1639">
        <v>95.8</v>
      </c>
      <c r="N424" s="878">
        <v>3630.71</v>
      </c>
      <c r="O424" s="843">
        <v>295.39999999999998</v>
      </c>
      <c r="P424" s="843">
        <v>92</v>
      </c>
      <c r="Q424" s="19">
        <v>1093405.2</v>
      </c>
      <c r="R424" s="845">
        <v>1.01</v>
      </c>
      <c r="S424" s="2691">
        <v>4</v>
      </c>
      <c r="T424" s="846">
        <v>1.119</v>
      </c>
      <c r="U424" s="1635">
        <v>724817</v>
      </c>
      <c r="X424" s="1101"/>
      <c r="Y424" s="1107"/>
      <c r="Z424" s="1107"/>
      <c r="AB424" s="1101"/>
      <c r="AC424" s="1101"/>
      <c r="AD424" s="1107"/>
    </row>
    <row r="425" spans="1:30">
      <c r="A425" s="764"/>
      <c r="B425" s="195" t="s">
        <v>12</v>
      </c>
      <c r="C425" s="843">
        <v>95</v>
      </c>
      <c r="D425" s="921">
        <v>3363753.2225694926</v>
      </c>
      <c r="E425" s="844">
        <v>787027</v>
      </c>
      <c r="F425" s="843">
        <v>91.1</v>
      </c>
      <c r="G425" s="19">
        <v>1093094.96</v>
      </c>
      <c r="H425" s="845">
        <v>1.02</v>
      </c>
      <c r="I425" s="2684">
        <v>2.9</v>
      </c>
      <c r="J425" s="327">
        <v>1.127</v>
      </c>
      <c r="K425" s="1635">
        <v>710822.73400000005</v>
      </c>
      <c r="M425" s="1639">
        <v>95</v>
      </c>
      <c r="N425" s="878">
        <v>3285.45</v>
      </c>
      <c r="O425" s="843">
        <v>744.98</v>
      </c>
      <c r="P425" s="843">
        <v>91.1</v>
      </c>
      <c r="Q425" s="19">
        <v>1083612.3999999999</v>
      </c>
      <c r="R425" s="845">
        <v>1.02</v>
      </c>
      <c r="S425" s="2691">
        <v>2.9</v>
      </c>
      <c r="T425" s="846">
        <v>1.0920000000000001</v>
      </c>
      <c r="U425" s="1635">
        <v>690353</v>
      </c>
      <c r="X425" s="1101"/>
      <c r="Y425" s="1107"/>
      <c r="Z425" s="1107"/>
      <c r="AB425" s="1101"/>
      <c r="AC425" s="1101"/>
      <c r="AD425" s="1107"/>
    </row>
    <row r="426" spans="1:30">
      <c r="A426" s="764"/>
      <c r="B426" s="195" t="s">
        <v>13</v>
      </c>
      <c r="C426" s="843">
        <v>94.5</v>
      </c>
      <c r="D426" s="921">
        <v>2999860.3980566538</v>
      </c>
      <c r="E426" s="844">
        <v>343958</v>
      </c>
      <c r="F426" s="843">
        <v>92</v>
      </c>
      <c r="G426" s="19">
        <v>1106690.754</v>
      </c>
      <c r="H426" s="845">
        <v>1.02</v>
      </c>
      <c r="I426" s="2684">
        <v>4.0999999999999996</v>
      </c>
      <c r="J426" s="327">
        <v>1.0900000000000001</v>
      </c>
      <c r="K426" s="1635">
        <v>694921.53599999996</v>
      </c>
      <c r="M426" s="1639">
        <v>94.5</v>
      </c>
      <c r="N426" s="878">
        <v>3167.07</v>
      </c>
      <c r="O426" s="843">
        <v>334.31</v>
      </c>
      <c r="P426" s="843">
        <v>92</v>
      </c>
      <c r="Q426" s="19">
        <v>1080628</v>
      </c>
      <c r="R426" s="845">
        <v>1.02</v>
      </c>
      <c r="S426" s="2691">
        <v>4.0999999999999996</v>
      </c>
      <c r="T426" s="846">
        <v>1.099</v>
      </c>
      <c r="U426" s="1635">
        <v>686471</v>
      </c>
      <c r="X426" s="1101"/>
      <c r="Y426" s="1107"/>
      <c r="Z426" s="1107"/>
      <c r="AB426" s="1101"/>
      <c r="AC426" s="1101"/>
      <c r="AD426" s="1107"/>
    </row>
    <row r="427" spans="1:30">
      <c r="A427" s="778"/>
      <c r="B427" s="197" t="s">
        <v>14</v>
      </c>
      <c r="C427" s="848">
        <v>97.7</v>
      </c>
      <c r="D427" s="1636">
        <v>3173782.9568153131</v>
      </c>
      <c r="E427" s="849">
        <v>264578</v>
      </c>
      <c r="F427" s="848">
        <v>97.6</v>
      </c>
      <c r="G427" s="20">
        <v>1093381.398</v>
      </c>
      <c r="H427" s="850">
        <v>1.02</v>
      </c>
      <c r="I427" s="2685">
        <v>1.5</v>
      </c>
      <c r="J427" s="882">
        <v>1.194</v>
      </c>
      <c r="K427" s="1637">
        <v>751409.97700000007</v>
      </c>
      <c r="M427" s="1640">
        <v>97.7</v>
      </c>
      <c r="N427" s="904">
        <v>3334.54</v>
      </c>
      <c r="O427" s="848">
        <v>277.23</v>
      </c>
      <c r="P427" s="848">
        <v>97.6</v>
      </c>
      <c r="Q427" s="20">
        <v>1087450.1000000001</v>
      </c>
      <c r="R427" s="850">
        <v>1.02</v>
      </c>
      <c r="S427" s="2693">
        <v>1.5</v>
      </c>
      <c r="T427" s="851">
        <v>1.119</v>
      </c>
      <c r="U427" s="1637">
        <v>693291</v>
      </c>
      <c r="X427" s="1101"/>
      <c r="Y427" s="1107"/>
      <c r="Z427" s="1107"/>
      <c r="AB427" s="1101"/>
      <c r="AC427" s="1101"/>
      <c r="AD427" s="1107"/>
    </row>
    <row r="428" spans="1:30">
      <c r="A428" s="763" t="s">
        <v>1419</v>
      </c>
      <c r="B428" s="701" t="s">
        <v>3</v>
      </c>
      <c r="C428" s="853">
        <v>93.5</v>
      </c>
      <c r="D428" s="2201">
        <v>3344268.2432612749</v>
      </c>
      <c r="E428" s="854">
        <v>317253</v>
      </c>
      <c r="F428" s="853">
        <v>89.6</v>
      </c>
      <c r="G428" s="854">
        <v>1060891.2450000001</v>
      </c>
      <c r="H428" s="855">
        <v>1.02</v>
      </c>
      <c r="I428" s="2687">
        <v>2.8</v>
      </c>
      <c r="J428" s="1425">
        <v>1.0640000000000001</v>
      </c>
      <c r="K428" s="2196">
        <v>551467.94400000002</v>
      </c>
      <c r="M428" s="1638">
        <v>93.5</v>
      </c>
      <c r="N428" s="906">
        <v>3521.86</v>
      </c>
      <c r="O428" s="853">
        <v>369.7</v>
      </c>
      <c r="P428" s="853">
        <v>89.6</v>
      </c>
      <c r="Q428" s="854">
        <v>1125397.3</v>
      </c>
      <c r="R428" s="855">
        <v>1.02</v>
      </c>
      <c r="S428" s="2687">
        <v>2.8</v>
      </c>
      <c r="T428" s="1425">
        <v>1.1419999999999999</v>
      </c>
      <c r="U428" s="2196">
        <v>680041</v>
      </c>
      <c r="X428" s="1101"/>
      <c r="Y428" s="1107"/>
      <c r="Z428" s="1107"/>
      <c r="AB428" s="1101"/>
      <c r="AC428" s="1101"/>
      <c r="AD428" s="1107"/>
    </row>
    <row r="429" spans="1:30">
      <c r="A429" s="764">
        <v>2024</v>
      </c>
      <c r="B429" s="700" t="s">
        <v>4</v>
      </c>
      <c r="C429" s="843">
        <v>97</v>
      </c>
      <c r="D429" s="2202">
        <v>3283870.671035443</v>
      </c>
      <c r="E429" s="844">
        <v>280780</v>
      </c>
      <c r="F429" s="843">
        <v>95.9</v>
      </c>
      <c r="G429" s="844">
        <v>1089406.692</v>
      </c>
      <c r="H429" s="845">
        <v>1.01</v>
      </c>
      <c r="I429" s="2688">
        <v>6.4</v>
      </c>
      <c r="J429" s="879">
        <v>1.2170000000000001</v>
      </c>
      <c r="K429" s="2197">
        <v>641642.68900000001</v>
      </c>
      <c r="M429" s="1639">
        <v>97</v>
      </c>
      <c r="N429" s="878">
        <v>3460.55</v>
      </c>
      <c r="O429" s="843">
        <v>291.11</v>
      </c>
      <c r="P429" s="843">
        <v>95.9</v>
      </c>
      <c r="Q429" s="844">
        <v>1112202.2</v>
      </c>
      <c r="R429" s="845">
        <v>1.01</v>
      </c>
      <c r="S429" s="2688">
        <v>6.4</v>
      </c>
      <c r="T429" s="879">
        <v>1.228</v>
      </c>
      <c r="U429" s="2197">
        <v>660577</v>
      </c>
      <c r="X429" s="1101"/>
      <c r="Y429" s="1107"/>
      <c r="Z429" s="1107"/>
      <c r="AB429" s="1101"/>
      <c r="AC429" s="1101"/>
      <c r="AD429" s="1107"/>
    </row>
    <row r="430" spans="1:30">
      <c r="A430" s="764"/>
      <c r="B430" s="700" t="s">
        <v>5</v>
      </c>
      <c r="C430" s="843">
        <v>98.4</v>
      </c>
      <c r="D430" s="2202">
        <v>3407615.4776697303</v>
      </c>
      <c r="E430" s="844">
        <v>291786</v>
      </c>
      <c r="F430" s="843">
        <v>99</v>
      </c>
      <c r="G430" s="844">
        <v>1097761.4339999999</v>
      </c>
      <c r="H430" s="845">
        <v>1.02</v>
      </c>
      <c r="I430" s="2688">
        <v>4.3</v>
      </c>
      <c r="J430" s="879">
        <v>1.377</v>
      </c>
      <c r="K430" s="2197">
        <v>768382.85600000003</v>
      </c>
      <c r="M430" s="1639">
        <v>98.4</v>
      </c>
      <c r="N430" s="878">
        <v>3523.56</v>
      </c>
      <c r="O430" s="843">
        <v>301.01</v>
      </c>
      <c r="P430" s="843">
        <v>99</v>
      </c>
      <c r="Q430" s="844">
        <v>1113958.3999999999</v>
      </c>
      <c r="R430" s="845">
        <v>1.02</v>
      </c>
      <c r="S430" s="2688">
        <v>4.3</v>
      </c>
      <c r="T430" s="879">
        <v>1.161</v>
      </c>
      <c r="U430" s="2197">
        <v>677342</v>
      </c>
      <c r="X430" s="1101"/>
      <c r="Y430" s="1107"/>
      <c r="Z430" s="1107"/>
      <c r="AB430" s="1101"/>
      <c r="AC430" s="1101"/>
      <c r="AD430" s="1107"/>
    </row>
    <row r="431" spans="1:30">
      <c r="A431" s="764"/>
      <c r="B431" s="700" t="s">
        <v>6</v>
      </c>
      <c r="C431" s="843">
        <v>92.2</v>
      </c>
      <c r="D431" s="2202">
        <v>2991688.0102677541</v>
      </c>
      <c r="E431" s="844">
        <v>439512</v>
      </c>
      <c r="F431" s="843">
        <v>89.3</v>
      </c>
      <c r="G431" s="844">
        <v>1146883.8860000002</v>
      </c>
      <c r="H431" s="845">
        <v>1.01</v>
      </c>
      <c r="I431" s="2688">
        <v>0.9</v>
      </c>
      <c r="J431" s="879">
        <v>1.08</v>
      </c>
      <c r="K431" s="2197">
        <v>666221.91300000006</v>
      </c>
      <c r="M431" s="1639">
        <v>92.2</v>
      </c>
      <c r="N431" s="878">
        <v>3065.59</v>
      </c>
      <c r="O431" s="843">
        <v>387.06</v>
      </c>
      <c r="P431" s="843">
        <v>89.3</v>
      </c>
      <c r="Q431" s="844">
        <v>1108344.7</v>
      </c>
      <c r="R431" s="845">
        <v>1.01</v>
      </c>
      <c r="S431" s="2688">
        <v>0.9</v>
      </c>
      <c r="T431" s="879">
        <v>1.1319999999999999</v>
      </c>
      <c r="U431" s="2197">
        <v>675518</v>
      </c>
      <c r="X431" s="1101"/>
      <c r="Y431" s="1107"/>
      <c r="Z431" s="1107"/>
      <c r="AB431" s="1101"/>
      <c r="AC431" s="1101"/>
      <c r="AD431" s="1107"/>
    </row>
    <row r="432" spans="1:30">
      <c r="A432" s="764"/>
      <c r="B432" s="700" t="s">
        <v>7</v>
      </c>
      <c r="C432" s="843">
        <v>96.1</v>
      </c>
      <c r="D432" s="2202">
        <v>3477422.6305598025</v>
      </c>
      <c r="E432" s="844">
        <v>223184</v>
      </c>
      <c r="F432" s="843">
        <v>90.6</v>
      </c>
      <c r="G432" s="844">
        <v>1131867.8539999998</v>
      </c>
      <c r="H432" s="845">
        <v>0.99</v>
      </c>
      <c r="I432" s="2688">
        <v>1.6</v>
      </c>
      <c r="J432" s="879">
        <v>1.0429999999999999</v>
      </c>
      <c r="K432" s="2197">
        <v>639881.56700000004</v>
      </c>
      <c r="M432" s="1639">
        <v>96.1</v>
      </c>
      <c r="N432" s="878">
        <v>3404.04</v>
      </c>
      <c r="O432" s="843">
        <v>264.93</v>
      </c>
      <c r="P432" s="843">
        <v>90.6</v>
      </c>
      <c r="Q432" s="844">
        <v>1144497.8999999999</v>
      </c>
      <c r="R432" s="845">
        <v>0.99</v>
      </c>
      <c r="S432" s="2688">
        <v>1.6</v>
      </c>
      <c r="T432" s="879">
        <v>1.157</v>
      </c>
      <c r="U432" s="2197">
        <v>685828</v>
      </c>
      <c r="X432" s="1101"/>
      <c r="Y432" s="1107"/>
      <c r="Z432" s="1107"/>
      <c r="AB432" s="1101"/>
      <c r="AC432" s="1101"/>
      <c r="AD432" s="1107"/>
    </row>
    <row r="433" spans="1:30">
      <c r="A433" s="764"/>
      <c r="B433" s="700" t="s">
        <v>8</v>
      </c>
      <c r="C433" s="843">
        <v>95.5</v>
      </c>
      <c r="D433" s="2202">
        <v>3684830.6386252129</v>
      </c>
      <c r="E433" s="844">
        <v>334827</v>
      </c>
      <c r="F433" s="843">
        <v>91.2</v>
      </c>
      <c r="G433" s="844">
        <v>1149938.4280000001</v>
      </c>
      <c r="H433" s="845">
        <v>0.98</v>
      </c>
      <c r="I433" s="2688">
        <v>5</v>
      </c>
      <c r="J433" s="879">
        <v>1.117</v>
      </c>
      <c r="K433" s="2197">
        <v>706887.31299999997</v>
      </c>
      <c r="M433" s="1639">
        <v>95.5</v>
      </c>
      <c r="N433" s="878">
        <v>3453.33</v>
      </c>
      <c r="O433" s="843">
        <v>305.92</v>
      </c>
      <c r="P433" s="843">
        <v>91.2</v>
      </c>
      <c r="Q433" s="844">
        <v>1112318.6000000001</v>
      </c>
      <c r="R433" s="845">
        <v>0.98</v>
      </c>
      <c r="S433" s="2688">
        <v>5</v>
      </c>
      <c r="T433" s="879">
        <v>1.0840000000000001</v>
      </c>
      <c r="U433" s="2197">
        <v>681941</v>
      </c>
      <c r="X433" s="1101"/>
      <c r="Y433" s="1107"/>
      <c r="Z433" s="1107"/>
      <c r="AB433" s="1101"/>
      <c r="AC433" s="1101"/>
      <c r="AD433" s="1107"/>
    </row>
    <row r="434" spans="1:30">
      <c r="A434" s="764"/>
      <c r="B434" s="700" t="s">
        <v>9</v>
      </c>
      <c r="C434" s="843">
        <v>100.1</v>
      </c>
      <c r="D434" s="2202">
        <v>3801282.9060971704</v>
      </c>
      <c r="E434" s="844">
        <v>325266</v>
      </c>
      <c r="F434" s="843">
        <v>97.7</v>
      </c>
      <c r="G434" s="844">
        <v>1156092.46</v>
      </c>
      <c r="H434" s="845">
        <v>1.01</v>
      </c>
      <c r="I434" s="2688">
        <v>0.5</v>
      </c>
      <c r="J434" s="879">
        <v>1.17</v>
      </c>
      <c r="K434" s="2197">
        <v>714937.696</v>
      </c>
      <c r="M434" s="1639">
        <v>100.1</v>
      </c>
      <c r="N434" s="878">
        <v>3485.67</v>
      </c>
      <c r="O434" s="843">
        <v>339.54</v>
      </c>
      <c r="P434" s="843">
        <v>97.7</v>
      </c>
      <c r="Q434" s="844">
        <v>1115535</v>
      </c>
      <c r="R434" s="845">
        <v>1.01</v>
      </c>
      <c r="S434" s="2688">
        <v>0.5</v>
      </c>
      <c r="T434" s="879">
        <v>1.216</v>
      </c>
      <c r="U434" s="2197">
        <v>687078</v>
      </c>
      <c r="X434" s="1101"/>
      <c r="Y434" s="1107"/>
      <c r="Z434" s="1107"/>
      <c r="AB434" s="1101"/>
      <c r="AC434" s="1101"/>
      <c r="AD434" s="1107"/>
    </row>
    <row r="435" spans="1:30">
      <c r="A435" s="764"/>
      <c r="B435" s="700" t="s">
        <v>10</v>
      </c>
      <c r="C435" s="843">
        <v>96.4</v>
      </c>
      <c r="D435" s="2202">
        <v>3496145.5493393643</v>
      </c>
      <c r="E435" s="844">
        <v>244499</v>
      </c>
      <c r="F435" s="843">
        <v>91.7</v>
      </c>
      <c r="G435" s="844">
        <v>1081961.4180000001</v>
      </c>
      <c r="H435" s="845">
        <v>1.02</v>
      </c>
      <c r="I435" s="2688">
        <v>4.7</v>
      </c>
      <c r="J435" s="879">
        <v>1.0329999999999999</v>
      </c>
      <c r="K435" s="2197">
        <v>658371.99699999997</v>
      </c>
      <c r="M435" s="1639">
        <v>96.4</v>
      </c>
      <c r="N435" s="878">
        <v>3382.34</v>
      </c>
      <c r="O435" s="843">
        <v>223.77</v>
      </c>
      <c r="P435" s="843">
        <v>91.7</v>
      </c>
      <c r="Q435" s="844">
        <v>1115012.1000000001</v>
      </c>
      <c r="R435" s="845">
        <v>1.02</v>
      </c>
      <c r="S435" s="2688">
        <v>4.7</v>
      </c>
      <c r="T435" s="879">
        <v>1.115</v>
      </c>
      <c r="U435" s="2197">
        <v>679606</v>
      </c>
      <c r="X435" s="1101"/>
      <c r="Y435" s="1107"/>
      <c r="Z435" s="1107"/>
      <c r="AB435" s="1101"/>
      <c r="AC435" s="1101"/>
      <c r="AD435" s="1107"/>
    </row>
    <row r="436" spans="1:30">
      <c r="A436" s="764"/>
      <c r="B436" s="700" t="s">
        <v>11</v>
      </c>
      <c r="C436" s="843">
        <v>97.7</v>
      </c>
      <c r="D436" s="2202">
        <v>3668686.013481006</v>
      </c>
      <c r="E436" s="844">
        <v>497845</v>
      </c>
      <c r="F436" s="843">
        <v>96.5</v>
      </c>
      <c r="G436" s="844">
        <v>1099634.8700000001</v>
      </c>
      <c r="H436" s="845">
        <v>1.02</v>
      </c>
      <c r="I436" s="2688">
        <v>0.8</v>
      </c>
      <c r="J436" s="879">
        <v>1.19</v>
      </c>
      <c r="K436" s="2197">
        <v>677303.44099999999</v>
      </c>
      <c r="M436" s="1639">
        <v>97.7</v>
      </c>
      <c r="N436" s="878">
        <v>3490.23</v>
      </c>
      <c r="O436" s="843">
        <v>495.46</v>
      </c>
      <c r="P436" s="843">
        <v>96.5</v>
      </c>
      <c r="Q436" s="844">
        <v>1111291.3999999999</v>
      </c>
      <c r="R436" s="845">
        <v>1.02</v>
      </c>
      <c r="S436" s="2688">
        <v>0.8</v>
      </c>
      <c r="T436" s="879">
        <v>1.153</v>
      </c>
      <c r="U436" s="2197">
        <v>682856</v>
      </c>
      <c r="X436" s="1101"/>
      <c r="Y436" s="1107"/>
      <c r="Z436" s="1107"/>
      <c r="AB436" s="1101"/>
      <c r="AC436" s="1101"/>
      <c r="AD436" s="1107"/>
    </row>
    <row r="437" spans="1:30">
      <c r="A437" s="764"/>
      <c r="B437" s="700" t="s">
        <v>12</v>
      </c>
      <c r="C437" s="843">
        <v>98</v>
      </c>
      <c r="D437" s="2202">
        <v>3564273.2220425708</v>
      </c>
      <c r="E437" s="844">
        <v>350234</v>
      </c>
      <c r="F437" s="843">
        <v>95</v>
      </c>
      <c r="G437" s="844">
        <v>1144828.0260000001</v>
      </c>
      <c r="H437" s="845">
        <v>1.02</v>
      </c>
      <c r="I437" s="2688">
        <v>-0.9</v>
      </c>
      <c r="J437" s="879">
        <v>1.204</v>
      </c>
      <c r="K437" s="2197">
        <v>703934.20900000003</v>
      </c>
      <c r="M437" s="1639">
        <v>98</v>
      </c>
      <c r="N437" s="878">
        <v>3491.38</v>
      </c>
      <c r="O437" s="843">
        <v>335.15</v>
      </c>
      <c r="P437" s="843">
        <v>95</v>
      </c>
      <c r="Q437" s="844">
        <v>1122307.6000000001</v>
      </c>
      <c r="R437" s="845">
        <v>1.02</v>
      </c>
      <c r="S437" s="2688">
        <v>-0.9</v>
      </c>
      <c r="T437" s="879">
        <v>1.17</v>
      </c>
      <c r="U437" s="2197">
        <v>669812</v>
      </c>
      <c r="X437" s="1101"/>
      <c r="Y437" s="1107"/>
      <c r="Z437" s="1107"/>
      <c r="AB437" s="1101"/>
      <c r="AC437" s="1101"/>
      <c r="AD437" s="1107"/>
    </row>
    <row r="438" spans="1:30">
      <c r="A438" s="764"/>
      <c r="B438" s="700" t="s">
        <v>13</v>
      </c>
      <c r="C438" s="843">
        <v>96.6</v>
      </c>
      <c r="D438" s="844">
        <v>3208213.445323389</v>
      </c>
      <c r="E438" s="844">
        <v>317625</v>
      </c>
      <c r="F438" s="843">
        <v>90.9</v>
      </c>
      <c r="G438" s="844">
        <v>1151910.395</v>
      </c>
      <c r="H438" s="845">
        <v>1.01</v>
      </c>
      <c r="I438" s="2688">
        <v>3.4</v>
      </c>
      <c r="J438" s="879">
        <v>1.141</v>
      </c>
      <c r="K438" s="2197">
        <v>637957.66800000006</v>
      </c>
      <c r="M438" s="1639">
        <v>96.6</v>
      </c>
      <c r="N438" s="878">
        <v>3401.22</v>
      </c>
      <c r="O438" s="843">
        <v>324.04000000000002</v>
      </c>
      <c r="P438" s="843">
        <v>90.9</v>
      </c>
      <c r="Q438" s="844">
        <v>1125401</v>
      </c>
      <c r="R438" s="845">
        <v>1.01</v>
      </c>
      <c r="S438" s="2688">
        <v>3.4</v>
      </c>
      <c r="T438" s="879">
        <v>1.155</v>
      </c>
      <c r="U438" s="2197">
        <v>629590</v>
      </c>
      <c r="X438" s="1101"/>
      <c r="Y438" s="1107"/>
      <c r="Z438" s="1107"/>
      <c r="AB438" s="1101"/>
      <c r="AC438" s="1101"/>
      <c r="AD438" s="1107"/>
    </row>
    <row r="439" spans="1:30">
      <c r="A439" s="778"/>
      <c r="B439" s="816" t="s">
        <v>14</v>
      </c>
      <c r="C439" s="848">
        <v>96.7</v>
      </c>
      <c r="D439" s="849">
        <v>3142565.7040523705</v>
      </c>
      <c r="E439" s="849">
        <v>372586</v>
      </c>
      <c r="F439" s="848">
        <v>91.9</v>
      </c>
      <c r="G439" s="849">
        <v>1121366.2</v>
      </c>
      <c r="H439" s="850">
        <v>1</v>
      </c>
      <c r="I439" s="2689">
        <v>2.2000000000000002</v>
      </c>
      <c r="J439" s="1424">
        <v>1.224</v>
      </c>
      <c r="K439" s="2203">
        <v>768089.28300000005</v>
      </c>
      <c r="M439" s="1640">
        <v>96.7</v>
      </c>
      <c r="N439" s="904">
        <v>3309.38</v>
      </c>
      <c r="O439" s="848">
        <v>376.25</v>
      </c>
      <c r="P439" s="848">
        <v>91.9</v>
      </c>
      <c r="Q439" s="849">
        <v>1122544.6000000001</v>
      </c>
      <c r="R439" s="850">
        <v>1</v>
      </c>
      <c r="S439" s="2689">
        <v>2.2000000000000002</v>
      </c>
      <c r="T439" s="1424">
        <v>1.147</v>
      </c>
      <c r="U439" s="2203">
        <v>717736</v>
      </c>
      <c r="X439" s="1101"/>
      <c r="Y439" s="1107"/>
      <c r="Z439" s="1107"/>
      <c r="AB439" s="1101"/>
      <c r="AC439" s="1101"/>
      <c r="AD439" s="1107"/>
    </row>
    <row r="440" spans="1:30">
      <c r="A440" s="763" t="s">
        <v>1454</v>
      </c>
      <c r="B440" s="765" t="s">
        <v>3</v>
      </c>
      <c r="C440" s="853">
        <v>99.1</v>
      </c>
      <c r="D440" s="854">
        <v>3118212.2215393786</v>
      </c>
      <c r="E440" s="854">
        <v>221771</v>
      </c>
      <c r="F440" s="853">
        <v>96.1</v>
      </c>
      <c r="G440" s="854">
        <v>1051705.575</v>
      </c>
      <c r="H440" s="855">
        <v>0.99</v>
      </c>
      <c r="I440" s="2687">
        <v>0.2</v>
      </c>
      <c r="J440" s="1425">
        <v>1.0960000000000001</v>
      </c>
      <c r="K440" s="2196">
        <v>558140.65300000005</v>
      </c>
      <c r="M440" s="1638">
        <v>98.3</v>
      </c>
      <c r="N440" s="906">
        <v>3279.09</v>
      </c>
      <c r="O440" s="853">
        <v>271.95999999999998</v>
      </c>
      <c r="P440" s="853">
        <v>95.1</v>
      </c>
      <c r="Q440" s="854">
        <v>1103995.7</v>
      </c>
      <c r="R440" s="855">
        <v>0.99</v>
      </c>
      <c r="S440" s="2687">
        <v>0.2</v>
      </c>
      <c r="T440" s="1425">
        <v>1.1759999999999999</v>
      </c>
      <c r="U440" s="2196">
        <v>683773</v>
      </c>
      <c r="X440" s="1101"/>
      <c r="Y440" s="1107"/>
      <c r="Z440" s="1107"/>
      <c r="AB440" s="1101"/>
      <c r="AC440" s="1101"/>
      <c r="AD440" s="1107"/>
    </row>
    <row r="441" spans="1:30">
      <c r="A441" s="764">
        <v>2025</v>
      </c>
      <c r="B441" s="564" t="s">
        <v>4</v>
      </c>
      <c r="C441" s="843">
        <v>97.3</v>
      </c>
      <c r="D441" s="844">
        <v>3056114.4528683973</v>
      </c>
      <c r="E441" s="844">
        <v>315986</v>
      </c>
      <c r="F441" s="843">
        <v>91.3</v>
      </c>
      <c r="G441" s="844">
        <v>1067022.24</v>
      </c>
      <c r="H441" s="845">
        <v>0.99</v>
      </c>
      <c r="I441" s="2688">
        <v>-2.4</v>
      </c>
      <c r="J441" s="879">
        <v>1.1379999999999999</v>
      </c>
      <c r="K441" s="2197">
        <v>693205.49</v>
      </c>
      <c r="M441" s="1639">
        <v>97.7</v>
      </c>
      <c r="N441" s="878">
        <v>3312.91</v>
      </c>
      <c r="O441" s="843">
        <v>293.29000000000002</v>
      </c>
      <c r="P441" s="843">
        <v>92.3</v>
      </c>
      <c r="Q441" s="844">
        <v>1103275.1000000001</v>
      </c>
      <c r="R441" s="845">
        <v>0.99</v>
      </c>
      <c r="S441" s="2688">
        <v>-2.4</v>
      </c>
      <c r="T441" s="879">
        <v>1.147</v>
      </c>
      <c r="U441" s="2197">
        <v>729280</v>
      </c>
      <c r="X441" s="1101"/>
      <c r="Y441" s="1107"/>
      <c r="Z441" s="1107"/>
      <c r="AB441" s="1101"/>
      <c r="AC441" s="1101"/>
      <c r="AD441" s="1107"/>
    </row>
    <row r="442" spans="1:30">
      <c r="A442" s="764"/>
      <c r="B442" s="564" t="s">
        <v>5</v>
      </c>
      <c r="C442" s="843">
        <v>91.8</v>
      </c>
      <c r="D442" s="844">
        <v>2997854.5391440261</v>
      </c>
      <c r="E442" s="844">
        <v>298906</v>
      </c>
      <c r="F442" s="843">
        <v>87.5</v>
      </c>
      <c r="G442" s="844">
        <v>1062048.192</v>
      </c>
      <c r="H442" s="845">
        <v>1</v>
      </c>
      <c r="I442" s="2688">
        <v>-1.4</v>
      </c>
      <c r="J442" s="879">
        <v>1.27</v>
      </c>
      <c r="K442" s="2197">
        <v>785043.049</v>
      </c>
      <c r="M442" s="1639">
        <v>92.5</v>
      </c>
      <c r="N442" s="878">
        <v>3118.54</v>
      </c>
      <c r="O442" s="843">
        <v>295.85000000000002</v>
      </c>
      <c r="P442" s="843">
        <v>87.2</v>
      </c>
      <c r="Q442" s="844">
        <v>1083356.7</v>
      </c>
      <c r="R442" s="845">
        <v>1</v>
      </c>
      <c r="S442" s="2688">
        <v>-1.4</v>
      </c>
      <c r="T442" s="879">
        <v>1.07</v>
      </c>
      <c r="U442" s="2197">
        <v>700891</v>
      </c>
      <c r="X442" s="1101"/>
      <c r="Y442" s="1107"/>
      <c r="Z442" s="1107"/>
      <c r="AB442" s="1101"/>
      <c r="AC442" s="1101"/>
      <c r="AD442" s="1107"/>
    </row>
    <row r="443" spans="1:30">
      <c r="A443" s="764"/>
      <c r="B443" s="564" t="s">
        <v>6</v>
      </c>
      <c r="C443" s="843">
        <v>93.6</v>
      </c>
      <c r="D443" s="844">
        <v>3101449.7267875834</v>
      </c>
      <c r="E443" s="844">
        <v>346944</v>
      </c>
      <c r="F443" s="843">
        <v>87.2</v>
      </c>
      <c r="G443" s="844">
        <v>1147441.318</v>
      </c>
      <c r="H443" s="845">
        <v>0.99</v>
      </c>
      <c r="I443" s="2688">
        <v>-2</v>
      </c>
      <c r="J443" s="879">
        <v>1.0569999999999999</v>
      </c>
      <c r="K443" s="2197">
        <v>689407.60699999996</v>
      </c>
      <c r="M443" s="1639">
        <v>95.3</v>
      </c>
      <c r="N443" s="878">
        <v>3181.73</v>
      </c>
      <c r="O443" s="843">
        <v>303.38</v>
      </c>
      <c r="P443" s="843">
        <v>88.8</v>
      </c>
      <c r="Q443" s="844">
        <v>1109659.6000000001</v>
      </c>
      <c r="R443" s="845">
        <v>0.99</v>
      </c>
      <c r="S443" s="2688">
        <v>-2</v>
      </c>
      <c r="T443" s="879">
        <v>1.113</v>
      </c>
      <c r="U443" s="2197">
        <v>686247</v>
      </c>
      <c r="X443" s="1101"/>
      <c r="Y443" s="1107"/>
      <c r="Z443" s="1107"/>
      <c r="AB443" s="1101"/>
      <c r="AC443" s="1101"/>
      <c r="AD443" s="1107"/>
    </row>
    <row r="444" spans="1:30">
      <c r="A444" s="764"/>
      <c r="B444" s="564" t="s">
        <v>7</v>
      </c>
      <c r="C444" s="843">
        <v>98.8</v>
      </c>
      <c r="D444" s="844">
        <v>3462968.5737635801</v>
      </c>
      <c r="E444" s="844">
        <v>673325</v>
      </c>
      <c r="F444" s="843">
        <v>101.2</v>
      </c>
      <c r="G444" s="844">
        <v>1107304.5870000001</v>
      </c>
      <c r="H444" s="845">
        <v>0.99</v>
      </c>
      <c r="I444" s="2688">
        <v>-1.7</v>
      </c>
      <c r="J444" s="879">
        <v>1.0329999999999999</v>
      </c>
      <c r="K444" s="2197">
        <v>644633.42300000007</v>
      </c>
      <c r="M444" s="1639">
        <v>97.9</v>
      </c>
      <c r="N444" s="878">
        <v>3381.02</v>
      </c>
      <c r="O444" s="843">
        <v>808.54</v>
      </c>
      <c r="P444" s="843">
        <v>98.4</v>
      </c>
      <c r="Q444" s="844">
        <v>1118203.7</v>
      </c>
      <c r="R444" s="845">
        <v>0.99</v>
      </c>
      <c r="S444" s="2688">
        <v>-1.7</v>
      </c>
      <c r="T444" s="879">
        <v>1.1439999999999999</v>
      </c>
      <c r="U444" s="2197">
        <v>692655</v>
      </c>
      <c r="X444" s="1101"/>
      <c r="Y444" s="1107"/>
      <c r="Z444" s="1107"/>
      <c r="AB444" s="1101"/>
      <c r="AC444" s="1101"/>
      <c r="AD444" s="1107"/>
    </row>
    <row r="445" spans="1:30">
      <c r="A445" s="764"/>
      <c r="B445" s="564" t="s">
        <v>8</v>
      </c>
      <c r="C445" s="843">
        <v>103.4</v>
      </c>
      <c r="D445" s="844">
        <v>3825468.6093313233</v>
      </c>
      <c r="E445" s="844">
        <v>308353</v>
      </c>
      <c r="F445" s="843">
        <v>107.1</v>
      </c>
      <c r="G445" s="844">
        <v>1151527</v>
      </c>
      <c r="H445" s="845">
        <v>0.98</v>
      </c>
      <c r="I445" s="2688">
        <v>-3.2</v>
      </c>
      <c r="J445" s="879">
        <v>1.19</v>
      </c>
      <c r="K445" s="2197">
        <v>697657.81799999997</v>
      </c>
      <c r="M445" s="1639">
        <v>102.4</v>
      </c>
      <c r="N445" s="878">
        <v>3574.49</v>
      </c>
      <c r="O445" s="843">
        <v>284.27999999999997</v>
      </c>
      <c r="P445" s="843">
        <v>102.8</v>
      </c>
      <c r="Q445" s="844">
        <v>1114161.7</v>
      </c>
      <c r="R445" s="845">
        <v>0.98</v>
      </c>
      <c r="S445" s="2688">
        <v>-3.2</v>
      </c>
      <c r="T445" s="879">
        <v>1.1519999999999999</v>
      </c>
      <c r="U445" s="2197">
        <v>680635</v>
      </c>
      <c r="X445" s="1101"/>
      <c r="Y445" s="1107"/>
      <c r="Z445" s="1107"/>
      <c r="AB445" s="1101"/>
      <c r="AC445" s="1101"/>
      <c r="AD445" s="1107"/>
    </row>
    <row r="446" spans="1:30">
      <c r="A446" s="764"/>
      <c r="B446" s="564" t="s">
        <v>9</v>
      </c>
      <c r="C446" s="843">
        <v>102.1</v>
      </c>
      <c r="D446" s="844">
        <v>3909323.3801184185</v>
      </c>
      <c r="E446" s="844">
        <v>269370</v>
      </c>
      <c r="F446" s="843">
        <v>101.6</v>
      </c>
      <c r="G446" s="844">
        <v>1174338.298</v>
      </c>
      <c r="H446" s="845">
        <v>0.97</v>
      </c>
      <c r="I446" s="2688">
        <v>-2.9</v>
      </c>
      <c r="J446" s="879">
        <v>1.175</v>
      </c>
      <c r="K446" s="2197">
        <v>729835.36400000006</v>
      </c>
      <c r="M446" s="1639">
        <v>99.4</v>
      </c>
      <c r="N446" s="878">
        <v>3569.29</v>
      </c>
      <c r="O446" s="843">
        <v>285.14999999999998</v>
      </c>
      <c r="P446" s="843">
        <v>98.4</v>
      </c>
      <c r="Q446" s="844">
        <v>1128490.8</v>
      </c>
      <c r="R446" s="845">
        <v>0.97</v>
      </c>
      <c r="S446" s="2688">
        <v>-2.9</v>
      </c>
      <c r="T446" s="879">
        <v>1.22</v>
      </c>
      <c r="U446" s="2197">
        <v>695287</v>
      </c>
      <c r="X446" s="1101"/>
      <c r="Y446" s="1107"/>
      <c r="Z446" s="1107"/>
      <c r="AB446" s="1101"/>
      <c r="AC446" s="1101"/>
      <c r="AD446" s="1107"/>
    </row>
    <row r="447" spans="1:30">
      <c r="A447" s="764"/>
      <c r="B447" s="564" t="s">
        <v>10</v>
      </c>
      <c r="C447" s="843">
        <v>93.7</v>
      </c>
      <c r="D447" s="844">
        <v>3484620.2335462244</v>
      </c>
      <c r="E447" s="844">
        <v>295447</v>
      </c>
      <c r="F447" s="843">
        <v>90</v>
      </c>
      <c r="G447" s="844">
        <v>1074118.344</v>
      </c>
      <c r="H447" s="845">
        <v>0.96</v>
      </c>
      <c r="I447" s="2688">
        <v>-1.8</v>
      </c>
      <c r="J447" s="879">
        <v>0.97099999999999997</v>
      </c>
      <c r="K447" s="2197">
        <v>638614.70700000005</v>
      </c>
      <c r="M447" s="1639">
        <v>94.1</v>
      </c>
      <c r="N447" s="878">
        <v>3386.66</v>
      </c>
      <c r="O447" s="843">
        <v>268.41000000000003</v>
      </c>
      <c r="P447" s="843">
        <v>90.8</v>
      </c>
      <c r="Q447" s="844">
        <v>1118057.2</v>
      </c>
      <c r="R447" s="845">
        <v>0.96</v>
      </c>
      <c r="S447" s="2688">
        <v>-1.8</v>
      </c>
      <c r="T447" s="879">
        <v>1.0489999999999999</v>
      </c>
      <c r="U447" s="2197">
        <v>671767</v>
      </c>
      <c r="X447" s="1101"/>
      <c r="Y447" s="1107"/>
      <c r="Z447" s="1107"/>
      <c r="AB447" s="1101"/>
      <c r="AC447" s="1101"/>
      <c r="AD447" s="1107"/>
    </row>
    <row r="448" spans="1:30">
      <c r="A448" s="764"/>
      <c r="B448" s="564" t="s">
        <v>11</v>
      </c>
      <c r="C448" s="843">
        <v>95.1</v>
      </c>
      <c r="D448" s="844">
        <v>3553951.9787266739</v>
      </c>
      <c r="E448" s="844">
        <v>281037</v>
      </c>
      <c r="F448" s="843">
        <v>87.1</v>
      </c>
      <c r="G448" s="844">
        <v>1098498.3639999998</v>
      </c>
      <c r="H448" s="845">
        <v>0.95</v>
      </c>
      <c r="I448" s="2688">
        <v>-0.7</v>
      </c>
      <c r="J448" s="879">
        <v>1.145</v>
      </c>
      <c r="K448" s="2197">
        <v>686442.98</v>
      </c>
      <c r="M448" s="1639">
        <v>95.4</v>
      </c>
      <c r="N448" s="878">
        <v>3365.55</v>
      </c>
      <c r="O448" s="843">
        <v>278.77</v>
      </c>
      <c r="P448" s="843">
        <v>88.1</v>
      </c>
      <c r="Q448" s="844">
        <v>1107408.2</v>
      </c>
      <c r="R448" s="845">
        <v>0.95</v>
      </c>
      <c r="S448" s="2688">
        <v>-0.7</v>
      </c>
      <c r="T448" s="879">
        <v>1.1080000000000001</v>
      </c>
      <c r="U448" s="2197">
        <v>679053</v>
      </c>
      <c r="X448" s="1101"/>
      <c r="Y448" s="1107"/>
      <c r="Z448" s="1107"/>
      <c r="AB448" s="1101"/>
      <c r="AC448" s="1101"/>
      <c r="AD448" s="1107"/>
    </row>
    <row r="449" spans="1:30">
      <c r="A449" s="764"/>
      <c r="B449" s="564" t="s">
        <v>12</v>
      </c>
      <c r="C449" s="843">
        <v>95.3</v>
      </c>
      <c r="D449" s="844">
        <v>3218845.464532495</v>
      </c>
      <c r="E449" s="844">
        <v>255718</v>
      </c>
      <c r="F449" s="843">
        <v>92.7</v>
      </c>
      <c r="G449" s="844">
        <v>1165904.202</v>
      </c>
      <c r="H449" s="845">
        <v>0.95</v>
      </c>
      <c r="I449" s="2688">
        <v>0.7</v>
      </c>
      <c r="J449" s="879">
        <v>1.1399999999999999</v>
      </c>
      <c r="K449" s="2197">
        <v>698406.22900000005</v>
      </c>
      <c r="M449" s="1639">
        <v>95.2</v>
      </c>
      <c r="N449" s="878">
        <v>3158.48</v>
      </c>
      <c r="O449" s="843">
        <v>255.06</v>
      </c>
      <c r="P449" s="843">
        <v>92.7</v>
      </c>
      <c r="Q449" s="844">
        <v>1134197.1000000001</v>
      </c>
      <c r="R449" s="845">
        <v>0.95</v>
      </c>
      <c r="S449" s="2688">
        <v>0.7</v>
      </c>
      <c r="T449" s="879">
        <v>1.109</v>
      </c>
      <c r="U449" s="2197">
        <v>666281</v>
      </c>
      <c r="X449" s="1101"/>
      <c r="Y449" s="1107"/>
      <c r="Z449" s="1107"/>
      <c r="AB449" s="1101"/>
      <c r="AC449" s="1101"/>
      <c r="AD449" s="1107"/>
    </row>
    <row r="450" spans="1:30">
      <c r="A450" s="764"/>
      <c r="B450" s="564" t="s">
        <v>13</v>
      </c>
      <c r="C450" s="843">
        <v>94.8</v>
      </c>
      <c r="D450" s="843">
        <v>3137344.7266805647</v>
      </c>
      <c r="E450" s="844">
        <v>243217</v>
      </c>
      <c r="F450" s="843">
        <v>92.5</v>
      </c>
      <c r="G450" s="844">
        <v>1129149.825</v>
      </c>
      <c r="H450" s="845">
        <v>0.95</v>
      </c>
      <c r="I450" s="2688">
        <v>0.7</v>
      </c>
      <c r="J450" s="879">
        <v>1.0640000000000001</v>
      </c>
      <c r="K450" s="2197">
        <v>674525.804</v>
      </c>
      <c r="M450" s="1639">
        <v>95.1</v>
      </c>
      <c r="N450" s="878">
        <v>3333.71</v>
      </c>
      <c r="O450" s="843">
        <v>244.42</v>
      </c>
      <c r="P450" s="843">
        <v>92.7</v>
      </c>
      <c r="Q450" s="844">
        <v>1113529.1000000001</v>
      </c>
      <c r="R450" s="845">
        <v>0.95</v>
      </c>
      <c r="S450" s="2688">
        <v>0.7</v>
      </c>
      <c r="T450" s="879">
        <v>1.0840000000000001</v>
      </c>
      <c r="U450" s="2197">
        <v>686040</v>
      </c>
      <c r="X450" s="1101"/>
      <c r="Y450" s="1107"/>
      <c r="Z450" s="1107"/>
      <c r="AB450" s="1101"/>
      <c r="AC450" s="1101"/>
      <c r="AD450" s="1107"/>
    </row>
    <row r="451" spans="1:30">
      <c r="A451" s="778"/>
      <c r="B451" s="1380" t="s">
        <v>14</v>
      </c>
      <c r="C451" s="848">
        <v>92.6</v>
      </c>
      <c r="D451" s="848">
        <v>3163930.8262841878</v>
      </c>
      <c r="E451" s="849">
        <v>302620</v>
      </c>
      <c r="F451" s="848">
        <v>83.1</v>
      </c>
      <c r="G451" s="849">
        <v>1118431.497</v>
      </c>
      <c r="H451" s="850">
        <v>0.95</v>
      </c>
      <c r="I451" s="2689">
        <v>-2</v>
      </c>
      <c r="J451" s="1424">
        <v>1.1559999999999999</v>
      </c>
      <c r="K451" s="2203">
        <v>747510.25100000005</v>
      </c>
      <c r="M451" s="1640">
        <v>93.1</v>
      </c>
      <c r="N451" s="904">
        <v>3337.06</v>
      </c>
      <c r="O451" s="848">
        <v>288.75</v>
      </c>
      <c r="P451" s="848">
        <v>85.2</v>
      </c>
      <c r="Q451" s="849">
        <v>1112633.6000000001</v>
      </c>
      <c r="R451" s="850">
        <v>0.95</v>
      </c>
      <c r="S451" s="2689">
        <v>-2</v>
      </c>
      <c r="T451" s="1424">
        <v>1.0880000000000001</v>
      </c>
      <c r="U451" s="2203">
        <v>679552</v>
      </c>
      <c r="X451" s="1101"/>
      <c r="Y451" s="1107"/>
      <c r="Z451" s="1107"/>
      <c r="AB451" s="1101"/>
      <c r="AC451" s="1101"/>
      <c r="AD451" s="1107"/>
    </row>
    <row r="452" spans="1:30">
      <c r="A452" s="763" t="s">
        <v>1478</v>
      </c>
      <c r="B452" s="765" t="s">
        <v>3</v>
      </c>
      <c r="C452" s="853">
        <v>102.4</v>
      </c>
      <c r="D452" s="843">
        <v>3361332.1131436327</v>
      </c>
      <c r="E452" s="854">
        <v>200468</v>
      </c>
      <c r="F452" s="853">
        <v>99.9</v>
      </c>
      <c r="G452" s="854">
        <v>1113173.6540000001</v>
      </c>
      <c r="H452" s="855">
        <v>0.94</v>
      </c>
      <c r="I452" s="2687">
        <v>2.8</v>
      </c>
      <c r="J452" s="1425">
        <v>1.05</v>
      </c>
      <c r="K452" s="2196">
        <v>595752.56500000006</v>
      </c>
      <c r="M452" s="1638">
        <v>101.1</v>
      </c>
      <c r="N452" s="906">
        <v>3531.31</v>
      </c>
      <c r="O452" s="853">
        <v>244.74</v>
      </c>
      <c r="P452" s="853">
        <v>99.8</v>
      </c>
      <c r="Q452" s="854">
        <v>1168440.8999999999</v>
      </c>
      <c r="R452" s="855">
        <v>0.94</v>
      </c>
      <c r="S452" s="2687">
        <v>2.8</v>
      </c>
      <c r="T452" s="1425">
        <v>1.1180000000000001</v>
      </c>
      <c r="U452" s="2196">
        <v>733324</v>
      </c>
      <c r="X452" s="1101"/>
      <c r="Y452" s="1107"/>
      <c r="Z452" s="1107"/>
      <c r="AB452" s="1101"/>
      <c r="AC452" s="1101"/>
      <c r="AD452" s="1107"/>
    </row>
    <row r="453" spans="1:30">
      <c r="A453" s="764">
        <v>2026</v>
      </c>
      <c r="B453" s="564" t="s">
        <v>4</v>
      </c>
      <c r="C453" s="843">
        <v>101.8</v>
      </c>
      <c r="D453" s="843">
        <v>3204561.1721897852</v>
      </c>
      <c r="E453" s="844">
        <v>287710</v>
      </c>
      <c r="F453" s="843">
        <v>104.7</v>
      </c>
      <c r="G453" s="844">
        <v>1112040.8730000001</v>
      </c>
      <c r="H453" s="845">
        <v>0.94</v>
      </c>
      <c r="I453" s="2688">
        <v>1.6</v>
      </c>
      <c r="J453" s="879">
        <v>1.1180000000000001</v>
      </c>
      <c r="K453" s="2197">
        <v>673123.95200000005</v>
      </c>
      <c r="M453" s="1639">
        <v>101.5</v>
      </c>
      <c r="N453" s="878">
        <v>3461.77</v>
      </c>
      <c r="O453" s="843">
        <v>266.02999999999997</v>
      </c>
      <c r="P453" s="843">
        <v>105.9</v>
      </c>
      <c r="Q453" s="844">
        <v>1151061.8999999999</v>
      </c>
      <c r="R453" s="845">
        <v>0.94</v>
      </c>
      <c r="S453" s="2688">
        <v>1.6</v>
      </c>
      <c r="T453" s="879">
        <v>1.1240000000000001</v>
      </c>
      <c r="U453" s="2197">
        <v>704620</v>
      </c>
      <c r="X453" s="1101"/>
      <c r="Y453" s="1107"/>
      <c r="Z453" s="1107"/>
      <c r="AB453" s="1101"/>
      <c r="AC453" s="1101"/>
      <c r="AD453" s="1107"/>
    </row>
    <row r="454" spans="1:30">
      <c r="A454" s="764"/>
      <c r="B454" s="564" t="s">
        <v>5</v>
      </c>
      <c r="C454" s="843">
        <v>98.4</v>
      </c>
      <c r="D454" s="843"/>
      <c r="E454" s="844">
        <v>297094</v>
      </c>
      <c r="F454" s="843">
        <v>100.2</v>
      </c>
      <c r="G454" s="844">
        <v>1125552.0990000002</v>
      </c>
      <c r="H454" s="845">
        <v>0.93</v>
      </c>
      <c r="I454" s="2688">
        <v>1.4</v>
      </c>
      <c r="J454" s="879">
        <v>1.33</v>
      </c>
      <c r="K454" s="2197">
        <v>838032.98800000001</v>
      </c>
      <c r="M454" s="1639">
        <v>98.7</v>
      </c>
      <c r="N454" s="878">
        <v>3400.62</v>
      </c>
      <c r="O454" s="843">
        <v>308.77</v>
      </c>
      <c r="P454" s="843">
        <v>101</v>
      </c>
      <c r="Q454" s="844">
        <v>1152167.2</v>
      </c>
      <c r="R454" s="845">
        <v>0.93</v>
      </c>
      <c r="S454" s="2688">
        <v>1.4</v>
      </c>
      <c r="T454" s="879">
        <v>1.121</v>
      </c>
      <c r="U454" s="2197">
        <v>746644</v>
      </c>
      <c r="X454" s="1101"/>
      <c r="Y454" s="1107"/>
      <c r="Z454" s="1107"/>
      <c r="AB454" s="1101"/>
      <c r="AC454" s="1101"/>
      <c r="AD454" s="1107"/>
    </row>
    <row r="455" spans="1:30">
      <c r="A455" s="764"/>
      <c r="B455" s="564" t="s">
        <v>6</v>
      </c>
      <c r="C455" s="843">
        <v>103.8</v>
      </c>
      <c r="D455" s="843"/>
      <c r="E455" s="844">
        <v>353113</v>
      </c>
      <c r="F455" s="843">
        <v>115.9</v>
      </c>
      <c r="G455" s="844">
        <v>1175127.415</v>
      </c>
      <c r="H455" s="845">
        <v>0.94</v>
      </c>
      <c r="I455" s="2688">
        <v>2.6</v>
      </c>
      <c r="J455" s="879">
        <v>1.1579999999999999</v>
      </c>
      <c r="K455" s="2197">
        <v>796965.43799999997</v>
      </c>
      <c r="M455" s="1639">
        <v>108.6</v>
      </c>
      <c r="N455" s="878">
        <v>3215.59</v>
      </c>
      <c r="O455" s="843">
        <v>305.99</v>
      </c>
      <c r="P455" s="843">
        <v>118.6</v>
      </c>
      <c r="Q455" s="844">
        <v>1129604.3999999999</v>
      </c>
      <c r="R455" s="845">
        <v>0.94</v>
      </c>
      <c r="S455" s="2688">
        <v>2.6</v>
      </c>
      <c r="T455" s="879">
        <v>1.248</v>
      </c>
      <c r="U455" s="2197">
        <v>792448</v>
      </c>
      <c r="X455" s="1101"/>
      <c r="Y455" s="1107"/>
      <c r="Z455" s="1107"/>
      <c r="AB455" s="1101"/>
      <c r="AC455" s="1101"/>
      <c r="AD455" s="1107"/>
    </row>
    <row r="456" spans="1:30">
      <c r="A456" s="764"/>
      <c r="B456" s="564" t="s">
        <v>7</v>
      </c>
      <c r="C456" s="843"/>
      <c r="D456" s="843"/>
      <c r="E456" s="844"/>
      <c r="F456" s="843"/>
      <c r="G456" s="844"/>
      <c r="H456" s="845"/>
      <c r="I456" s="2688"/>
      <c r="J456" s="879"/>
      <c r="K456" s="2197"/>
      <c r="M456" s="1639">
        <v>102.7</v>
      </c>
      <c r="N456" s="1690"/>
      <c r="O456" s="843">
        <v>293.25</v>
      </c>
      <c r="P456" s="843">
        <v>107.5</v>
      </c>
      <c r="Q456" s="844">
        <v>1117446.5</v>
      </c>
      <c r="R456" s="845">
        <v>0.94</v>
      </c>
      <c r="S456" s="2688">
        <v>5.2</v>
      </c>
      <c r="T456" s="879">
        <v>1.1299999999999999</v>
      </c>
      <c r="U456" s="2197">
        <v>773613</v>
      </c>
      <c r="X456" s="1101"/>
      <c r="Y456" s="1107"/>
      <c r="Z456" s="1107"/>
      <c r="AB456" s="1101"/>
      <c r="AC456" s="1101"/>
      <c r="AD456" s="1107"/>
    </row>
    <row r="457" spans="1:30">
      <c r="A457" s="764"/>
      <c r="B457" s="564" t="s">
        <v>8</v>
      </c>
      <c r="C457" s="843"/>
      <c r="D457" s="843"/>
      <c r="E457" s="844"/>
      <c r="F457" s="843"/>
      <c r="G457" s="844"/>
      <c r="H457" s="845"/>
      <c r="I457" s="2688"/>
      <c r="J457" s="879"/>
      <c r="K457" s="2197"/>
      <c r="M457" s="1639">
        <v>103.1</v>
      </c>
      <c r="N457" s="1690"/>
      <c r="O457" s="843">
        <v>323.55</v>
      </c>
      <c r="P457" s="843">
        <v>102.9</v>
      </c>
      <c r="Q457" s="844">
        <v>1141074.3</v>
      </c>
      <c r="R457" s="845">
        <v>0.95</v>
      </c>
      <c r="S457" s="2688">
        <v>-0.5</v>
      </c>
      <c r="T457" s="879">
        <v>1.165</v>
      </c>
      <c r="U457" s="2197">
        <v>754932</v>
      </c>
      <c r="X457" s="1101"/>
      <c r="Y457" s="1107"/>
      <c r="Z457" s="1107"/>
      <c r="AB457" s="1101"/>
      <c r="AC457" s="1101"/>
      <c r="AD457" s="1107"/>
    </row>
    <row r="458" spans="1:30">
      <c r="A458" s="764"/>
      <c r="B458" s="564" t="s">
        <v>9</v>
      </c>
      <c r="C458" s="843"/>
      <c r="D458" s="843"/>
      <c r="E458" s="844"/>
      <c r="F458" s="843"/>
      <c r="G458" s="844"/>
      <c r="H458" s="845"/>
      <c r="I458" s="2688"/>
      <c r="J458" s="879"/>
      <c r="K458" s="2197"/>
      <c r="M458" s="1639"/>
      <c r="N458" s="1690"/>
      <c r="O458" s="843"/>
      <c r="P458" s="843"/>
      <c r="Q458" s="844"/>
      <c r="R458" s="845"/>
      <c r="S458" s="2688"/>
      <c r="T458" s="879"/>
      <c r="U458" s="2197"/>
      <c r="X458" s="1101"/>
      <c r="Y458" s="1107"/>
      <c r="Z458" s="1107"/>
      <c r="AB458" s="1101"/>
      <c r="AC458" s="1101"/>
      <c r="AD458" s="1107"/>
    </row>
    <row r="459" spans="1:30">
      <c r="A459" s="764"/>
      <c r="B459" s="564" t="s">
        <v>10</v>
      </c>
      <c r="C459" s="843"/>
      <c r="D459" s="843"/>
      <c r="E459" s="844"/>
      <c r="F459" s="843"/>
      <c r="G459" s="844"/>
      <c r="H459" s="845"/>
      <c r="I459" s="2688"/>
      <c r="J459" s="879"/>
      <c r="K459" s="2197"/>
      <c r="M459" s="1639"/>
      <c r="N459" s="1690"/>
      <c r="O459" s="843"/>
      <c r="P459" s="843"/>
      <c r="Q459" s="844"/>
      <c r="R459" s="845"/>
      <c r="S459" s="2688"/>
      <c r="T459" s="879"/>
      <c r="U459" s="2197"/>
      <c r="X459" s="1101"/>
      <c r="Y459" s="1107"/>
      <c r="Z459" s="1107"/>
      <c r="AB459" s="1101"/>
      <c r="AC459" s="1101"/>
      <c r="AD459" s="1107"/>
    </row>
    <row r="460" spans="1:30">
      <c r="A460" s="764"/>
      <c r="B460" s="564" t="s">
        <v>11</v>
      </c>
      <c r="C460" s="843"/>
      <c r="D460" s="843"/>
      <c r="E460" s="844"/>
      <c r="F460" s="843"/>
      <c r="G460" s="844"/>
      <c r="H460" s="845"/>
      <c r="I460" s="2688"/>
      <c r="J460" s="879"/>
      <c r="K460" s="2197"/>
      <c r="M460" s="1639"/>
      <c r="N460" s="1690"/>
      <c r="O460" s="843"/>
      <c r="P460" s="843"/>
      <c r="Q460" s="844"/>
      <c r="R460" s="845"/>
      <c r="S460" s="2688"/>
      <c r="T460" s="879"/>
      <c r="U460" s="2197"/>
      <c r="X460" s="1101"/>
      <c r="Y460" s="1107"/>
      <c r="Z460" s="1107"/>
      <c r="AB460" s="1101"/>
      <c r="AC460" s="1101"/>
      <c r="AD460" s="1107"/>
    </row>
    <row r="461" spans="1:30">
      <c r="A461" s="764"/>
      <c r="B461" s="564" t="s">
        <v>12</v>
      </c>
      <c r="C461" s="843"/>
      <c r="D461" s="843"/>
      <c r="E461" s="844"/>
      <c r="F461" s="843"/>
      <c r="G461" s="844"/>
      <c r="H461" s="845"/>
      <c r="I461" s="2688"/>
      <c r="J461" s="879"/>
      <c r="K461" s="2197"/>
      <c r="M461" s="1639"/>
      <c r="N461" s="1690"/>
      <c r="O461" s="843"/>
      <c r="P461" s="843"/>
      <c r="Q461" s="844"/>
      <c r="R461" s="845"/>
      <c r="S461" s="2688"/>
      <c r="T461" s="879"/>
      <c r="U461" s="2197"/>
      <c r="X461" s="1101"/>
      <c r="Y461" s="1107"/>
      <c r="Z461" s="1107"/>
      <c r="AB461" s="1101"/>
      <c r="AC461" s="1101"/>
      <c r="AD461" s="1107"/>
    </row>
    <row r="462" spans="1:30">
      <c r="A462" s="764"/>
      <c r="B462" s="564" t="s">
        <v>13</v>
      </c>
      <c r="C462" s="843"/>
      <c r="D462" s="843"/>
      <c r="E462" s="844"/>
      <c r="F462" s="843"/>
      <c r="G462" s="844"/>
      <c r="H462" s="845"/>
      <c r="I462" s="2688"/>
      <c r="J462" s="879"/>
      <c r="K462" s="2197"/>
      <c r="M462" s="1639"/>
      <c r="N462" s="1690"/>
      <c r="O462" s="843"/>
      <c r="P462" s="843"/>
      <c r="Q462" s="844"/>
      <c r="R462" s="845"/>
      <c r="S462" s="2688"/>
      <c r="T462" s="879"/>
      <c r="U462" s="2197"/>
      <c r="X462" s="1101"/>
      <c r="Y462" s="1107"/>
      <c r="Z462" s="1107"/>
      <c r="AB462" s="1101"/>
      <c r="AC462" s="1101"/>
      <c r="AD462" s="1107"/>
    </row>
    <row r="463" spans="1:30">
      <c r="A463" s="778"/>
      <c r="B463" s="1380" t="s">
        <v>14</v>
      </c>
      <c r="C463" s="848"/>
      <c r="D463" s="848"/>
      <c r="E463" s="849"/>
      <c r="F463" s="848"/>
      <c r="G463" s="849"/>
      <c r="H463" s="850"/>
      <c r="I463" s="2689"/>
      <c r="J463" s="1424"/>
      <c r="K463" s="2203"/>
      <c r="M463" s="1640"/>
      <c r="N463" s="1862"/>
      <c r="O463" s="848"/>
      <c r="P463" s="848"/>
      <c r="Q463" s="849"/>
      <c r="R463" s="850"/>
      <c r="S463" s="2689"/>
      <c r="T463" s="1424"/>
      <c r="U463" s="2203"/>
      <c r="X463" s="1101"/>
      <c r="Y463" s="1107"/>
      <c r="Z463" s="1107"/>
      <c r="AB463" s="1101"/>
      <c r="AC463" s="1101"/>
      <c r="AD463" s="1107"/>
    </row>
    <row r="464" spans="1:30">
      <c r="D464" s="883"/>
      <c r="E464" s="883"/>
      <c r="H464" s="884"/>
      <c r="S464" s="1142"/>
      <c r="Y464" s="883"/>
      <c r="Z464" s="883"/>
    </row>
    <row r="465" spans="1:26">
      <c r="A465" s="43" t="s">
        <v>412</v>
      </c>
      <c r="B465" s="44"/>
      <c r="C465" s="820"/>
      <c r="D465" s="820"/>
      <c r="E465" s="820" t="s">
        <v>718</v>
      </c>
      <c r="F465" s="820"/>
      <c r="H465" s="820"/>
      <c r="J465" s="820"/>
      <c r="X465" s="820"/>
      <c r="Y465" s="820" t="s">
        <v>718</v>
      </c>
      <c r="Z465" s="885" t="s">
        <v>718</v>
      </c>
    </row>
    <row r="466" spans="1:26">
      <c r="A466" s="782" t="s">
        <v>377</v>
      </c>
      <c r="B466" s="786"/>
      <c r="C466" s="912" t="s">
        <v>282</v>
      </c>
      <c r="D466" s="886" t="s">
        <v>283</v>
      </c>
      <c r="E466" s="886" t="s">
        <v>914</v>
      </c>
      <c r="F466" s="886" t="s">
        <v>284</v>
      </c>
      <c r="G466" s="1160" t="s">
        <v>915</v>
      </c>
      <c r="H466" s="886" t="s">
        <v>286</v>
      </c>
      <c r="I466" s="1160" t="s">
        <v>916</v>
      </c>
      <c r="J466" s="886" t="s">
        <v>288</v>
      </c>
      <c r="K466" s="1161" t="s">
        <v>917</v>
      </c>
      <c r="X466" s="912" t="s">
        <v>285</v>
      </c>
      <c r="Y466" s="886" t="s">
        <v>287</v>
      </c>
      <c r="Z466" s="887" t="s">
        <v>289</v>
      </c>
    </row>
    <row r="467" spans="1:26">
      <c r="A467" s="766" t="s">
        <v>354</v>
      </c>
      <c r="B467" s="47"/>
      <c r="C467" s="913" t="s">
        <v>290</v>
      </c>
      <c r="D467" s="820" t="s">
        <v>291</v>
      </c>
      <c r="E467" s="820" t="s">
        <v>918</v>
      </c>
      <c r="F467" s="820" t="s">
        <v>290</v>
      </c>
      <c r="G467" t="s">
        <v>919</v>
      </c>
      <c r="H467" s="820" t="s">
        <v>293</v>
      </c>
      <c r="I467" t="s">
        <v>294</v>
      </c>
      <c r="J467" s="820" t="s">
        <v>295</v>
      </c>
      <c r="K467" s="1114" t="s">
        <v>296</v>
      </c>
      <c r="X467" s="913" t="s">
        <v>292</v>
      </c>
      <c r="Y467" s="820" t="s">
        <v>294</v>
      </c>
      <c r="Z467" s="888" t="s">
        <v>296</v>
      </c>
    </row>
    <row r="468" spans="1:26">
      <c r="A468" s="785"/>
      <c r="B468" s="47"/>
      <c r="C468" s="913" t="s">
        <v>920</v>
      </c>
      <c r="D468" s="820"/>
      <c r="E468" s="820" t="s">
        <v>921</v>
      </c>
      <c r="F468" s="820" t="s">
        <v>297</v>
      </c>
      <c r="G468" t="s">
        <v>922</v>
      </c>
      <c r="H468" s="820" t="s">
        <v>297</v>
      </c>
      <c r="I468" t="s">
        <v>923</v>
      </c>
      <c r="J468" s="820" t="s">
        <v>299</v>
      </c>
      <c r="K468" s="1114"/>
      <c r="X468" s="913" t="s">
        <v>298</v>
      </c>
      <c r="Y468" s="820"/>
      <c r="Z468" s="888"/>
    </row>
    <row r="469" spans="1:26">
      <c r="A469" s="785"/>
      <c r="B469" s="47"/>
      <c r="C469" s="914" t="s">
        <v>300</v>
      </c>
      <c r="D469" s="820"/>
      <c r="E469" s="820"/>
      <c r="F469" s="889" t="s">
        <v>920</v>
      </c>
      <c r="G469" t="s">
        <v>920</v>
      </c>
      <c r="H469" s="820"/>
      <c r="J469" s="820"/>
      <c r="K469" s="1114" t="s">
        <v>301</v>
      </c>
      <c r="X469" s="914" t="s">
        <v>159</v>
      </c>
      <c r="Y469" s="820"/>
      <c r="Z469" s="888" t="s">
        <v>301</v>
      </c>
    </row>
    <row r="470" spans="1:26">
      <c r="A470" s="788"/>
      <c r="B470" s="49"/>
      <c r="C470" s="915" t="s">
        <v>302</v>
      </c>
      <c r="D470" s="890" t="s">
        <v>303</v>
      </c>
      <c r="E470" s="890" t="s">
        <v>304</v>
      </c>
      <c r="F470" s="890" t="s">
        <v>305</v>
      </c>
      <c r="G470" s="931" t="s">
        <v>306</v>
      </c>
      <c r="H470" s="890" t="s">
        <v>307</v>
      </c>
      <c r="I470" s="931" t="s">
        <v>308</v>
      </c>
      <c r="J470" s="890" t="s">
        <v>309</v>
      </c>
      <c r="K470" s="1116" t="s">
        <v>310</v>
      </c>
      <c r="X470" s="915" t="s">
        <v>306</v>
      </c>
      <c r="Y470" s="890" t="s">
        <v>308</v>
      </c>
      <c r="Z470" s="891" t="s">
        <v>310</v>
      </c>
    </row>
    <row r="471" spans="1:26" hidden="1">
      <c r="A471" s="763" t="s">
        <v>379</v>
      </c>
      <c r="B471" s="701"/>
      <c r="C471" s="1137">
        <f>AVERAGE(C20:C31)</f>
        <v>125.88333333333333</v>
      </c>
      <c r="D471" s="31">
        <f t="shared" ref="D471:H471" si="0">AVERAGE(D20:D31)</f>
        <v>1291115.0833333333</v>
      </c>
      <c r="E471" s="31">
        <f>SUM(E20:E31)</f>
        <v>12031970</v>
      </c>
      <c r="F471" s="97">
        <f t="shared" si="0"/>
        <v>93.25</v>
      </c>
      <c r="G471" s="1764">
        <f t="shared" ref="G471" si="1">AVERAGE(G20:G31)</f>
        <v>1028248.301</v>
      </c>
      <c r="H471" s="103">
        <f t="shared" si="0"/>
        <v>1.0916666666666666</v>
      </c>
      <c r="I471" s="1765"/>
      <c r="J471" s="104">
        <f>AVERAGE(J20:J31)</f>
        <v>1.0861666666666667</v>
      </c>
      <c r="K471" s="777">
        <f>SUM(K20:K31)</f>
        <v>5706713</v>
      </c>
      <c r="X471" s="1136">
        <f>AVERAGE(X20:X31)</f>
        <v>150.375</v>
      </c>
      <c r="Y471" s="33">
        <f>SUM(Y21:Y32)</f>
        <v>4800384</v>
      </c>
      <c r="Z471" s="776">
        <f>SUM(Z21:Z32)</f>
        <v>3199698</v>
      </c>
    </row>
    <row r="472" spans="1:26" hidden="1">
      <c r="A472" s="764" t="s">
        <v>380</v>
      </c>
      <c r="B472" s="700" t="s">
        <v>424</v>
      </c>
      <c r="C472" s="1137">
        <f>AVERAGE(C32:C43)</f>
        <v>126.44166666666666</v>
      </c>
      <c r="D472" s="31">
        <f t="shared" ref="D472:H472" si="2">AVERAGE(D32:D43)</f>
        <v>1307541.3333333333</v>
      </c>
      <c r="E472" s="31">
        <f>SUM(E32:E43)</f>
        <v>10398592</v>
      </c>
      <c r="F472" s="97">
        <f t="shared" si="2"/>
        <v>94.5</v>
      </c>
      <c r="G472" s="1764">
        <f t="shared" ref="G472" si="3">AVERAGE(G32:G43)</f>
        <v>1026875.068</v>
      </c>
      <c r="H472" s="103">
        <f t="shared" si="2"/>
        <v>1.0641666666666667</v>
      </c>
      <c r="I472" s="1766">
        <f t="shared" ref="I472" si="4">AVERAGE(I32:I43)</f>
        <v>4.5583333333333327</v>
      </c>
      <c r="J472" s="104">
        <f>AVERAGE(J32:J43)</f>
        <v>1.0580000000000001</v>
      </c>
      <c r="K472" s="777">
        <f>SUM(K32:K43)</f>
        <v>5789971</v>
      </c>
      <c r="X472" s="1137">
        <f>AVERAGE(X32:X43)</f>
        <v>142.66666666666669</v>
      </c>
      <c r="Y472" s="31">
        <f>SUM(Y33:Y44)</f>
        <v>4939673</v>
      </c>
      <c r="Z472" s="777">
        <f>SUM(Z33:Z44)</f>
        <v>3092482</v>
      </c>
    </row>
    <row r="473" spans="1:26" hidden="1">
      <c r="A473" s="764" t="s">
        <v>381</v>
      </c>
      <c r="B473" s="700"/>
      <c r="C473" s="1137">
        <f>AVERAGE(C44:C55)</f>
        <v>116.53333333333332</v>
      </c>
      <c r="D473" s="31">
        <f t="shared" ref="D473:H473" si="5">AVERAGE(D44:D55)</f>
        <v>1273495</v>
      </c>
      <c r="E473" s="31">
        <f>SUM(E44:E55)</f>
        <v>10406827</v>
      </c>
      <c r="F473" s="97">
        <f t="shared" si="5"/>
        <v>82.466666666666654</v>
      </c>
      <c r="G473" s="1764">
        <f t="shared" ref="G473" si="6">AVERAGE(G44:G55)</f>
        <v>991695.23850000009</v>
      </c>
      <c r="H473" s="103">
        <f t="shared" si="5"/>
        <v>0.78083333333333327</v>
      </c>
      <c r="I473" s="1766">
        <f t="shared" ref="I473" si="7">AVERAGE(I44:I55)</f>
        <v>-0.19166666666666662</v>
      </c>
      <c r="J473" s="104">
        <f>AVERAGE(J44:J55)</f>
        <v>0.94508333333333339</v>
      </c>
      <c r="K473" s="777">
        <f>SUM(K44:K55)</f>
        <v>5912048</v>
      </c>
      <c r="X473" s="1137">
        <f>AVERAGE(X44:X55)</f>
        <v>124.28333333333335</v>
      </c>
      <c r="Y473" s="31">
        <f>SUM(Y45:Y56)</f>
        <v>4829407</v>
      </c>
      <c r="Z473" s="777">
        <f>SUM(Z45:Z56)</f>
        <v>2913395</v>
      </c>
    </row>
    <row r="474" spans="1:26" hidden="1">
      <c r="A474" s="764" t="s">
        <v>382</v>
      </c>
      <c r="B474" s="700" t="s">
        <v>425</v>
      </c>
      <c r="C474" s="1137">
        <f>AVERAGE(C56:C67)</f>
        <v>110.13333333333333</v>
      </c>
      <c r="D474" s="31">
        <f t="shared" ref="D474:H474" si="8">AVERAGE(D56:D67)</f>
        <v>1263955.1666666667</v>
      </c>
      <c r="E474" s="31">
        <f>SUM(E56:E67)</f>
        <v>9584339</v>
      </c>
      <c r="F474" s="97">
        <f t="shared" si="8"/>
        <v>77.808333333333351</v>
      </c>
      <c r="G474" s="1764">
        <f t="shared" ref="G474" si="9">AVERAGE(G56:G67)</f>
        <v>1012182.9236666668</v>
      </c>
      <c r="H474" s="103">
        <f t="shared" si="8"/>
        <v>0.54249999999999987</v>
      </c>
      <c r="I474" s="1766">
        <f t="shared" ref="I474" si="10">AVERAGE(I56:I67)</f>
        <v>-0.11666666666666665</v>
      </c>
      <c r="J474" s="104">
        <f>AVERAGE(J56:J67)</f>
        <v>0.89525000000000021</v>
      </c>
      <c r="K474" s="777">
        <f>SUM(K56:K67)</f>
        <v>5200920</v>
      </c>
      <c r="M474" s="327" t="s">
        <v>789</v>
      </c>
      <c r="X474" s="1137">
        <f>AVERAGE(X56:X67)</f>
        <v>103.38333333333333</v>
      </c>
      <c r="Y474" s="31">
        <f>SUM(Y57:Y68)</f>
        <v>4733488</v>
      </c>
      <c r="Z474" s="777">
        <f>SUM(Z57:Z68)</f>
        <v>2624564</v>
      </c>
    </row>
    <row r="475" spans="1:26" hidden="1">
      <c r="A475" s="764" t="s">
        <v>383</v>
      </c>
      <c r="B475" s="700"/>
      <c r="C475" s="1137">
        <f>AVERAGE(C68:C79)</f>
        <v>111.40833333333335</v>
      </c>
      <c r="D475" s="31">
        <f t="shared" ref="D475:H475" si="11">AVERAGE(D68:D79)</f>
        <v>1279009</v>
      </c>
      <c r="E475" s="31">
        <f>SUM(E68:E70)</f>
        <v>2037059</v>
      </c>
      <c r="F475" s="97">
        <f t="shared" si="11"/>
        <v>79.908333333333346</v>
      </c>
      <c r="G475" s="1764">
        <f t="shared" ref="G475" si="12">AVERAGE(G68:G79)</f>
        <v>986071.17824999988</v>
      </c>
      <c r="H475" s="103">
        <f t="shared" si="11"/>
        <v>0.45250000000000007</v>
      </c>
      <c r="I475" s="1766">
        <f t="shared" ref="I475" si="13">AVERAGE(I68:I79)</f>
        <v>1.5666666666666667</v>
      </c>
      <c r="J475" s="104">
        <f>AVERAGE(J68:J79)</f>
        <v>0.89900000000000002</v>
      </c>
      <c r="K475" s="777">
        <f>SUM(K68:K70)</f>
        <v>1217398</v>
      </c>
      <c r="M475" s="327" t="s">
        <v>789</v>
      </c>
      <c r="X475" s="1137">
        <f>AVERAGE(X68:X79)</f>
        <v>99.574999999999989</v>
      </c>
      <c r="Y475" s="31">
        <f>SUM(Y69:Y80)</f>
        <v>4639056</v>
      </c>
      <c r="Z475" s="777">
        <f>SUM(Z69:Z80)</f>
        <v>2725630</v>
      </c>
    </row>
    <row r="476" spans="1:26" hidden="1">
      <c r="A476" s="764" t="s">
        <v>384</v>
      </c>
      <c r="B476" s="700"/>
      <c r="C476" s="1137">
        <f>AVERAGE(C80:C91)</f>
        <v>109.31666666666666</v>
      </c>
      <c r="D476" s="31">
        <f t="shared" ref="D476:H476" si="14">AVERAGE(D80:D91)</f>
        <v>1277848.8333333333</v>
      </c>
      <c r="E476" s="31">
        <f>SUM(E80:E91)</f>
        <v>12824833</v>
      </c>
      <c r="F476" s="97">
        <f t="shared" si="14"/>
        <v>87.691666666666663</v>
      </c>
      <c r="G476" s="1764">
        <f t="shared" ref="G476" si="15">AVERAGE(G80:G91)</f>
        <v>957594.54458333354</v>
      </c>
      <c r="H476" s="103">
        <f t="shared" si="14"/>
        <v>0.48166666666666663</v>
      </c>
      <c r="I476" s="1766">
        <f t="shared" ref="I476" si="16">AVERAGE(I80:I91)</f>
        <v>-8.3583333333333343</v>
      </c>
      <c r="J476" s="104">
        <f>AVERAGE(J80:J91)</f>
        <v>0.8783333333333333</v>
      </c>
      <c r="K476" s="777">
        <f>SUM(K80:K91)</f>
        <v>3311376</v>
      </c>
      <c r="M476" s="327" t="s">
        <v>789</v>
      </c>
      <c r="X476" s="1137">
        <f>AVERAGE(X80:X91)</f>
        <v>100.90833333333335</v>
      </c>
      <c r="Y476" s="31">
        <f>SUM(Y81:Y92)</f>
        <v>3807483</v>
      </c>
      <c r="Z476" s="777">
        <f>SUM(Z81:Z92)</f>
        <v>1878281</v>
      </c>
    </row>
    <row r="477" spans="1:26" hidden="1">
      <c r="A477" s="764" t="s">
        <v>385</v>
      </c>
      <c r="B477" s="700"/>
      <c r="C477" s="1137">
        <f>AVERAGE(C92:C103)</f>
        <v>115.825</v>
      </c>
      <c r="D477" s="31">
        <f t="shared" ref="D477:H477" si="17">AVERAGE(D92:D103)</f>
        <v>1272997.5833333333</v>
      </c>
      <c r="E477" s="31">
        <f>SUM(E92:E103)</f>
        <v>16310371</v>
      </c>
      <c r="F477" s="97">
        <f t="shared" si="17"/>
        <v>93.25</v>
      </c>
      <c r="G477" s="1764">
        <f t="shared" ref="G477" si="18">AVERAGE(G92:G103)</f>
        <v>948902.37750000006</v>
      </c>
      <c r="H477" s="103">
        <f t="shared" si="17"/>
        <v>0.60499999999999998</v>
      </c>
      <c r="I477" s="1766">
        <f t="shared" ref="I477" si="19">AVERAGE(I92:I103)</f>
        <v>8.2416666666666671</v>
      </c>
      <c r="J477" s="104">
        <f>AVERAGE(J92:J103)</f>
        <v>0.92416666666666669</v>
      </c>
      <c r="K477" s="777">
        <f>SUM(K92:K103)</f>
        <v>4533832</v>
      </c>
      <c r="X477" s="1137">
        <f>AVERAGE(X92:X103)</f>
        <v>111.19166666666666</v>
      </c>
      <c r="Y477" s="31">
        <f>SUM(Y93:Y104)</f>
        <v>4188078</v>
      </c>
      <c r="Z477" s="777">
        <f>SUM(Z93:Z104)</f>
        <v>2863335</v>
      </c>
    </row>
    <row r="478" spans="1:26" hidden="1">
      <c r="A478" s="764" t="s">
        <v>386</v>
      </c>
      <c r="B478" s="700" t="s">
        <v>424</v>
      </c>
      <c r="C478" s="1137">
        <f>AVERAGE(C104:C115)</f>
        <v>124.93333333333334</v>
      </c>
      <c r="D478" s="31">
        <f t="shared" ref="D478:H478" si="20">AVERAGE(D104:D115)</f>
        <v>1285656.75</v>
      </c>
      <c r="E478" s="31">
        <f>SUM(E104:E115)</f>
        <v>13118252</v>
      </c>
      <c r="F478" s="97">
        <f t="shared" si="20"/>
        <v>110.72499999999998</v>
      </c>
      <c r="G478" s="1764">
        <f t="shared" ref="G478" si="21">AVERAGE(G104:G115)</f>
        <v>934814.24533333315</v>
      </c>
      <c r="H478" s="103">
        <f t="shared" si="20"/>
        <v>0.57833333333333348</v>
      </c>
      <c r="I478" s="1766">
        <f t="shared" ref="I478" si="22">AVERAGE(I104:I115)</f>
        <v>5.8500000000000005</v>
      </c>
      <c r="J478" s="104">
        <f>AVERAGE(J104:J115)</f>
        <v>1.0061666666666667</v>
      </c>
      <c r="K478" s="777">
        <f>SUM(K104:K115)</f>
        <v>5172974</v>
      </c>
      <c r="X478" s="1137">
        <f>AVERAGE(X104:X115)</f>
        <v>112.91666666666669</v>
      </c>
      <c r="Y478" s="31">
        <f>SUM(Y105:Y116)</f>
        <v>4292840</v>
      </c>
      <c r="Z478" s="777">
        <f>SUM(Z105:Z116)</f>
        <v>2979866</v>
      </c>
    </row>
    <row r="479" spans="1:26" hidden="1">
      <c r="A479" s="764" t="s">
        <v>387</v>
      </c>
      <c r="B479" s="700"/>
      <c r="C479" s="1137">
        <f>AVERAGE(C116:C127)</f>
        <v>118.02500000000002</v>
      </c>
      <c r="D479" s="31">
        <f t="shared" ref="D479:H479" si="23">AVERAGE(D116:D127)</f>
        <v>1228703.75</v>
      </c>
      <c r="E479" s="31">
        <f>SUM(E116:E127)</f>
        <v>8877354</v>
      </c>
      <c r="F479" s="97">
        <f t="shared" si="23"/>
        <v>115.10000000000001</v>
      </c>
      <c r="G479" s="1764">
        <f t="shared" ref="G479" si="24">AVERAGE(G116:G127)</f>
        <v>913882.21666666667</v>
      </c>
      <c r="H479" s="103">
        <f t="shared" si="23"/>
        <v>0.39416666666666661</v>
      </c>
      <c r="I479" s="1766">
        <f t="shared" ref="I479" si="25">AVERAGE(I116:I127)</f>
        <v>0.46666666666666673</v>
      </c>
      <c r="J479" s="104">
        <f>AVERAGE(J116:J127)</f>
        <v>0.95533333333333337</v>
      </c>
      <c r="K479" s="777">
        <f>SUM(K116:K127)</f>
        <v>4984539</v>
      </c>
      <c r="X479" s="1137">
        <f>AVERAGE(X116:X127)</f>
        <v>100.60833333333333</v>
      </c>
      <c r="Y479" s="31">
        <f>SUM(Y117:Y128)</f>
        <v>4086318</v>
      </c>
      <c r="Z479" s="777">
        <f>SUM(Z117:Z128)</f>
        <v>2596650</v>
      </c>
    </row>
    <row r="480" spans="1:26" hidden="1">
      <c r="A480" s="764" t="s">
        <v>388</v>
      </c>
      <c r="B480" s="700" t="s">
        <v>425</v>
      </c>
      <c r="C480" s="1137">
        <f>AVERAGE(C128:C139)</f>
        <v>116.09166666666665</v>
      </c>
      <c r="D480" s="31">
        <f t="shared" ref="D480:H480" si="26">AVERAGE(D128:D139)</f>
        <v>3712361.5833333335</v>
      </c>
      <c r="E480" s="31">
        <f>SUM(E128:E139)</f>
        <v>8257050</v>
      </c>
      <c r="F480" s="97">
        <f t="shared" si="26"/>
        <v>112.38333333333333</v>
      </c>
      <c r="G480" s="1764">
        <f t="shared" ref="G480" si="27">AVERAGE(G128:G139)</f>
        <v>1086509.1475</v>
      </c>
      <c r="H480" s="103">
        <f t="shared" si="26"/>
        <v>0.35250000000000004</v>
      </c>
      <c r="I480" s="1766">
        <f t="shared" ref="I480" si="28">AVERAGE(I128:I139)</f>
        <v>-4.041666666666667</v>
      </c>
      <c r="J480" s="104">
        <f>AVERAGE(J128:J139)</f>
        <v>0.94416666666666671</v>
      </c>
      <c r="K480" s="777">
        <f>SUM(K128:K139)</f>
        <v>4406402</v>
      </c>
      <c r="X480" s="1137">
        <f>AVERAGE(X128:X139)</f>
        <v>98.858333333333334</v>
      </c>
      <c r="Y480" s="31">
        <f>SUM(Y129:Y140)</f>
        <v>4005898</v>
      </c>
      <c r="Z480" s="777">
        <f>SUM(Z129:Z140)</f>
        <v>2335751</v>
      </c>
    </row>
    <row r="481" spans="1:26" hidden="1">
      <c r="A481" s="764" t="s">
        <v>389</v>
      </c>
      <c r="B481" s="700" t="s">
        <v>424</v>
      </c>
      <c r="C481" s="1137">
        <f>AVERAGE(C140:C151)</f>
        <v>119.05833333333334</v>
      </c>
      <c r="D481" s="31">
        <f t="shared" ref="D481:H481" si="29">AVERAGE(D140:D151)</f>
        <v>3792531.6666666665</v>
      </c>
      <c r="E481" s="31">
        <f>SUM(E140:E151)</f>
        <v>8333467</v>
      </c>
      <c r="F481" s="97">
        <f t="shared" si="29"/>
        <v>111.80000000000001</v>
      </c>
      <c r="G481" s="1764">
        <f t="shared" ref="G481" si="30">AVERAGE(G140:G151)</f>
        <v>1110609.4522500003</v>
      </c>
      <c r="H481" s="103">
        <f t="shared" si="29"/>
        <v>0.43416666666666676</v>
      </c>
      <c r="I481" s="1766">
        <f t="shared" ref="I481" si="31">AVERAGE(I140:I151)</f>
        <v>-4.125</v>
      </c>
      <c r="J481" s="104">
        <f>AVERAGE(J140:J151)</f>
        <v>0.98483333333333345</v>
      </c>
      <c r="K481" s="777">
        <f>SUM(K140:K151)</f>
        <v>4487486</v>
      </c>
      <c r="X481" s="1137">
        <f>AVERAGE(X140:X151)</f>
        <v>98.216666666666654</v>
      </c>
      <c r="Y481" s="31">
        <f>SUM(Y141:Y152)</f>
        <v>3929680</v>
      </c>
      <c r="Z481" s="777">
        <f>SUM(Z141:Z152)</f>
        <v>2424345</v>
      </c>
    </row>
    <row r="482" spans="1:26" hidden="1">
      <c r="A482" s="763" t="s">
        <v>390</v>
      </c>
      <c r="B482" s="701" t="s">
        <v>425</v>
      </c>
      <c r="C482" s="1136">
        <f>AVERAGE(C152:C163)</f>
        <v>109.79166666666667</v>
      </c>
      <c r="D482" s="33">
        <f t="shared" ref="D482:H482" si="32">AVERAGE(D152:D163)</f>
        <v>3640370</v>
      </c>
      <c r="E482" s="33">
        <f>SUM(E152:E163)</f>
        <v>7641193</v>
      </c>
      <c r="F482" s="99">
        <f t="shared" si="32"/>
        <v>95.933333333333337</v>
      </c>
      <c r="G482" s="33">
        <f t="shared" ref="G482" si="33">AVERAGE(G152:G163)</f>
        <v>1069643.2153333332</v>
      </c>
      <c r="H482" s="105">
        <f t="shared" si="32"/>
        <v>0.45416666666666666</v>
      </c>
      <c r="I482" s="1767">
        <f t="shared" ref="I482" si="34">AVERAGE(I152:I163)</f>
        <v>-4.208333333333333</v>
      </c>
      <c r="J482" s="106">
        <f>AVERAGE(J152:J163)</f>
        <v>0.91591666666666682</v>
      </c>
      <c r="K482" s="776">
        <f>SUM(K152:K163)</f>
        <v>4350662</v>
      </c>
      <c r="X482" s="1136">
        <f>AVERAGE(X152:X163)</f>
        <v>97.683333333333337</v>
      </c>
      <c r="Y482" s="33">
        <f>SUM(Y153:Y164)</f>
        <v>3835408</v>
      </c>
      <c r="Z482" s="776">
        <f>SUM(Z153:Z164)</f>
        <v>2425057</v>
      </c>
    </row>
    <row r="483" spans="1:26" hidden="1">
      <c r="A483" s="764" t="s">
        <v>391</v>
      </c>
      <c r="B483" s="700"/>
      <c r="C483" s="1137">
        <f>AVERAGE(C164:C175)</f>
        <v>110.73333333333333</v>
      </c>
      <c r="D483" s="31">
        <f t="shared" ref="D483:H483" si="35">AVERAGE(D164:D175)</f>
        <v>3576634.0833333335</v>
      </c>
      <c r="E483" s="31">
        <f>SUM(E164:E175)</f>
        <v>6959622</v>
      </c>
      <c r="F483" s="97">
        <f t="shared" si="35"/>
        <v>94.924999999999997</v>
      </c>
      <c r="G483" s="1764">
        <f t="shared" ref="G483" si="36">AVERAGE(G164:G175)</f>
        <v>967100.89574999979</v>
      </c>
      <c r="H483" s="103">
        <f t="shared" si="35"/>
        <v>0.41833333333333345</v>
      </c>
      <c r="I483" s="1766">
        <f t="shared" ref="I483" si="37">AVERAGE(I164:I175)</f>
        <v>-4.6249999999999991</v>
      </c>
      <c r="J483" s="104">
        <f>AVERAGE(J164:J175)</f>
        <v>0.9920000000000001</v>
      </c>
      <c r="K483" s="777">
        <f>SUM(K164:K175)</f>
        <v>4657128</v>
      </c>
      <c r="X483" s="1137">
        <f>AVERAGE(X164:X175)</f>
        <v>86.274999999999991</v>
      </c>
      <c r="Y483" s="31">
        <f>SUM(Y165:Y176)</f>
        <v>3811152</v>
      </c>
      <c r="Z483" s="777">
        <f>SUM(Z165:Z176)</f>
        <v>2439469</v>
      </c>
    </row>
    <row r="484" spans="1:26" hidden="1">
      <c r="A484" s="764" t="s">
        <v>392</v>
      </c>
      <c r="B484" s="700"/>
      <c r="C484" s="1137">
        <f>AVERAGE(C176:C187)</f>
        <v>119.625</v>
      </c>
      <c r="D484" s="31">
        <f t="shared" ref="D484:H484" si="38">AVERAGE(D176:D187)</f>
        <v>3545586.4166666665</v>
      </c>
      <c r="E484" s="31">
        <f>SUM(E176:E187)</f>
        <v>6959838</v>
      </c>
      <c r="F484" s="97">
        <f t="shared" si="38"/>
        <v>108.425</v>
      </c>
      <c r="G484" s="1764">
        <f t="shared" ref="G484" si="39">AVERAGE(G176:G187)</f>
        <v>919869.68516666675</v>
      </c>
      <c r="H484" s="103">
        <f t="shared" si="38"/>
        <v>0.51750000000000007</v>
      </c>
      <c r="I484" s="1766">
        <f t="shared" ref="I484" si="40">AVERAGE(I176:I187)</f>
        <v>-3.8749999999999996</v>
      </c>
      <c r="J484" s="104">
        <f>AVERAGE(J176:J187)</f>
        <v>1.13975</v>
      </c>
      <c r="K484" s="777">
        <f>SUM(K176:K187)</f>
        <v>4731385</v>
      </c>
      <c r="X484" s="1137">
        <f>AVERAGE(X176:X187)</f>
        <v>90.341666666666654</v>
      </c>
      <c r="Y484" s="31">
        <f>SUM(Y177:Y188)</f>
        <v>3705882</v>
      </c>
      <c r="Z484" s="777">
        <f>SUM(Z177:Z188)</f>
        <v>2388458</v>
      </c>
    </row>
    <row r="485" spans="1:26" hidden="1">
      <c r="A485" s="764" t="s">
        <v>393</v>
      </c>
      <c r="B485" s="700"/>
      <c r="C485" s="1137">
        <f>AVERAGE(C188:C199)</f>
        <v>123.78333333333332</v>
      </c>
      <c r="D485" s="31">
        <f t="shared" ref="D485:H485" si="41">AVERAGE(D188:D199)</f>
        <v>3650300.5833333335</v>
      </c>
      <c r="E485" s="31">
        <f>SUM(E188:E199)</f>
        <v>7876438</v>
      </c>
      <c r="F485" s="97">
        <f t="shared" si="41"/>
        <v>116.32499999999999</v>
      </c>
      <c r="G485" s="1764">
        <f t="shared" ref="G485" si="42">AVERAGE(G188:G199)</f>
        <v>1025501.6138333334</v>
      </c>
      <c r="H485" s="103">
        <f t="shared" si="41"/>
        <v>0.68833333333333335</v>
      </c>
      <c r="I485" s="1766">
        <f t="shared" ref="I485" si="43">AVERAGE(I188:I199)</f>
        <v>-2.5416666666666665</v>
      </c>
      <c r="J485" s="104">
        <f>AVERAGE(J188:J199)</f>
        <v>1.1237499999999998</v>
      </c>
      <c r="K485" s="777">
        <f>SUM(K188:K199)</f>
        <v>5402118</v>
      </c>
      <c r="X485" s="1137">
        <f>AVERAGE(X188:X199)</f>
        <v>97.308333333333323</v>
      </c>
      <c r="Y485" s="31">
        <f>SUM(Y189:Y200)</f>
        <v>3571676</v>
      </c>
      <c r="Z485" s="777">
        <f>SUM(Z189:Z200)</f>
        <v>2618428</v>
      </c>
    </row>
    <row r="486" spans="1:26">
      <c r="A486" s="764" t="s">
        <v>394</v>
      </c>
      <c r="B486" s="700"/>
      <c r="C486" s="1137">
        <f>AVERAGE(C200:C211)</f>
        <v>126.61666666666669</v>
      </c>
      <c r="D486" s="31">
        <f t="shared" ref="D486:H486" si="44">AVERAGE(D200:D211)</f>
        <v>3656376.6666666665</v>
      </c>
      <c r="E486" s="31">
        <f>SUM(E200:E211)</f>
        <v>7629299</v>
      </c>
      <c r="F486" s="97">
        <f t="shared" si="44"/>
        <v>127.11666666666667</v>
      </c>
      <c r="G486" s="1764">
        <f t="shared" ref="G486" si="45">AVERAGE(G200:G211)</f>
        <v>1023977.5619166667</v>
      </c>
      <c r="H486" s="103">
        <f t="shared" si="44"/>
        <v>0.8341666666666665</v>
      </c>
      <c r="I486" s="1766">
        <f t="shared" ref="I486" si="46">AVERAGE(I200:I211)</f>
        <v>-2.5833333333333335</v>
      </c>
      <c r="J486" s="104">
        <f>AVERAGE(J200:J211)</f>
        <v>1.16825</v>
      </c>
      <c r="K486" s="777">
        <f>SUM(K200:K211)</f>
        <v>5782834</v>
      </c>
      <c r="X486" s="1137">
        <f>AVERAGE(X200:X211)</f>
        <v>101.21666666666668</v>
      </c>
      <c r="Y486" s="31">
        <f>SUM(Y201:Y212)</f>
        <v>3506178</v>
      </c>
      <c r="Z486" s="777">
        <f>SUM(Z201:Z212)</f>
        <v>2947324</v>
      </c>
    </row>
    <row r="487" spans="1:26">
      <c r="A487" s="764" t="s">
        <v>395</v>
      </c>
      <c r="B487" s="700"/>
      <c r="C487" s="1137">
        <f>AVERAGE(C212:C223)</f>
        <v>138.05833333333331</v>
      </c>
      <c r="D487" s="31">
        <f t="shared" ref="D487:H487" si="47">AVERAGE(D212:D223)</f>
        <v>3786668</v>
      </c>
      <c r="E487" s="31">
        <f>SUM(E212:E223)</f>
        <v>8149081</v>
      </c>
      <c r="F487" s="97">
        <f t="shared" si="47"/>
        <v>149.30833333333331</v>
      </c>
      <c r="G487" s="1764">
        <f t="shared" ref="G487" si="48">AVERAGE(G212:G223)</f>
        <v>1028883.0442500002</v>
      </c>
      <c r="H487" s="103">
        <f t="shared" si="47"/>
        <v>0.93833333333333313</v>
      </c>
      <c r="I487" s="1766">
        <f t="shared" ref="I487" si="49">AVERAGE(I212:I223)</f>
        <v>-0.94999999999999984</v>
      </c>
      <c r="J487" s="104">
        <f>AVERAGE(J212:J223)</f>
        <v>1.3180833333333333</v>
      </c>
      <c r="K487" s="777">
        <f>SUM(K212:K223)</f>
        <v>6409114</v>
      </c>
      <c r="X487" s="1137">
        <f>AVERAGE(X212:X223)</f>
        <v>104.99166666666663</v>
      </c>
      <c r="Y487" s="31">
        <f>SUM(Y213:Y224)</f>
        <v>3472166</v>
      </c>
      <c r="Z487" s="777">
        <f>SUM(Z213:Z224)</f>
        <v>3282684</v>
      </c>
    </row>
    <row r="488" spans="1:26">
      <c r="A488" s="764" t="s">
        <v>396</v>
      </c>
      <c r="B488" s="700" t="s">
        <v>424</v>
      </c>
      <c r="C488" s="1137">
        <f>AVERAGE(C224:C235)</f>
        <v>137.27500000000001</v>
      </c>
      <c r="D488" s="31">
        <f t="shared" ref="D488:H488" si="50">AVERAGE(D224:D235)</f>
        <v>3860475.75</v>
      </c>
      <c r="E488" s="31">
        <f>SUM(E224:E235)</f>
        <v>7345286</v>
      </c>
      <c r="F488" s="97">
        <f t="shared" si="50"/>
        <v>147.35833333333332</v>
      </c>
      <c r="G488" s="1764">
        <f t="shared" ref="G488" si="51">AVERAGE(G224:G235)</f>
        <v>1040253.3859166669</v>
      </c>
      <c r="H488" s="103">
        <f t="shared" si="50"/>
        <v>0.94166666666666676</v>
      </c>
      <c r="I488" s="1766">
        <f t="shared" ref="I488" si="52">AVERAGE(I224:I235)</f>
        <v>1.8083333333333336</v>
      </c>
      <c r="J488" s="104">
        <f>AVERAGE(J224:J235)</f>
        <v>1.2791666666666668</v>
      </c>
      <c r="K488" s="777">
        <f>SUM(K224:K235)</f>
        <v>6988706</v>
      </c>
      <c r="X488" s="1137">
        <f>AVERAGE(X224:X235)</f>
        <v>109.375</v>
      </c>
      <c r="Y488" s="31">
        <f>SUM(Y225:Y236)</f>
        <v>3263115</v>
      </c>
      <c r="Z488" s="777">
        <f>SUM(Z225:Z236)</f>
        <v>3651619</v>
      </c>
    </row>
    <row r="489" spans="1:26">
      <c r="A489" s="764" t="s">
        <v>397</v>
      </c>
      <c r="B489" s="700"/>
      <c r="C489" s="1137">
        <f>AVERAGE(C236:C247)</f>
        <v>126.99166666666667</v>
      </c>
      <c r="D489" s="31">
        <f t="shared" ref="D489:H489" si="53">AVERAGE(D236:D247)</f>
        <v>3940679.0833333335</v>
      </c>
      <c r="E489" s="31">
        <f>SUM(E236:E247)</f>
        <v>6706975</v>
      </c>
      <c r="F489" s="97">
        <f t="shared" si="53"/>
        <v>127.7</v>
      </c>
      <c r="G489" s="1764">
        <f t="shared" ref="G489" si="54">AVERAGE(G236:G247)</f>
        <v>1036981.3789166667</v>
      </c>
      <c r="H489" s="103">
        <f t="shared" si="53"/>
        <v>0.77916666666666667</v>
      </c>
      <c r="I489" s="1766">
        <f t="shared" ref="I489" si="55">AVERAGE(I236:I247)</f>
        <v>-0.44166666666666649</v>
      </c>
      <c r="J489" s="104">
        <f>AVERAGE(J236:J247)</f>
        <v>1.2615833333333333</v>
      </c>
      <c r="K489" s="777">
        <f>SUM(K236:K247)</f>
        <v>6918936</v>
      </c>
      <c r="X489" s="1137">
        <f>AVERAGE(X236:X247)</f>
        <v>109.03333333333335</v>
      </c>
      <c r="Y489" s="31">
        <f>SUM(Y237:Y248)</f>
        <v>3126600</v>
      </c>
      <c r="Z489" s="777">
        <f>SUM(Z237:Z248)</f>
        <v>3908638</v>
      </c>
    </row>
    <row r="490" spans="1:26">
      <c r="A490" s="764" t="s">
        <v>398</v>
      </c>
      <c r="B490" s="700" t="s">
        <v>425</v>
      </c>
      <c r="C490" s="1137">
        <f>AVERAGE(C248:C259)</f>
        <v>104.06666666666665</v>
      </c>
      <c r="D490" s="31">
        <f t="shared" ref="D490:H490" si="56">AVERAGE(D248:D259)</f>
        <v>3443980.9166666665</v>
      </c>
      <c r="E490" s="31">
        <f>SUM(E248:E259)</f>
        <v>4559452</v>
      </c>
      <c r="F490" s="97">
        <f t="shared" si="56"/>
        <v>99.958333333333329</v>
      </c>
      <c r="G490" s="1764">
        <f t="shared" ref="G490" si="57">AVERAGE(G248:G259)</f>
        <v>1048383.1500833334</v>
      </c>
      <c r="H490" s="103">
        <f t="shared" si="56"/>
        <v>0.47000000000000003</v>
      </c>
      <c r="I490" s="1766">
        <f t="shared" ref="I490" si="58">AVERAGE(I248:I259)</f>
        <v>-4.0666666666666673</v>
      </c>
      <c r="J490" s="104">
        <f>AVERAGE(J248:J259)</f>
        <v>1.0499166666666666</v>
      </c>
      <c r="K490" s="777">
        <f>SUM(K248:K259)</f>
        <v>4832087</v>
      </c>
      <c r="X490" s="1137">
        <f>AVERAGE(X248:X259)</f>
        <v>93.533333333333346</v>
      </c>
      <c r="Y490" s="31">
        <f>SUM(Y249:Y260)</f>
        <v>2992082</v>
      </c>
      <c r="Z490" s="777">
        <f>SUM(Z249:Z260)</f>
        <v>2739493</v>
      </c>
    </row>
    <row r="491" spans="1:26">
      <c r="A491" s="778" t="s">
        <v>399</v>
      </c>
      <c r="B491" s="816"/>
      <c r="C491" s="1164">
        <f>AVERAGE(C260:C271)</f>
        <v>116.06666666666668</v>
      </c>
      <c r="D491" s="1165">
        <f t="shared" ref="D491:H491" si="59">AVERAGE(D260:D271)</f>
        <v>3886937.0833333335</v>
      </c>
      <c r="E491" s="1165">
        <f>SUM(E260:E271)</f>
        <v>4834563</v>
      </c>
      <c r="F491" s="817">
        <f t="shared" si="59"/>
        <v>114.71666666666668</v>
      </c>
      <c r="G491" s="1165">
        <f t="shared" ref="G491" si="60">AVERAGE(G260:G271)</f>
        <v>1076570.4206666667</v>
      </c>
      <c r="H491" s="1166">
        <f t="shared" si="59"/>
        <v>0.49499999999999994</v>
      </c>
      <c r="I491" s="1768">
        <f t="shared" ref="I491" si="61">AVERAGE(I260:I271)</f>
        <v>-2.2000000000000006</v>
      </c>
      <c r="J491" s="893">
        <f>AVERAGE(J260:J271)</f>
        <v>1.181</v>
      </c>
      <c r="K491" s="1167">
        <f>SUM(K260:K271)</f>
        <v>5843303</v>
      </c>
      <c r="X491" s="1137">
        <f>AVERAGE(X260:X271)</f>
        <v>99.02500000000002</v>
      </c>
      <c r="Y491" s="31">
        <f>SUM(Y261:Y272)</f>
        <v>2965869</v>
      </c>
      <c r="Z491" s="777">
        <f>SUM(Z261:Z272)</f>
        <v>3081719</v>
      </c>
    </row>
    <row r="492" spans="1:26">
      <c r="A492" s="764" t="s">
        <v>400</v>
      </c>
      <c r="B492" s="700" t="s">
        <v>424</v>
      </c>
      <c r="C492" s="1137">
        <f>AVERAGE(C272:C283)</f>
        <v>122.10000000000002</v>
      </c>
      <c r="D492" s="31">
        <f t="shared" ref="D492:H492" si="62">AVERAGE(D272:D283)</f>
        <v>3935270.5</v>
      </c>
      <c r="E492" s="31">
        <f>SUM(E272:E283)</f>
        <v>4950404</v>
      </c>
      <c r="F492" s="97">
        <f t="shared" si="62"/>
        <v>126.04166666666667</v>
      </c>
      <c r="G492" s="1764">
        <f t="shared" ref="G492" si="63">AVERAGE(G272:G283)</f>
        <v>1088115.4820833334</v>
      </c>
      <c r="H492" s="103">
        <f t="shared" si="62"/>
        <v>0.59499999999999997</v>
      </c>
      <c r="I492" s="1766">
        <f t="shared" ref="I492" si="64">AVERAGE(I272:I283)</f>
        <v>-1.7916666666666667</v>
      </c>
      <c r="J492" s="104">
        <f>AVERAGE(J272:J283)</f>
        <v>1.2267500000000002</v>
      </c>
      <c r="K492" s="777">
        <f>SUM(K272:K283)</f>
        <v>6132418</v>
      </c>
      <c r="X492" s="1136">
        <f>AVERAGE(X272:X283)</f>
        <v>97.533333333333317</v>
      </c>
      <c r="Y492" s="33">
        <f>SUM(Y273:Y284)</f>
        <v>2915291</v>
      </c>
      <c r="Z492" s="776">
        <f>SUM(Z273:Z284)</f>
        <v>3562742</v>
      </c>
    </row>
    <row r="493" spans="1:26">
      <c r="A493" s="764" t="s">
        <v>401</v>
      </c>
      <c r="B493" s="700"/>
      <c r="C493" s="1137">
        <f>AVERAGE(C284:C295)</f>
        <v>115.65000000000002</v>
      </c>
      <c r="D493" s="31">
        <f t="shared" ref="D493:H493" si="65">AVERAGE(D284:D295)</f>
        <v>3736374.5</v>
      </c>
      <c r="E493" s="31">
        <f>SUM(E284:E295)</f>
        <v>5253596</v>
      </c>
      <c r="F493" s="97">
        <f t="shared" si="65"/>
        <v>118.65833333333332</v>
      </c>
      <c r="G493" s="1764">
        <f t="shared" ref="G493" si="66">AVERAGE(G284:G295)</f>
        <v>1133199.1916666667</v>
      </c>
      <c r="H493" s="103">
        <f t="shared" si="65"/>
        <v>0.67833333333333312</v>
      </c>
      <c r="I493" s="1766">
        <f t="shared" ref="I493" si="67">AVERAGE(I284:I295)</f>
        <v>-1.6583333333333332</v>
      </c>
      <c r="J493" s="104">
        <f>AVERAGE(J284:J295)</f>
        <v>1.1472499999999999</v>
      </c>
      <c r="K493" s="777">
        <f>SUM(K284:K295)</f>
        <v>5728351</v>
      </c>
      <c r="X493" s="1137">
        <f>AVERAGE(X284:X295)</f>
        <v>93.966666666666654</v>
      </c>
      <c r="Y493" s="31">
        <f>SUM(Y285:Y296)</f>
        <v>2861390</v>
      </c>
      <c r="Z493" s="777">
        <f>SUM(Z285:Z296)</f>
        <v>3464583</v>
      </c>
    </row>
    <row r="494" spans="1:26">
      <c r="A494" s="764" t="s">
        <v>402</v>
      </c>
      <c r="B494" s="700" t="s">
        <v>425</v>
      </c>
      <c r="C494" s="1137">
        <f>AVERAGE(C296:C307)</f>
        <v>112.33333333333333</v>
      </c>
      <c r="D494" s="31">
        <f t="shared" ref="D494:H494" si="68">AVERAGE(D296:D307)</f>
        <v>3638469.75</v>
      </c>
      <c r="E494" s="31">
        <f>SUM(E296:E307)</f>
        <v>5282416</v>
      </c>
      <c r="F494" s="97">
        <f t="shared" si="68"/>
        <v>110.375</v>
      </c>
      <c r="G494" s="1764">
        <f t="shared" ref="G494" si="69">AVERAGE(G296:G307)</f>
        <v>1116942.0360000003</v>
      </c>
      <c r="H494" s="103">
        <f t="shared" si="68"/>
        <v>0.75583333333333336</v>
      </c>
      <c r="I494" s="1766">
        <f t="shared" ref="I494" si="70">AVERAGE(I296:I307)</f>
        <v>-0.75833333333333341</v>
      </c>
      <c r="J494" s="104">
        <f>AVERAGE(J296:J307)</f>
        <v>1.113</v>
      </c>
      <c r="K494" s="777">
        <f>SUM(K296:K307)</f>
        <v>5924226</v>
      </c>
      <c r="X494" s="1137">
        <f>AVERAGE(X296:X307)</f>
        <v>96.475000000000009</v>
      </c>
      <c r="Y494" s="31">
        <f>SUM(Y297:Y308)</f>
        <v>2832011</v>
      </c>
      <c r="Z494" s="777">
        <f>SUM(Z297:Z308)</f>
        <v>3987460</v>
      </c>
    </row>
    <row r="495" spans="1:26">
      <c r="A495" s="764" t="s">
        <v>403</v>
      </c>
      <c r="B495" s="700"/>
      <c r="C495" s="1137">
        <f>AVERAGE(C308:C319)</f>
        <v>113.58333333333333</v>
      </c>
      <c r="D495" s="31">
        <f t="shared" ref="D495:H495" si="71">AVERAGE(D308:D319)</f>
        <v>3581176.1666666665</v>
      </c>
      <c r="E495" s="31">
        <f>SUM(E308:E319)</f>
        <v>5383301</v>
      </c>
      <c r="F495" s="97">
        <f t="shared" si="71"/>
        <v>114.38333333333334</v>
      </c>
      <c r="G495" s="1764">
        <f t="shared" ref="G495" si="72">AVERAGE(G308:G319)</f>
        <v>1119436.9991666668</v>
      </c>
      <c r="H495" s="103">
        <f t="shared" si="71"/>
        <v>0.88583333333333325</v>
      </c>
      <c r="I495" s="1766">
        <f t="shared" ref="I495" si="73">AVERAGE(I308:I319)</f>
        <v>0.52500000000000013</v>
      </c>
      <c r="J495" s="104">
        <f>AVERAGE(J308:J319)</f>
        <v>1.1514166666666668</v>
      </c>
      <c r="K495" s="777">
        <f>SUM(K308:K319)</f>
        <v>6171309</v>
      </c>
      <c r="X495" s="1137">
        <f>AVERAGE(X308:X319)</f>
        <v>102.27499999999999</v>
      </c>
      <c r="Y495" s="31">
        <f>SUM(Y309:Y320)</f>
        <v>2808662</v>
      </c>
      <c r="Z495" s="777">
        <f>SUM(Z309:Z320)</f>
        <v>4231194</v>
      </c>
    </row>
    <row r="496" spans="1:26">
      <c r="A496" s="764" t="s">
        <v>404</v>
      </c>
      <c r="B496" s="700"/>
      <c r="C496" s="1137">
        <f>AVERAGE(C320:C331)</f>
        <v>112.24166666666667</v>
      </c>
      <c r="D496" s="31">
        <f t="shared" ref="D496:H496" si="74">AVERAGE(D320:D331)</f>
        <v>3420036.6666666665</v>
      </c>
      <c r="E496" s="31">
        <f>SUM(E320:E331)</f>
        <v>4872257</v>
      </c>
      <c r="F496" s="97">
        <f t="shared" si="74"/>
        <v>111.62500000000001</v>
      </c>
      <c r="G496" s="1764">
        <f t="shared" ref="G496" si="75">AVERAGE(G320:G331)</f>
        <v>1098499.1291666667</v>
      </c>
      <c r="H496" s="103">
        <f t="shared" si="74"/>
        <v>0.98583333333333323</v>
      </c>
      <c r="I496" s="1766">
        <f t="shared" ref="I496" si="76">AVERAGE(I320:I331)</f>
        <v>0.61638570412680649</v>
      </c>
      <c r="J496" s="104">
        <f>AVERAGE(J320:J331)</f>
        <v>1.1236666666666666</v>
      </c>
      <c r="K496" s="777">
        <f>SUM(K320:K331)</f>
        <v>6220371</v>
      </c>
      <c r="X496" s="1137">
        <f>AVERAGE(X320:X331)</f>
        <v>100.00833333333333</v>
      </c>
      <c r="Y496" s="31">
        <f>SUM(Y321:Y332)</f>
        <v>2770061</v>
      </c>
      <c r="Z496" s="777">
        <f>SUM(Z321:Z332)</f>
        <v>4058091</v>
      </c>
    </row>
    <row r="497" spans="1:26">
      <c r="A497" s="764" t="s">
        <v>465</v>
      </c>
      <c r="B497" s="700"/>
      <c r="C497" s="1138">
        <f>AVERAGE(C332:C343)</f>
        <v>111.31666666666666</v>
      </c>
      <c r="D497" s="31">
        <f t="shared" ref="D497:H497" si="77">AVERAGE(D332:D343)</f>
        <v>3494967.3344518975</v>
      </c>
      <c r="E497" s="31">
        <f>SUM(E332:E343)</f>
        <v>5203666</v>
      </c>
      <c r="F497" s="32">
        <f t="shared" si="77"/>
        <v>110.25833333333333</v>
      </c>
      <c r="G497" s="31">
        <f t="shared" ref="G497" si="78">AVERAGE(G332:G343)</f>
        <v>1098327.0233333332</v>
      </c>
      <c r="H497" s="808">
        <f t="shared" si="77"/>
        <v>1.1316666666666666</v>
      </c>
      <c r="I497" s="1769">
        <f t="shared" ref="I497" si="79">AVERAGE(I332:I343)</f>
        <v>-1.4971097443643069</v>
      </c>
      <c r="J497" s="809">
        <f>AVERAGE(J332:J343)</f>
        <v>1.0684166666666666</v>
      </c>
      <c r="K497" s="777">
        <f>SUM(K332:K343)</f>
        <v>5655748</v>
      </c>
      <c r="X497" s="1138">
        <f>AVERAGE(X332:X343)</f>
        <v>96.316666666666663</v>
      </c>
      <c r="Y497" s="31">
        <f>SUM(Y333:Y344)</f>
        <v>2673913</v>
      </c>
      <c r="Z497" s="777">
        <f>SUM(Z333:Z344)</f>
        <v>3564689</v>
      </c>
    </row>
    <row r="498" spans="1:26">
      <c r="A498" s="779" t="s">
        <v>467</v>
      </c>
      <c r="B498" s="1162" t="s">
        <v>271</v>
      </c>
      <c r="C498" s="1137">
        <f>AVERAGE(C344:C355)</f>
        <v>114.11666666666666</v>
      </c>
      <c r="D498" s="974">
        <f>AVERAGE(D344:D355)</f>
        <v>3571259.5960399653</v>
      </c>
      <c r="E498" s="31">
        <f>SUM(E344:E355)</f>
        <v>4968261</v>
      </c>
      <c r="F498" s="97">
        <f>AVERAGE(F344:F355)</f>
        <v>115.35833333333335</v>
      </c>
      <c r="G498" s="1764">
        <f>AVERAGE(G344:G355)</f>
        <v>1093173.93025</v>
      </c>
      <c r="H498" s="103">
        <f>AVERAGE(H344:H355)</f>
        <v>1.2833333333333334</v>
      </c>
      <c r="I498" s="1766">
        <f>AVERAGE(I344:I355)</f>
        <v>-1.9750000000000005</v>
      </c>
      <c r="J498" s="104">
        <f>AVERAGE(J344:J355)</f>
        <v>1.0928333333333333</v>
      </c>
      <c r="K498" s="777">
        <f>SUM(K344:K355)</f>
        <v>6239690</v>
      </c>
      <c r="X498" s="1137">
        <f>AVERAGE(X344:X355)</f>
        <v>94.391666666666652</v>
      </c>
      <c r="Y498" s="31">
        <f>SUM(Y344:Y355)</f>
        <v>2607696</v>
      </c>
      <c r="Z498" s="777">
        <f>SUM(Z344:Z355)</f>
        <v>4006727</v>
      </c>
    </row>
    <row r="499" spans="1:26">
      <c r="A499" s="779" t="s">
        <v>747</v>
      </c>
      <c r="B499" s="1162" t="s">
        <v>271</v>
      </c>
      <c r="C499" s="1137">
        <f>AVERAGE(C356:C367)</f>
        <v>117.34166666666665</v>
      </c>
      <c r="D499" s="974">
        <f>AVERAGE(D356:D367)</f>
        <v>3453003.4878608421</v>
      </c>
      <c r="E499" s="31">
        <f>SUM(E356:E367)</f>
        <v>5128508</v>
      </c>
      <c r="F499" s="97">
        <f>AVERAGE(F356:F367)</f>
        <v>122.64999999999999</v>
      </c>
      <c r="G499" s="1764">
        <f>AVERAGE(G356:G367)</f>
        <v>1129601.9590833331</v>
      </c>
      <c r="H499" s="103">
        <f>AVERAGE(H356:H367)</f>
        <v>1.43</v>
      </c>
      <c r="I499" s="1766">
        <f>AVERAGE(I356:I367)</f>
        <v>-3</v>
      </c>
      <c r="J499" s="104">
        <f>AVERAGE(J356:J367)</f>
        <v>1.0960833333333333</v>
      </c>
      <c r="K499" s="777">
        <f>SUM(K356:K367)</f>
        <v>6483136</v>
      </c>
      <c r="X499" s="1137">
        <f>AVERAGE(X356:X367)</f>
        <v>104.99166666666667</v>
      </c>
      <c r="Y499" s="31">
        <f>SUM(Y356:Y367)</f>
        <v>2401081</v>
      </c>
      <c r="Z499" s="777">
        <f>SUM(Z356:Z367)</f>
        <v>4250263</v>
      </c>
    </row>
    <row r="500" spans="1:26">
      <c r="A500" s="779" t="s">
        <v>782</v>
      </c>
      <c r="B500" s="46" t="s">
        <v>269</v>
      </c>
      <c r="C500" s="1137">
        <f>AVERAGE(C368:C379)</f>
        <v>110.85000000000001</v>
      </c>
      <c r="D500" s="974">
        <f>AVERAGE(D368:D379)</f>
        <v>3518340.0810184008</v>
      </c>
      <c r="E500" s="983">
        <f>SUM(E368:E379)</f>
        <v>4652924</v>
      </c>
      <c r="F500" s="97">
        <f>AVERAGE(F368:F379)</f>
        <v>112.75000000000001</v>
      </c>
      <c r="G500" s="1764">
        <f>AVERAGE(G368:G379)</f>
        <v>1099458.1426666668</v>
      </c>
      <c r="H500" s="103">
        <f>AVERAGE(H368:H379)</f>
        <v>1.4275</v>
      </c>
      <c r="I500" s="1766">
        <f>AVERAGE(I368:I379)</f>
        <v>-1.6416666666666664</v>
      </c>
      <c r="J500" s="104">
        <f>AVERAGE(J368:J379)</f>
        <v>1.0358333333333332</v>
      </c>
      <c r="K500" s="984">
        <f>SUM(K368:K379)</f>
        <v>6133895</v>
      </c>
      <c r="X500" s="1137">
        <f>AVERAGE(X368:X379)</f>
        <v>98.300000000000011</v>
      </c>
      <c r="Y500" s="983">
        <f>SUM(Y368:Y379)</f>
        <v>2308831</v>
      </c>
      <c r="Z500" s="984">
        <f>SUM(Z368:Z379)</f>
        <v>4080536</v>
      </c>
    </row>
    <row r="501" spans="1:26">
      <c r="A501" s="1854" t="s">
        <v>794</v>
      </c>
      <c r="B501" s="1855" t="s">
        <v>270</v>
      </c>
      <c r="C501" s="99">
        <f>AVERAGE(C380:C391)</f>
        <v>99.841666666666683</v>
      </c>
      <c r="D501" s="33">
        <f>AVERAGE(D380:D391)</f>
        <v>3178037.5842424058</v>
      </c>
      <c r="E501" s="33">
        <f>SUM(E380:E391)</f>
        <v>4633021</v>
      </c>
      <c r="F501" s="99">
        <f t="shared" ref="F501:J501" si="80">AVERAGE(F380:F391)</f>
        <v>99.65000000000002</v>
      </c>
      <c r="G501" s="33">
        <f t="shared" ref="G501" si="81">AVERAGE(G380:G391)</f>
        <v>1082349.5443333334</v>
      </c>
      <c r="H501" s="1856">
        <f t="shared" si="80"/>
        <v>1.0483333333333333</v>
      </c>
      <c r="I501" s="1857">
        <f t="shared" ref="I501" si="82">AVERAGE(I380:I391)</f>
        <v>-4.2416666666666663</v>
      </c>
      <c r="J501" s="106">
        <f t="shared" si="80"/>
        <v>0.99916666666666665</v>
      </c>
      <c r="K501" s="776">
        <f>SUM(K380:K391)</f>
        <v>5422921</v>
      </c>
      <c r="X501" s="987">
        <f>AVERAGE(X380:X391)</f>
        <v>84.483333333333334</v>
      </c>
      <c r="Y501" s="985">
        <f>AVERAGE(Y380:Y391)</f>
        <v>151801.08333333334</v>
      </c>
      <c r="Z501" s="986">
        <f>AVERAGE(Z380:Z391)</f>
        <v>301907.58333333331</v>
      </c>
    </row>
    <row r="502" spans="1:26">
      <c r="A502" s="779" t="s">
        <v>857</v>
      </c>
      <c r="B502" s="1853"/>
      <c r="C502" s="97">
        <f>AVERAGE(C392:C403)</f>
        <v>102.09166666666665</v>
      </c>
      <c r="D502" s="31">
        <f>AVERAGE(D392:D403)</f>
        <v>3410038.3310608682</v>
      </c>
      <c r="E502" s="31">
        <f>SUM(E392:E403)</f>
        <v>4453134</v>
      </c>
      <c r="F502" s="97">
        <f t="shared" ref="F502:J502" si="83">AVERAGE(F392:F403)</f>
        <v>98.566666666666663</v>
      </c>
      <c r="G502" s="31">
        <f t="shared" ref="G502" si="84">AVERAGE(G392:G403)</f>
        <v>1084780.6182500001</v>
      </c>
      <c r="H502" s="808">
        <f t="shared" si="83"/>
        <v>0.9325</v>
      </c>
      <c r="I502" s="1769">
        <f t="shared" ref="I502" si="85">AVERAGE(I392:I403)</f>
        <v>0.42499999999999982</v>
      </c>
      <c r="J502" s="104">
        <f t="shared" si="83"/>
        <v>1.1057499999999998</v>
      </c>
      <c r="K502" s="777">
        <f>SUM(K392:K403)</f>
        <v>6570944</v>
      </c>
      <c r="X502" s="987">
        <f>AVERAGE(X392:X403)</f>
        <v>88.850000000000009</v>
      </c>
      <c r="Y502" s="985">
        <f>AVERAGE(Y392:Y403)</f>
        <v>153348.16666666666</v>
      </c>
      <c r="Z502" s="986">
        <f>AVERAGE(Z392:Z403)</f>
        <v>368839</v>
      </c>
    </row>
    <row r="503" spans="1:26">
      <c r="A503" s="779" t="s">
        <v>1222</v>
      </c>
      <c r="B503" s="1853"/>
      <c r="C503" s="97">
        <f>AVERAGE(C404:C415)</f>
        <v>102.35833333333331</v>
      </c>
      <c r="D503" s="31">
        <f>AVERAGE(D404:D415)</f>
        <v>3457221.8778454117</v>
      </c>
      <c r="E503" s="31">
        <f>SUM(E404:E415)</f>
        <v>4467181</v>
      </c>
      <c r="F503" s="97">
        <f>AVERAGE(F404:F415)</f>
        <v>101.12499999999999</v>
      </c>
      <c r="G503" s="31">
        <f>AVERAGE(G404:G415)</f>
        <v>1104855.316166667</v>
      </c>
      <c r="H503" s="808">
        <f>AVERAGE(H404:H415)</f>
        <v>1.0116666666666669</v>
      </c>
      <c r="I503" s="1769">
        <f>AVERAGE(I404:I415)</f>
        <v>1.8500000000000003</v>
      </c>
      <c r="J503" s="104">
        <f>AVERAGE(J404:J415)</f>
        <v>1.1644999999999999</v>
      </c>
      <c r="K503" s="777">
        <f>SUM(K404:K415)</f>
        <v>7982729.0350000001</v>
      </c>
      <c r="X503" s="1682"/>
      <c r="Y503" s="1682"/>
      <c r="Z503" s="1682"/>
    </row>
    <row r="504" spans="1:26">
      <c r="A504" s="811" t="s">
        <v>1221</v>
      </c>
      <c r="B504" s="792"/>
      <c r="C504" s="817">
        <f>AVERAGE(C416:C427)</f>
        <v>97.733333333333334</v>
      </c>
      <c r="D504" s="1165">
        <f>AVERAGE(D416:D427)</f>
        <v>3351438.4206860308</v>
      </c>
      <c r="E504" s="1165">
        <f>SUM(E416:E427)</f>
        <v>5005021</v>
      </c>
      <c r="F504" s="817">
        <f>AVERAGE(F416:F427)</f>
        <v>96.174999999999997</v>
      </c>
      <c r="G504" s="1165">
        <f>AVERAGE(G416:G427)</f>
        <v>1082275.4194166667</v>
      </c>
      <c r="H504" s="1858">
        <f>AVERAGE(H416:H427)</f>
        <v>1.0191666666666666</v>
      </c>
      <c r="I504" s="1859">
        <f>AVERAGE(I416:I427)</f>
        <v>3.3000000000000003</v>
      </c>
      <c r="J504" s="893">
        <f>AVERAGE(J416:J427)</f>
        <v>1.1350833333333332</v>
      </c>
      <c r="K504" s="1167">
        <f>SUM(K416:K427)</f>
        <v>8257914.2549999999</v>
      </c>
      <c r="X504" s="1682"/>
      <c r="Y504" s="1682"/>
      <c r="Z504" s="1682"/>
    </row>
    <row r="505" spans="1:26">
      <c r="A505" s="2550" t="s">
        <v>1428</v>
      </c>
      <c r="B505" s="2551"/>
      <c r="C505" s="817">
        <f>AVERAGE(C428:C439)</f>
        <v>96.516666666666666</v>
      </c>
      <c r="D505" s="1165">
        <f>AVERAGE(D428:D439)</f>
        <v>3422571.8759795912</v>
      </c>
      <c r="E505" s="1165">
        <f>SUM(E428:E439)</f>
        <v>3995397</v>
      </c>
      <c r="F505" s="817">
        <f>AVERAGE(F428:F439)</f>
        <v>93.27500000000002</v>
      </c>
      <c r="G505" s="1165">
        <f>AVERAGE(G428:G439)</f>
        <v>1119378.5756666667</v>
      </c>
      <c r="H505" s="1858">
        <f>AVERAGE(H428:H439)</f>
        <v>1.0091666666666665</v>
      </c>
      <c r="I505" s="1859">
        <f>AVERAGE(I428:I439)</f>
        <v>2.6416666666666666</v>
      </c>
      <c r="J505" s="893">
        <f>AVERAGE(J428:J439)</f>
        <v>1.155</v>
      </c>
      <c r="K505" s="1167">
        <f>SUM(K428:K439)</f>
        <v>8135078.5759999994</v>
      </c>
      <c r="X505" s="1682"/>
      <c r="Y505" s="1682"/>
      <c r="Z505" s="1682"/>
    </row>
    <row r="506" spans="1:26">
      <c r="A506" s="2550" t="s">
        <v>1455</v>
      </c>
      <c r="B506" s="2551"/>
      <c r="C506" s="817">
        <f>AVERAGE(C440:C451)</f>
        <v>96.466666666666654</v>
      </c>
      <c r="D506" s="1165">
        <f>AVERAGE(D440:D451)</f>
        <v>3335840.3944435711</v>
      </c>
      <c r="E506" s="1165">
        <f>SUM(E440:E451)</f>
        <v>3812694</v>
      </c>
      <c r="F506" s="817">
        <f>AVERAGE(F440:F451)</f>
        <v>93.116666666666674</v>
      </c>
      <c r="G506" s="1165">
        <f>AVERAGE(G440:G451)</f>
        <v>1112290.7868333333</v>
      </c>
      <c r="H506" s="1858">
        <f>AVERAGE(H440:H451)</f>
        <v>0.9724999999999997</v>
      </c>
      <c r="I506" s="1859">
        <f>AVERAGE(I440:I451)</f>
        <v>-1.375</v>
      </c>
      <c r="J506" s="893">
        <f>AVERAGE(J440:J451)</f>
        <v>1.1195833333333332</v>
      </c>
      <c r="K506" s="1167">
        <f>SUM(K440:K451)</f>
        <v>8243423.375</v>
      </c>
      <c r="X506" s="1682"/>
      <c r="Y506" s="1682"/>
      <c r="Z506" s="1682"/>
    </row>
    <row r="507" spans="1:26">
      <c r="A507" s="819"/>
      <c r="B507" s="46"/>
      <c r="C507" s="97"/>
      <c r="D507" s="31"/>
      <c r="E507" s="31"/>
      <c r="F507" s="97"/>
      <c r="G507" s="38"/>
      <c r="H507" s="808"/>
      <c r="I507" s="38"/>
      <c r="J507" s="104"/>
      <c r="K507" s="31"/>
      <c r="X507" s="1682"/>
      <c r="Y507" s="1682"/>
      <c r="Z507" s="1682"/>
    </row>
    <row r="508" spans="1:26">
      <c r="A508" s="1045"/>
      <c r="C508" s="1045"/>
      <c r="D508" s="24"/>
      <c r="E508" s="565" t="s">
        <v>720</v>
      </c>
      <c r="F508" s="565"/>
      <c r="H508" s="565"/>
      <c r="J508" s="820"/>
      <c r="X508" s="565"/>
      <c r="Y508" s="565" t="s">
        <v>720</v>
      </c>
      <c r="Z508" s="565" t="s">
        <v>720</v>
      </c>
    </row>
    <row r="509" spans="1:26">
      <c r="A509" s="763" t="s">
        <v>715</v>
      </c>
      <c r="B509" s="765"/>
      <c r="C509" s="99" t="s">
        <v>719</v>
      </c>
      <c r="D509" s="33">
        <f>SUM(D323:D334)</f>
        <v>40520505</v>
      </c>
      <c r="E509" s="33">
        <f>SUM(E323:E334)</f>
        <v>5077588</v>
      </c>
      <c r="F509" s="33"/>
      <c r="G509" s="1160"/>
      <c r="H509" s="33"/>
      <c r="I509" s="1160"/>
      <c r="J509" s="886"/>
      <c r="K509" s="776">
        <f>SUM(K323:K334)</f>
        <v>6096356</v>
      </c>
      <c r="X509" s="1139"/>
      <c r="Y509" s="33">
        <f>SUM(Y323:Y334)</f>
        <v>2751578</v>
      </c>
      <c r="Z509" s="776">
        <f>SUM(Z323:Z334)</f>
        <v>3938415</v>
      </c>
    </row>
    <row r="510" spans="1:26">
      <c r="A510" s="764" t="s">
        <v>716</v>
      </c>
      <c r="B510" s="564"/>
      <c r="C510" s="32" t="s">
        <v>719</v>
      </c>
      <c r="D510" s="31">
        <f>SUM(D335:D346)</f>
        <v>42629319.095784932</v>
      </c>
      <c r="E510" s="31">
        <f>SUM(E335:E346)</f>
        <v>5383201</v>
      </c>
      <c r="F510" s="31"/>
      <c r="H510" s="31"/>
      <c r="J510" s="820"/>
      <c r="K510" s="777">
        <f>SUM(K335:K346)</f>
        <v>5730459</v>
      </c>
      <c r="X510" s="1140"/>
      <c r="Y510" s="31">
        <f>SUM(Y335:Y346)</f>
        <v>2662721</v>
      </c>
      <c r="Z510" s="777">
        <f>SUM(Z335:Z346)</f>
        <v>3592259</v>
      </c>
    </row>
    <row r="511" spans="1:26">
      <c r="A511" s="764" t="s">
        <v>717</v>
      </c>
      <c r="B511" s="810" t="s">
        <v>271</v>
      </c>
      <c r="C511" s="97" t="s">
        <v>719</v>
      </c>
      <c r="D511" s="28">
        <f>SUM(D347:D358)</f>
        <v>42379159.918874465</v>
      </c>
      <c r="E511" s="28">
        <f>SUM(E347:E358)</f>
        <v>5071492</v>
      </c>
      <c r="F511" s="31"/>
      <c r="H511" s="31"/>
      <c r="J511" s="820"/>
      <c r="K511" s="922">
        <f>SUM(K347:K358)</f>
        <v>6321137</v>
      </c>
      <c r="X511" s="1140"/>
      <c r="Y511" s="31">
        <f>SUM(Y347:Y358)</f>
        <v>2580078</v>
      </c>
      <c r="Z511" s="922">
        <f>SUM(Z347:Z358)</f>
        <v>4091089</v>
      </c>
    </row>
    <row r="512" spans="1:26">
      <c r="A512" s="764" t="s">
        <v>757</v>
      </c>
      <c r="B512" s="1168"/>
      <c r="C512" s="820"/>
      <c r="D512" s="1860">
        <f>SUM(D359:D370)</f>
        <v>41887825.98534061</v>
      </c>
      <c r="E512" s="1860">
        <f>SUM(E359:E370)</f>
        <v>4660018</v>
      </c>
      <c r="F512" s="820"/>
      <c r="H512" s="820"/>
      <c r="K512" s="1169">
        <f>SUM(K359:K370)</f>
        <v>6507920</v>
      </c>
      <c r="X512" s="1115"/>
      <c r="Y512" s="892">
        <f>SUM(Y359:Y370)</f>
        <v>2349305</v>
      </c>
      <c r="Z512" s="923">
        <f>SUM(Z359:Z370)</f>
        <v>4214130</v>
      </c>
    </row>
    <row r="513" spans="1:26">
      <c r="A513" s="1045" t="s">
        <v>795</v>
      </c>
      <c r="B513" s="1861"/>
      <c r="D513" s="1860">
        <f>SUM(D371:D382)</f>
        <v>41378254.844433755</v>
      </c>
      <c r="E513" s="1860">
        <f>SUM(E371:E382)</f>
        <v>4607385</v>
      </c>
      <c r="K513" s="1169">
        <f>SUM(K371:K382)</f>
        <v>5938622</v>
      </c>
      <c r="X513" s="1141"/>
      <c r="Y513" s="919">
        <f>SUM(Y371:Y382)</f>
        <v>2227531</v>
      </c>
      <c r="Z513" s="923">
        <f>SUM(Z371:Z382)</f>
        <v>3985170</v>
      </c>
    </row>
    <row r="514" spans="1:26">
      <c r="A514" s="1045" t="s">
        <v>823</v>
      </c>
      <c r="B514" s="1861"/>
      <c r="D514" s="1860">
        <f>SUM(D383:D394)</f>
        <v>37963961.745062433</v>
      </c>
      <c r="E514" s="1860">
        <f>SUM(E383:E394)</f>
        <v>4675823</v>
      </c>
      <c r="K514" s="1169">
        <f>SUM(K383:K394)</f>
        <v>5496044</v>
      </c>
      <c r="X514" s="1141"/>
      <c r="Y514" s="1011">
        <f>SUM(Y383:Y394)</f>
        <v>1787291</v>
      </c>
      <c r="Z514" s="1012">
        <f>SUM(Z383:Z394)</f>
        <v>3676202</v>
      </c>
    </row>
    <row r="515" spans="1:26">
      <c r="A515" s="1045" t="s">
        <v>1192</v>
      </c>
      <c r="B515" s="1861"/>
      <c r="D515" s="1860">
        <f>SUM(D395:D406)</f>
        <v>41426260.066222213</v>
      </c>
      <c r="E515" s="1860">
        <f>SUM(E395:E406)</f>
        <v>4600889</v>
      </c>
      <c r="K515" s="1169">
        <f>SUM(K395:K406)</f>
        <v>6848697.693</v>
      </c>
    </row>
    <row r="516" spans="1:26">
      <c r="A516" s="1163" t="s">
        <v>1224</v>
      </c>
      <c r="B516" s="807"/>
      <c r="C516" s="882"/>
      <c r="D516" s="919">
        <f>SUM(D407:D418)</f>
        <v>41393688.03420537</v>
      </c>
      <c r="E516" s="919">
        <f>SUM(E407:E418)</f>
        <v>4305478</v>
      </c>
      <c r="F516" s="882"/>
      <c r="G516" s="931"/>
      <c r="H516" s="882"/>
      <c r="I516" s="931"/>
      <c r="J516" s="882"/>
      <c r="K516" s="923">
        <f>SUM(K407:K418)</f>
        <v>8180661.6449999996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V516"/>
  <sheetViews>
    <sheetView workbookViewId="0">
      <pane xSplit="2" ySplit="7" topLeftCell="M442" activePane="bottomRight" state="frozen"/>
      <selection pane="topRight" activeCell="C1" sqref="C1"/>
      <selection pane="bottomLeft" activeCell="A7" sqref="A7"/>
      <selection pane="bottomRight" activeCell="Y21" sqref="Y21"/>
    </sheetView>
  </sheetViews>
  <sheetFormatPr defaultColWidth="9" defaultRowHeight="13"/>
  <cols>
    <col min="1" max="1" width="8.36328125" style="24" customWidth="1"/>
    <col min="2" max="2" width="6.90625" style="24" customWidth="1"/>
    <col min="3" max="11" width="10.6328125" style="327" hidden="1" customWidth="1"/>
    <col min="12" max="12" width="0" style="327" hidden="1" customWidth="1"/>
    <col min="13" max="21" width="10.6328125" style="327" customWidth="1"/>
    <col min="22" max="16384" width="9" style="327"/>
  </cols>
  <sheetData>
    <row r="1" spans="1:22">
      <c r="A1" s="43" t="s">
        <v>1499</v>
      </c>
      <c r="B1" s="44"/>
      <c r="C1" s="820"/>
      <c r="D1" s="820"/>
      <c r="E1" s="820"/>
      <c r="F1" s="820"/>
      <c r="G1" s="820"/>
      <c r="H1" s="820"/>
      <c r="I1" s="820"/>
      <c r="J1" s="820"/>
      <c r="K1" s="820"/>
      <c r="M1" s="820"/>
      <c r="N1" s="820"/>
      <c r="O1" s="820"/>
      <c r="P1" s="820"/>
      <c r="Q1" s="820"/>
      <c r="R1" s="820"/>
      <c r="S1" s="820"/>
      <c r="T1" s="820"/>
      <c r="U1" s="820"/>
    </row>
    <row r="2" spans="1:22" ht="13.5" thickBot="1">
      <c r="A2" s="45" t="s">
        <v>24</v>
      </c>
      <c r="B2" s="44"/>
      <c r="C2" s="45" t="s">
        <v>458</v>
      </c>
      <c r="D2" s="820"/>
      <c r="E2" s="820"/>
      <c r="F2" s="820"/>
      <c r="G2" s="820"/>
      <c r="H2" s="820"/>
      <c r="I2" s="820"/>
      <c r="J2" s="820"/>
      <c r="K2" s="820"/>
      <c r="M2" s="45" t="s">
        <v>25</v>
      </c>
      <c r="N2" s="820"/>
      <c r="O2" s="820"/>
      <c r="P2" s="820"/>
      <c r="Q2" s="820"/>
      <c r="R2" s="820"/>
      <c r="S2" s="820"/>
      <c r="T2" s="820"/>
      <c r="U2" s="820"/>
    </row>
    <row r="3" spans="1:22">
      <c r="A3" s="81" t="s">
        <v>26</v>
      </c>
      <c r="B3" s="82"/>
      <c r="C3" s="821" t="s">
        <v>282</v>
      </c>
      <c r="D3" s="821" t="s">
        <v>311</v>
      </c>
      <c r="E3" s="821" t="s">
        <v>312</v>
      </c>
      <c r="F3" s="821" t="s">
        <v>313</v>
      </c>
      <c r="G3" s="821" t="s">
        <v>314</v>
      </c>
      <c r="H3" s="821" t="s">
        <v>315</v>
      </c>
      <c r="I3" s="896" t="s">
        <v>316</v>
      </c>
      <c r="J3" s="821" t="s">
        <v>317</v>
      </c>
      <c r="K3" s="822" t="s">
        <v>318</v>
      </c>
      <c r="M3" s="823" t="s">
        <v>282</v>
      </c>
      <c r="N3" s="821" t="s">
        <v>311</v>
      </c>
      <c r="O3" s="821" t="s">
        <v>312</v>
      </c>
      <c r="P3" s="821" t="s">
        <v>313</v>
      </c>
      <c r="Q3" s="821" t="s">
        <v>314</v>
      </c>
      <c r="R3" s="821" t="s">
        <v>315</v>
      </c>
      <c r="S3" s="821" t="s">
        <v>316</v>
      </c>
      <c r="T3" s="821" t="s">
        <v>317</v>
      </c>
      <c r="U3" s="822" t="s">
        <v>318</v>
      </c>
    </row>
    <row r="4" spans="1:22">
      <c r="A4" s="85" t="s">
        <v>356</v>
      </c>
      <c r="B4" s="86"/>
      <c r="C4" s="820" t="s">
        <v>319</v>
      </c>
      <c r="D4" s="820" t="s">
        <v>320</v>
      </c>
      <c r="E4" s="820" t="s">
        <v>321</v>
      </c>
      <c r="F4" s="820" t="s">
        <v>322</v>
      </c>
      <c r="G4" s="820" t="s">
        <v>323</v>
      </c>
      <c r="H4" s="820" t="s">
        <v>324</v>
      </c>
      <c r="I4" s="897" t="s">
        <v>325</v>
      </c>
      <c r="J4" s="820" t="s">
        <v>326</v>
      </c>
      <c r="K4" s="824" t="s">
        <v>327</v>
      </c>
      <c r="M4" s="825" t="s">
        <v>319</v>
      </c>
      <c r="N4" s="820" t="s">
        <v>320</v>
      </c>
      <c r="O4" s="820" t="s">
        <v>321</v>
      </c>
      <c r="P4" s="820" t="s">
        <v>322</v>
      </c>
      <c r="Q4" s="820" t="s">
        <v>323</v>
      </c>
      <c r="R4" s="820" t="s">
        <v>324</v>
      </c>
      <c r="S4" s="820" t="s">
        <v>325</v>
      </c>
      <c r="T4" s="820" t="s">
        <v>326</v>
      </c>
      <c r="U4" s="824" t="s">
        <v>327</v>
      </c>
    </row>
    <row r="5" spans="1:22">
      <c r="A5" s="87"/>
      <c r="B5" s="86"/>
      <c r="C5" s="2149" t="s">
        <v>1423</v>
      </c>
      <c r="D5" s="820"/>
      <c r="E5" s="2149" t="s">
        <v>1423</v>
      </c>
      <c r="F5" s="820" t="s">
        <v>328</v>
      </c>
      <c r="G5" s="820" t="s">
        <v>329</v>
      </c>
      <c r="H5" s="820"/>
      <c r="I5" s="897" t="s">
        <v>330</v>
      </c>
      <c r="J5" s="820" t="s">
        <v>331</v>
      </c>
      <c r="K5" s="824" t="s">
        <v>332</v>
      </c>
      <c r="L5" s="820" t="s">
        <v>848</v>
      </c>
      <c r="M5" s="2151" t="s">
        <v>1423</v>
      </c>
      <c r="N5" s="820"/>
      <c r="O5" s="2149" t="s">
        <v>1423</v>
      </c>
      <c r="P5" s="820" t="s">
        <v>328</v>
      </c>
      <c r="Q5" s="820" t="s">
        <v>329</v>
      </c>
      <c r="R5" s="820"/>
      <c r="S5" s="820" t="s">
        <v>330</v>
      </c>
      <c r="T5" s="820" t="s">
        <v>331</v>
      </c>
      <c r="U5" s="824" t="s">
        <v>332</v>
      </c>
    </row>
    <row r="6" spans="1:22">
      <c r="A6" s="87"/>
      <c r="B6" s="86"/>
      <c r="C6" s="827" t="s">
        <v>333</v>
      </c>
      <c r="D6" s="827"/>
      <c r="E6" s="827" t="s">
        <v>300</v>
      </c>
      <c r="F6" s="2152" t="s">
        <v>1423</v>
      </c>
      <c r="G6" s="827"/>
      <c r="H6" s="827"/>
      <c r="I6" s="827"/>
      <c r="J6" s="827"/>
      <c r="K6" s="828"/>
      <c r="M6" s="829" t="s">
        <v>333</v>
      </c>
      <c r="N6" s="827"/>
      <c r="O6" s="827" t="s">
        <v>300</v>
      </c>
      <c r="P6" s="2152" t="s">
        <v>1423</v>
      </c>
      <c r="Q6" s="827"/>
      <c r="R6" s="827"/>
      <c r="S6" s="827"/>
      <c r="T6" s="827"/>
      <c r="U6" s="828"/>
    </row>
    <row r="7" spans="1:22" ht="13.5" thickBot="1">
      <c r="A7" s="90"/>
      <c r="B7" s="91"/>
      <c r="C7" s="830" t="s">
        <v>334</v>
      </c>
      <c r="D7" s="830" t="s">
        <v>335</v>
      </c>
      <c r="E7" s="830" t="s">
        <v>336</v>
      </c>
      <c r="F7" s="830" t="s">
        <v>337</v>
      </c>
      <c r="G7" s="830" t="s">
        <v>338</v>
      </c>
      <c r="H7" s="830" t="s">
        <v>339</v>
      </c>
      <c r="I7" s="830" t="s">
        <v>340</v>
      </c>
      <c r="J7" s="830" t="s">
        <v>341</v>
      </c>
      <c r="K7" s="831" t="s">
        <v>342</v>
      </c>
      <c r="M7" s="832" t="s">
        <v>334</v>
      </c>
      <c r="N7" s="830" t="s">
        <v>335</v>
      </c>
      <c r="O7" s="830" t="s">
        <v>336</v>
      </c>
      <c r="P7" s="830" t="s">
        <v>337</v>
      </c>
      <c r="Q7" s="830" t="s">
        <v>338</v>
      </c>
      <c r="R7" s="830" t="s">
        <v>339</v>
      </c>
      <c r="S7" s="830" t="s">
        <v>340</v>
      </c>
      <c r="T7" s="830" t="s">
        <v>341</v>
      </c>
      <c r="U7" s="831" t="s">
        <v>342</v>
      </c>
    </row>
    <row r="8" spans="1:22">
      <c r="A8" s="112" t="s">
        <v>721</v>
      </c>
      <c r="B8" s="120" t="s">
        <v>3</v>
      </c>
      <c r="C8" s="1155">
        <v>85.7</v>
      </c>
      <c r="D8" s="1156">
        <v>1586.8</v>
      </c>
      <c r="E8" s="1156">
        <v>137.4</v>
      </c>
      <c r="F8" s="1156">
        <v>93.1</v>
      </c>
      <c r="G8" s="1157">
        <v>28778</v>
      </c>
      <c r="H8" s="1156">
        <v>108.235</v>
      </c>
      <c r="I8" s="1157">
        <v>5695900</v>
      </c>
      <c r="J8" s="1158">
        <v>5.3789999999999996</v>
      </c>
      <c r="K8" s="1159">
        <v>100.586</v>
      </c>
      <c r="M8" s="837">
        <v>85.7</v>
      </c>
      <c r="N8" s="833">
        <v>1605.3</v>
      </c>
      <c r="O8" s="833">
        <v>137.4</v>
      </c>
      <c r="P8" s="833">
        <v>93.9</v>
      </c>
      <c r="Q8" s="834">
        <v>29578</v>
      </c>
      <c r="R8" s="833">
        <v>108.235</v>
      </c>
      <c r="S8" s="834">
        <v>17243</v>
      </c>
      <c r="T8" s="836">
        <v>5.3789999999999996</v>
      </c>
      <c r="U8" s="898">
        <v>100.586</v>
      </c>
    </row>
    <row r="9" spans="1:22">
      <c r="A9" s="112">
        <v>1989</v>
      </c>
      <c r="B9" s="120" t="s">
        <v>4</v>
      </c>
      <c r="C9" s="837">
        <v>86.2</v>
      </c>
      <c r="D9" s="833">
        <v>1618.2</v>
      </c>
      <c r="E9" s="833">
        <v>139.9</v>
      </c>
      <c r="F9" s="833">
        <v>92.8</v>
      </c>
      <c r="G9" s="834">
        <v>28205</v>
      </c>
      <c r="H9" s="833">
        <v>99.494</v>
      </c>
      <c r="I9" s="834">
        <v>15268951</v>
      </c>
      <c r="J9" s="836">
        <v>5.3840000000000003</v>
      </c>
      <c r="K9" s="898">
        <v>100.70399999999999</v>
      </c>
      <c r="M9" s="837">
        <v>86.2</v>
      </c>
      <c r="N9" s="833">
        <v>1601.8</v>
      </c>
      <c r="O9" s="833">
        <v>139.9</v>
      </c>
      <c r="P9" s="833">
        <v>93.7</v>
      </c>
      <c r="Q9" s="834">
        <v>29292</v>
      </c>
      <c r="R9" s="833">
        <v>99.494</v>
      </c>
      <c r="S9" s="834">
        <v>18474</v>
      </c>
      <c r="T9" s="836">
        <v>5.3840000000000003</v>
      </c>
      <c r="U9" s="898">
        <v>100.70399999999999</v>
      </c>
    </row>
    <row r="10" spans="1:22">
      <c r="A10" s="112"/>
      <c r="B10" s="120" t="s">
        <v>5</v>
      </c>
      <c r="C10" s="837">
        <v>85</v>
      </c>
      <c r="D10" s="833">
        <v>1538.5</v>
      </c>
      <c r="E10" s="833">
        <v>145.19999999999999</v>
      </c>
      <c r="F10" s="833">
        <v>93.1</v>
      </c>
      <c r="G10" s="834">
        <v>26958</v>
      </c>
      <c r="H10" s="833">
        <v>91.183999999999997</v>
      </c>
      <c r="I10" s="834">
        <v>4712568</v>
      </c>
      <c r="J10" s="836">
        <v>5.4240000000000004</v>
      </c>
      <c r="K10" s="898">
        <v>101.053</v>
      </c>
      <c r="M10" s="837">
        <v>85</v>
      </c>
      <c r="N10" s="833">
        <v>1573.8</v>
      </c>
      <c r="O10" s="833">
        <v>145.19999999999999</v>
      </c>
      <c r="P10" s="833">
        <v>94.3</v>
      </c>
      <c r="Q10" s="834">
        <v>28821</v>
      </c>
      <c r="R10" s="833">
        <v>91.183999999999997</v>
      </c>
      <c r="S10" s="834">
        <v>17520</v>
      </c>
      <c r="T10" s="836">
        <v>5.4240000000000004</v>
      </c>
      <c r="U10" s="898">
        <v>101.053</v>
      </c>
    </row>
    <row r="11" spans="1:22">
      <c r="A11" s="112"/>
      <c r="B11" s="120" t="s">
        <v>6</v>
      </c>
      <c r="C11" s="837">
        <v>86.2</v>
      </c>
      <c r="D11" s="833">
        <v>1597.6</v>
      </c>
      <c r="E11" s="833">
        <v>144.5</v>
      </c>
      <c r="F11" s="833">
        <v>96.3</v>
      </c>
      <c r="G11" s="834">
        <v>26155</v>
      </c>
      <c r="H11" s="833">
        <v>101.571</v>
      </c>
      <c r="I11" s="834">
        <v>8035358</v>
      </c>
      <c r="J11" s="836">
        <v>5.4279999999999999</v>
      </c>
      <c r="K11" s="898">
        <v>102.331</v>
      </c>
      <c r="M11" s="837">
        <v>86.2</v>
      </c>
      <c r="N11" s="833">
        <v>1594.3</v>
      </c>
      <c r="O11" s="833">
        <v>144.5</v>
      </c>
      <c r="P11" s="833">
        <v>95.3</v>
      </c>
      <c r="Q11" s="834">
        <v>28979</v>
      </c>
      <c r="R11" s="833">
        <v>101.571</v>
      </c>
      <c r="S11" s="834">
        <v>16670</v>
      </c>
      <c r="T11" s="836">
        <v>5.4279999999999999</v>
      </c>
      <c r="U11" s="898">
        <v>102.331</v>
      </c>
    </row>
    <row r="12" spans="1:22">
      <c r="A12" s="112"/>
      <c r="B12" s="120" t="s">
        <v>7</v>
      </c>
      <c r="C12" s="837">
        <v>87.5</v>
      </c>
      <c r="D12" s="833">
        <v>1621.9</v>
      </c>
      <c r="E12" s="833">
        <v>143</v>
      </c>
      <c r="F12" s="833">
        <v>96</v>
      </c>
      <c r="G12" s="834">
        <v>27291</v>
      </c>
      <c r="H12" s="833">
        <v>92.343999999999994</v>
      </c>
      <c r="I12" s="834">
        <v>100473073</v>
      </c>
      <c r="J12" s="836">
        <v>5.4720000000000004</v>
      </c>
      <c r="K12" s="898">
        <v>102.791</v>
      </c>
      <c r="M12" s="837">
        <v>87.5</v>
      </c>
      <c r="N12" s="833">
        <v>1596.8</v>
      </c>
      <c r="O12" s="833">
        <v>143</v>
      </c>
      <c r="P12" s="833">
        <v>95.1</v>
      </c>
      <c r="Q12" s="834">
        <v>27477</v>
      </c>
      <c r="R12" s="833">
        <v>92.343999999999994</v>
      </c>
      <c r="S12" s="834">
        <v>22663</v>
      </c>
      <c r="T12" s="836">
        <v>5.4720000000000004</v>
      </c>
      <c r="U12" s="898">
        <v>102.791</v>
      </c>
      <c r="V12" s="327" t="s">
        <v>271</v>
      </c>
    </row>
    <row r="13" spans="1:22">
      <c r="A13" s="112"/>
      <c r="B13" s="120" t="s">
        <v>8</v>
      </c>
      <c r="C13" s="837">
        <v>87.7</v>
      </c>
      <c r="D13" s="833">
        <v>1657</v>
      </c>
      <c r="E13" s="833">
        <v>151.6</v>
      </c>
      <c r="F13" s="833">
        <v>96</v>
      </c>
      <c r="G13" s="834">
        <v>28513</v>
      </c>
      <c r="H13" s="833">
        <v>105.35599999999999</v>
      </c>
      <c r="I13" s="834">
        <v>6896353</v>
      </c>
      <c r="J13" s="836">
        <v>5.5270000000000001</v>
      </c>
      <c r="K13" s="898">
        <v>102.67400000000001</v>
      </c>
      <c r="M13" s="837">
        <v>87.7</v>
      </c>
      <c r="N13" s="833">
        <v>1628.1</v>
      </c>
      <c r="O13" s="833">
        <v>151.6</v>
      </c>
      <c r="P13" s="833">
        <v>95.2</v>
      </c>
      <c r="Q13" s="834">
        <v>28083</v>
      </c>
      <c r="R13" s="833">
        <v>105.35599999999999</v>
      </c>
      <c r="S13" s="834">
        <v>16565</v>
      </c>
      <c r="T13" s="836">
        <v>5.5270000000000001</v>
      </c>
      <c r="U13" s="898">
        <v>102.67400000000001</v>
      </c>
    </row>
    <row r="14" spans="1:22">
      <c r="A14" s="112"/>
      <c r="B14" s="120" t="s">
        <v>9</v>
      </c>
      <c r="C14" s="837">
        <v>89.2</v>
      </c>
      <c r="D14" s="833">
        <v>1610.9</v>
      </c>
      <c r="E14" s="833">
        <v>146.4</v>
      </c>
      <c r="F14" s="833">
        <v>95.9</v>
      </c>
      <c r="G14" s="834">
        <v>28986</v>
      </c>
      <c r="H14" s="833">
        <v>95.430999999999997</v>
      </c>
      <c r="I14" s="834">
        <v>6230171</v>
      </c>
      <c r="J14" s="836">
        <v>5.6189999999999998</v>
      </c>
      <c r="K14" s="898">
        <v>102.56100000000001</v>
      </c>
      <c r="M14" s="837">
        <v>89.2</v>
      </c>
      <c r="N14" s="833">
        <v>1618</v>
      </c>
      <c r="O14" s="833">
        <v>146.4</v>
      </c>
      <c r="P14" s="833">
        <v>95.3</v>
      </c>
      <c r="Q14" s="834">
        <v>27997</v>
      </c>
      <c r="R14" s="833">
        <v>95.430999999999997</v>
      </c>
      <c r="S14" s="834">
        <v>18215</v>
      </c>
      <c r="T14" s="836">
        <v>5.6189999999999998</v>
      </c>
      <c r="U14" s="898">
        <v>102.56100000000001</v>
      </c>
    </row>
    <row r="15" spans="1:22">
      <c r="A15" s="112"/>
      <c r="B15" s="120" t="s">
        <v>10</v>
      </c>
      <c r="C15" s="837">
        <v>89.3</v>
      </c>
      <c r="D15" s="833">
        <v>1592.3</v>
      </c>
      <c r="E15" s="833">
        <v>154.4</v>
      </c>
      <c r="F15" s="833">
        <v>95.6</v>
      </c>
      <c r="G15" s="834">
        <v>30363</v>
      </c>
      <c r="H15" s="833">
        <v>91.528999999999996</v>
      </c>
      <c r="I15" s="834">
        <v>12503708</v>
      </c>
      <c r="J15" s="836">
        <v>5.742</v>
      </c>
      <c r="K15" s="898">
        <v>102.55800000000001</v>
      </c>
      <c r="M15" s="837">
        <v>89.3</v>
      </c>
      <c r="N15" s="833">
        <v>1560.5</v>
      </c>
      <c r="O15" s="833">
        <v>154.4</v>
      </c>
      <c r="P15" s="833">
        <v>95.4</v>
      </c>
      <c r="Q15" s="834">
        <v>27776</v>
      </c>
      <c r="R15" s="833">
        <v>91.528999999999996</v>
      </c>
      <c r="S15" s="834">
        <v>18742</v>
      </c>
      <c r="T15" s="836">
        <v>5.742</v>
      </c>
      <c r="U15" s="898">
        <v>102.55800000000001</v>
      </c>
    </row>
    <row r="16" spans="1:22">
      <c r="A16" s="112"/>
      <c r="B16" s="120" t="s">
        <v>11</v>
      </c>
      <c r="C16" s="837">
        <v>88.7</v>
      </c>
      <c r="D16" s="833">
        <v>1604.2</v>
      </c>
      <c r="E16" s="833">
        <v>152.19999999999999</v>
      </c>
      <c r="F16" s="833">
        <v>95.5</v>
      </c>
      <c r="G16" s="834">
        <v>29097</v>
      </c>
      <c r="H16" s="833">
        <v>79.031999999999996</v>
      </c>
      <c r="I16" s="834">
        <v>5303007</v>
      </c>
      <c r="J16" s="836">
        <v>5.8109999999999999</v>
      </c>
      <c r="K16" s="898">
        <v>103.006</v>
      </c>
      <c r="M16" s="837">
        <v>88.7</v>
      </c>
      <c r="N16" s="833">
        <v>1597.4</v>
      </c>
      <c r="O16" s="833">
        <v>152.19999999999999</v>
      </c>
      <c r="P16" s="833">
        <v>95.6</v>
      </c>
      <c r="Q16" s="834">
        <v>27774</v>
      </c>
      <c r="R16" s="833">
        <v>79.031999999999996</v>
      </c>
      <c r="S16" s="834">
        <v>19376</v>
      </c>
      <c r="T16" s="836">
        <v>5.8109999999999999</v>
      </c>
      <c r="U16" s="898">
        <v>103.006</v>
      </c>
    </row>
    <row r="17" spans="1:21">
      <c r="A17" s="112"/>
      <c r="B17" s="120" t="s">
        <v>12</v>
      </c>
      <c r="C17" s="837">
        <v>88.3</v>
      </c>
      <c r="D17" s="833">
        <v>1705.6</v>
      </c>
      <c r="E17" s="833">
        <v>141.69999999999999</v>
      </c>
      <c r="F17" s="833">
        <v>95.6</v>
      </c>
      <c r="G17" s="834">
        <v>28972</v>
      </c>
      <c r="H17" s="833">
        <v>95.364999999999995</v>
      </c>
      <c r="I17" s="834">
        <v>8517845</v>
      </c>
      <c r="J17" s="836">
        <v>5.8739999999999997</v>
      </c>
      <c r="K17" s="898">
        <v>103.337</v>
      </c>
      <c r="M17" s="837">
        <v>88.3</v>
      </c>
      <c r="N17" s="833">
        <v>1677.8</v>
      </c>
      <c r="O17" s="833">
        <v>141.69999999999999</v>
      </c>
      <c r="P17" s="833">
        <v>95.7</v>
      </c>
      <c r="Q17" s="834">
        <v>27610</v>
      </c>
      <c r="R17" s="833">
        <v>95.364999999999995</v>
      </c>
      <c r="S17" s="834">
        <v>19383</v>
      </c>
      <c r="T17" s="836">
        <v>5.8739999999999997</v>
      </c>
      <c r="U17" s="898">
        <v>103.337</v>
      </c>
    </row>
    <row r="18" spans="1:21">
      <c r="A18" s="112"/>
      <c r="B18" s="120" t="s">
        <v>13</v>
      </c>
      <c r="C18" s="837">
        <v>89.1</v>
      </c>
      <c r="D18" s="833">
        <v>1726.5</v>
      </c>
      <c r="E18" s="833">
        <v>147.6</v>
      </c>
      <c r="F18" s="833">
        <v>95.8</v>
      </c>
      <c r="G18" s="834">
        <v>28164</v>
      </c>
      <c r="H18" s="833">
        <v>93.933000000000007</v>
      </c>
      <c r="I18" s="834">
        <v>70043599</v>
      </c>
      <c r="J18" s="836">
        <v>5.97</v>
      </c>
      <c r="K18" s="898">
        <v>102.54300000000001</v>
      </c>
      <c r="M18" s="837">
        <v>89.1</v>
      </c>
      <c r="N18" s="833">
        <v>1778.7</v>
      </c>
      <c r="O18" s="833">
        <v>147.6</v>
      </c>
      <c r="P18" s="833">
        <v>95.8</v>
      </c>
      <c r="Q18" s="834">
        <v>27648</v>
      </c>
      <c r="R18" s="833">
        <v>93.933000000000007</v>
      </c>
      <c r="S18" s="834">
        <v>21265</v>
      </c>
      <c r="T18" s="836">
        <v>5.97</v>
      </c>
      <c r="U18" s="898">
        <v>102.54300000000001</v>
      </c>
    </row>
    <row r="19" spans="1:21">
      <c r="A19" s="113"/>
      <c r="B19" s="121" t="s">
        <v>14</v>
      </c>
      <c r="C19" s="842">
        <v>89.5</v>
      </c>
      <c r="D19" s="838">
        <v>1714.3</v>
      </c>
      <c r="E19" s="838">
        <v>150.5</v>
      </c>
      <c r="F19" s="838">
        <v>95.8</v>
      </c>
      <c r="G19" s="839">
        <v>26735</v>
      </c>
      <c r="H19" s="838">
        <v>108.79600000000001</v>
      </c>
      <c r="I19" s="839">
        <v>5575274</v>
      </c>
      <c r="J19" s="841">
        <v>6.149</v>
      </c>
      <c r="K19" s="899">
        <v>102.78100000000001</v>
      </c>
      <c r="M19" s="842">
        <v>89.5</v>
      </c>
      <c r="N19" s="838">
        <v>1741.1</v>
      </c>
      <c r="O19" s="838">
        <v>150.5</v>
      </c>
      <c r="P19" s="838">
        <v>96.1</v>
      </c>
      <c r="Q19" s="839">
        <v>27712</v>
      </c>
      <c r="R19" s="838">
        <v>108.79600000000001</v>
      </c>
      <c r="S19" s="839">
        <v>20402</v>
      </c>
      <c r="T19" s="841">
        <v>6.149</v>
      </c>
      <c r="U19" s="899">
        <v>102.78100000000001</v>
      </c>
    </row>
    <row r="20" spans="1:21">
      <c r="A20" s="112" t="s">
        <v>19</v>
      </c>
      <c r="B20" s="120" t="s">
        <v>3</v>
      </c>
      <c r="C20" s="847">
        <v>89.5</v>
      </c>
      <c r="D20" s="843">
        <v>1678.9</v>
      </c>
      <c r="E20" s="843">
        <v>143.80000000000001</v>
      </c>
      <c r="F20" s="843">
        <v>95.3</v>
      </c>
      <c r="G20" s="844">
        <v>26732</v>
      </c>
      <c r="H20" s="843">
        <v>103.246</v>
      </c>
      <c r="I20" s="844">
        <v>6951731</v>
      </c>
      <c r="J20" s="846">
        <v>6.3819999999999997</v>
      </c>
      <c r="K20" s="900">
        <v>104.196</v>
      </c>
      <c r="M20" s="847">
        <v>89.5</v>
      </c>
      <c r="N20" s="843">
        <v>1696.3</v>
      </c>
      <c r="O20" s="843">
        <v>143.80000000000001</v>
      </c>
      <c r="P20" s="843">
        <v>96.1</v>
      </c>
      <c r="Q20" s="844">
        <v>27021</v>
      </c>
      <c r="R20" s="843">
        <v>103.246</v>
      </c>
      <c r="S20" s="844">
        <v>20981</v>
      </c>
      <c r="T20" s="846">
        <v>6.3819999999999997</v>
      </c>
      <c r="U20" s="900">
        <v>104.196</v>
      </c>
    </row>
    <row r="21" spans="1:21">
      <c r="A21" s="112">
        <v>1990</v>
      </c>
      <c r="B21" s="120" t="s">
        <v>4</v>
      </c>
      <c r="C21" s="847">
        <v>87.2</v>
      </c>
      <c r="D21" s="843">
        <v>1713.5</v>
      </c>
      <c r="E21" s="843">
        <v>151.9</v>
      </c>
      <c r="F21" s="843">
        <v>95.1</v>
      </c>
      <c r="G21" s="844">
        <v>25749</v>
      </c>
      <c r="H21" s="843">
        <v>107.399</v>
      </c>
      <c r="I21" s="844">
        <v>16278200</v>
      </c>
      <c r="J21" s="846">
        <v>6.6120000000000001</v>
      </c>
      <c r="K21" s="900">
        <v>104.312</v>
      </c>
      <c r="M21" s="847">
        <v>87.2</v>
      </c>
      <c r="N21" s="843">
        <v>1699.6</v>
      </c>
      <c r="O21" s="843">
        <v>151.9</v>
      </c>
      <c r="P21" s="843">
        <v>96.1</v>
      </c>
      <c r="Q21" s="844">
        <v>26748</v>
      </c>
      <c r="R21" s="843">
        <v>107.399</v>
      </c>
      <c r="S21" s="844">
        <v>20262</v>
      </c>
      <c r="T21" s="846">
        <v>6.6120000000000001</v>
      </c>
      <c r="U21" s="900">
        <v>104.312</v>
      </c>
    </row>
    <row r="22" spans="1:21">
      <c r="A22" s="112"/>
      <c r="B22" s="120" t="s">
        <v>5</v>
      </c>
      <c r="C22" s="847">
        <v>89.4</v>
      </c>
      <c r="D22" s="843">
        <v>1673.2</v>
      </c>
      <c r="E22" s="843">
        <v>151.1</v>
      </c>
      <c r="F22" s="843">
        <v>94.9</v>
      </c>
      <c r="G22" s="844">
        <v>24646</v>
      </c>
      <c r="H22" s="843">
        <v>102.809</v>
      </c>
      <c r="I22" s="844">
        <v>4666935</v>
      </c>
      <c r="J22" s="846">
        <v>6.9009999999999998</v>
      </c>
      <c r="K22" s="900">
        <v>104.167</v>
      </c>
      <c r="M22" s="847">
        <v>89.4</v>
      </c>
      <c r="N22" s="843">
        <v>1715.9</v>
      </c>
      <c r="O22" s="843">
        <v>151.1</v>
      </c>
      <c r="P22" s="843">
        <v>96.2</v>
      </c>
      <c r="Q22" s="844">
        <v>26669</v>
      </c>
      <c r="R22" s="843">
        <v>102.809</v>
      </c>
      <c r="S22" s="844">
        <v>17781</v>
      </c>
      <c r="T22" s="846">
        <v>6.9009999999999998</v>
      </c>
      <c r="U22" s="900">
        <v>104.167</v>
      </c>
    </row>
    <row r="23" spans="1:21">
      <c r="A23" s="112"/>
      <c r="B23" s="120" t="s">
        <v>6</v>
      </c>
      <c r="C23" s="847">
        <v>88.6</v>
      </c>
      <c r="D23" s="843">
        <v>1764.9</v>
      </c>
      <c r="E23" s="843">
        <v>153.6</v>
      </c>
      <c r="F23" s="843">
        <v>97.3</v>
      </c>
      <c r="G23" s="844">
        <v>24092</v>
      </c>
      <c r="H23" s="843">
        <v>96.968000000000004</v>
      </c>
      <c r="I23" s="844">
        <v>10106997</v>
      </c>
      <c r="J23" s="846">
        <v>7.1130000000000004</v>
      </c>
      <c r="K23" s="900">
        <v>103.18899999999999</v>
      </c>
      <c r="M23" s="847">
        <v>88.6</v>
      </c>
      <c r="N23" s="843">
        <v>1759</v>
      </c>
      <c r="O23" s="843">
        <v>153.6</v>
      </c>
      <c r="P23" s="843">
        <v>96.2</v>
      </c>
      <c r="Q23" s="844">
        <v>26442</v>
      </c>
      <c r="R23" s="843">
        <v>96.968000000000004</v>
      </c>
      <c r="S23" s="844">
        <v>20569</v>
      </c>
      <c r="T23" s="846">
        <v>7.1130000000000004</v>
      </c>
      <c r="U23" s="900">
        <v>103.18899999999999</v>
      </c>
    </row>
    <row r="24" spans="1:21">
      <c r="A24" s="112"/>
      <c r="B24" s="120" t="s">
        <v>7</v>
      </c>
      <c r="C24" s="847">
        <v>88.3</v>
      </c>
      <c r="D24" s="843">
        <v>1881.8</v>
      </c>
      <c r="E24" s="843">
        <v>181.7</v>
      </c>
      <c r="F24" s="843">
        <v>96.9</v>
      </c>
      <c r="G24" s="844">
        <v>26662</v>
      </c>
      <c r="H24" s="843">
        <v>98.978999999999999</v>
      </c>
      <c r="I24" s="844">
        <v>84100634</v>
      </c>
      <c r="J24" s="846">
        <v>7.3239999999999998</v>
      </c>
      <c r="K24" s="900">
        <v>102.941</v>
      </c>
      <c r="M24" s="847">
        <v>88.3</v>
      </c>
      <c r="N24" s="843">
        <v>1867.9</v>
      </c>
      <c r="O24" s="843">
        <v>181.7</v>
      </c>
      <c r="P24" s="843">
        <v>95.9</v>
      </c>
      <c r="Q24" s="844">
        <v>26707</v>
      </c>
      <c r="R24" s="843">
        <v>98.978999999999999</v>
      </c>
      <c r="S24" s="844">
        <v>19400</v>
      </c>
      <c r="T24" s="846">
        <v>7.3239999999999998</v>
      </c>
      <c r="U24" s="900">
        <v>102.941</v>
      </c>
    </row>
    <row r="25" spans="1:21">
      <c r="A25" s="112"/>
      <c r="B25" s="120" t="s">
        <v>8</v>
      </c>
      <c r="C25" s="847">
        <v>88.3</v>
      </c>
      <c r="D25" s="843">
        <v>1850.5</v>
      </c>
      <c r="E25" s="843">
        <v>157.5</v>
      </c>
      <c r="F25" s="843">
        <v>96.9</v>
      </c>
      <c r="G25" s="844">
        <v>26570</v>
      </c>
      <c r="H25" s="843">
        <v>91.271000000000001</v>
      </c>
      <c r="I25" s="844">
        <v>15827526</v>
      </c>
      <c r="J25" s="846">
        <v>7.3490000000000002</v>
      </c>
      <c r="K25" s="900">
        <v>102.492</v>
      </c>
      <c r="M25" s="847">
        <v>88.3</v>
      </c>
      <c r="N25" s="843">
        <v>1818.1</v>
      </c>
      <c r="O25" s="843">
        <v>157.5</v>
      </c>
      <c r="P25" s="843">
        <v>96.1</v>
      </c>
      <c r="Q25" s="844">
        <v>26596</v>
      </c>
      <c r="R25" s="843">
        <v>91.271000000000001</v>
      </c>
      <c r="S25" s="844">
        <v>33915</v>
      </c>
      <c r="T25" s="846">
        <v>7.3490000000000002</v>
      </c>
      <c r="U25" s="900">
        <v>102.492</v>
      </c>
    </row>
    <row r="26" spans="1:21">
      <c r="A26" s="112"/>
      <c r="B26" s="120" t="s">
        <v>9</v>
      </c>
      <c r="C26" s="847">
        <v>87.7</v>
      </c>
      <c r="D26" s="843">
        <v>1698.5</v>
      </c>
      <c r="E26" s="843">
        <v>168</v>
      </c>
      <c r="F26" s="843">
        <v>97</v>
      </c>
      <c r="G26" s="844">
        <v>28057</v>
      </c>
      <c r="H26" s="843">
        <v>98.444000000000003</v>
      </c>
      <c r="I26" s="844">
        <v>7568048</v>
      </c>
      <c r="J26" s="846">
        <v>7.3739999999999997</v>
      </c>
      <c r="K26" s="900">
        <v>102.724</v>
      </c>
      <c r="M26" s="847">
        <v>87.7</v>
      </c>
      <c r="N26" s="843">
        <v>1700.2</v>
      </c>
      <c r="O26" s="843">
        <v>168</v>
      </c>
      <c r="P26" s="843">
        <v>96.4</v>
      </c>
      <c r="Q26" s="844">
        <v>26693</v>
      </c>
      <c r="R26" s="843">
        <v>98.444000000000003</v>
      </c>
      <c r="S26" s="844">
        <v>21232</v>
      </c>
      <c r="T26" s="846">
        <v>7.3739999999999997</v>
      </c>
      <c r="U26" s="900">
        <v>102.724</v>
      </c>
    </row>
    <row r="27" spans="1:21">
      <c r="A27" s="112"/>
      <c r="B27" s="120" t="s">
        <v>10</v>
      </c>
      <c r="C27" s="847">
        <v>87.8</v>
      </c>
      <c r="D27" s="843">
        <v>1796.8</v>
      </c>
      <c r="E27" s="843">
        <v>164</v>
      </c>
      <c r="F27" s="843">
        <v>96.5</v>
      </c>
      <c r="G27" s="844">
        <v>28530</v>
      </c>
      <c r="H27" s="843">
        <v>89.209000000000003</v>
      </c>
      <c r="I27" s="844">
        <v>13599925</v>
      </c>
      <c r="J27" s="846">
        <v>7.4480000000000004</v>
      </c>
      <c r="K27" s="900">
        <v>103.06100000000001</v>
      </c>
      <c r="M27" s="847">
        <v>87.8</v>
      </c>
      <c r="N27" s="843">
        <v>1755.4</v>
      </c>
      <c r="O27" s="843">
        <v>164</v>
      </c>
      <c r="P27" s="843">
        <v>96.4</v>
      </c>
      <c r="Q27" s="844">
        <v>26356</v>
      </c>
      <c r="R27" s="843">
        <v>89.209000000000003</v>
      </c>
      <c r="S27" s="844">
        <v>20149</v>
      </c>
      <c r="T27" s="846">
        <v>7.4480000000000004</v>
      </c>
      <c r="U27" s="900">
        <v>103.06100000000001</v>
      </c>
    </row>
    <row r="28" spans="1:21">
      <c r="A28" s="112"/>
      <c r="B28" s="120" t="s">
        <v>11</v>
      </c>
      <c r="C28" s="847">
        <v>87.6</v>
      </c>
      <c r="D28" s="843">
        <v>1744.3</v>
      </c>
      <c r="E28" s="843">
        <v>152.9</v>
      </c>
      <c r="F28" s="843">
        <v>96.2</v>
      </c>
      <c r="G28" s="844">
        <v>27671</v>
      </c>
      <c r="H28" s="843">
        <v>99.956999999999994</v>
      </c>
      <c r="I28" s="844">
        <v>5430433</v>
      </c>
      <c r="J28" s="846">
        <v>7.665</v>
      </c>
      <c r="K28" s="900">
        <v>102.91800000000001</v>
      </c>
      <c r="M28" s="847">
        <v>87.6</v>
      </c>
      <c r="N28" s="843">
        <v>1733.2</v>
      </c>
      <c r="O28" s="843">
        <v>152.9</v>
      </c>
      <c r="P28" s="843">
        <v>96.3</v>
      </c>
      <c r="Q28" s="844">
        <v>26650</v>
      </c>
      <c r="R28" s="843">
        <v>99.956999999999994</v>
      </c>
      <c r="S28" s="844">
        <v>19641</v>
      </c>
      <c r="T28" s="846">
        <v>7.665</v>
      </c>
      <c r="U28" s="900">
        <v>102.91800000000001</v>
      </c>
    </row>
    <row r="29" spans="1:21">
      <c r="A29" s="112"/>
      <c r="B29" s="120" t="s">
        <v>12</v>
      </c>
      <c r="C29" s="847">
        <v>87.8</v>
      </c>
      <c r="D29" s="843">
        <v>1780.4</v>
      </c>
      <c r="E29" s="843">
        <v>167.2</v>
      </c>
      <c r="F29" s="843">
        <v>96.4</v>
      </c>
      <c r="G29" s="844">
        <v>28060</v>
      </c>
      <c r="H29" s="843">
        <v>90.436999999999998</v>
      </c>
      <c r="I29" s="844">
        <v>9747550</v>
      </c>
      <c r="J29" s="846">
        <v>8.0359999999999996</v>
      </c>
      <c r="K29" s="900">
        <v>103.452</v>
      </c>
      <c r="M29" s="847">
        <v>87.8</v>
      </c>
      <c r="N29" s="843">
        <v>1748.1</v>
      </c>
      <c r="O29" s="843">
        <v>167.2</v>
      </c>
      <c r="P29" s="843">
        <v>96.6</v>
      </c>
      <c r="Q29" s="844">
        <v>26341</v>
      </c>
      <c r="R29" s="843">
        <v>90.436999999999998</v>
      </c>
      <c r="S29" s="844">
        <v>21372</v>
      </c>
      <c r="T29" s="846">
        <v>8.0359999999999996</v>
      </c>
      <c r="U29" s="900">
        <v>103.452</v>
      </c>
    </row>
    <row r="30" spans="1:21">
      <c r="A30" s="112"/>
      <c r="B30" s="120" t="s">
        <v>13</v>
      </c>
      <c r="C30" s="847">
        <v>87.6</v>
      </c>
      <c r="D30" s="843">
        <v>1718.5</v>
      </c>
      <c r="E30" s="843">
        <v>168.7</v>
      </c>
      <c r="F30" s="843">
        <v>96.3</v>
      </c>
      <c r="G30" s="844">
        <v>26991</v>
      </c>
      <c r="H30" s="843">
        <v>86.525000000000006</v>
      </c>
      <c r="I30" s="844">
        <v>65000006</v>
      </c>
      <c r="J30" s="846">
        <v>8.1739999999999995</v>
      </c>
      <c r="K30" s="900">
        <v>104.17100000000001</v>
      </c>
      <c r="M30" s="847">
        <v>87.6</v>
      </c>
      <c r="N30" s="843">
        <v>1771.9</v>
      </c>
      <c r="O30" s="843">
        <v>168.7</v>
      </c>
      <c r="P30" s="843">
        <v>96.4</v>
      </c>
      <c r="Q30" s="844">
        <v>26633</v>
      </c>
      <c r="R30" s="843">
        <v>86.525000000000006</v>
      </c>
      <c r="S30" s="844">
        <v>19825</v>
      </c>
      <c r="T30" s="846">
        <v>8.1739999999999995</v>
      </c>
      <c r="U30" s="900">
        <v>104.17100000000001</v>
      </c>
    </row>
    <row r="31" spans="1:21">
      <c r="A31" s="113"/>
      <c r="B31" s="121" t="s">
        <v>14</v>
      </c>
      <c r="C31" s="852">
        <v>87.7</v>
      </c>
      <c r="D31" s="848">
        <v>1708</v>
      </c>
      <c r="E31" s="848">
        <v>161.80000000000001</v>
      </c>
      <c r="F31" s="848">
        <v>96.3</v>
      </c>
      <c r="G31" s="849">
        <v>26168</v>
      </c>
      <c r="H31" s="848">
        <v>104.95099999999999</v>
      </c>
      <c r="I31" s="849">
        <v>5761682</v>
      </c>
      <c r="J31" s="851">
        <v>8.2970000000000006</v>
      </c>
      <c r="K31" s="901">
        <v>103.72</v>
      </c>
      <c r="M31" s="852">
        <v>87.7</v>
      </c>
      <c r="N31" s="848">
        <v>1745.2</v>
      </c>
      <c r="O31" s="848">
        <v>161.80000000000001</v>
      </c>
      <c r="P31" s="848">
        <v>96.6</v>
      </c>
      <c r="Q31" s="849">
        <v>26985</v>
      </c>
      <c r="R31" s="848">
        <v>104.95099999999999</v>
      </c>
      <c r="S31" s="849">
        <v>20746</v>
      </c>
      <c r="T31" s="851">
        <v>8.2970000000000006</v>
      </c>
      <c r="U31" s="901">
        <v>103.72</v>
      </c>
    </row>
    <row r="32" spans="1:21">
      <c r="A32" s="111" t="s">
        <v>20</v>
      </c>
      <c r="B32" s="119" t="s">
        <v>3</v>
      </c>
      <c r="C32" s="857">
        <v>88.3</v>
      </c>
      <c r="D32" s="853">
        <v>1740.7</v>
      </c>
      <c r="E32" s="853">
        <v>167.1</v>
      </c>
      <c r="F32" s="853">
        <v>96.6</v>
      </c>
      <c r="G32" s="854">
        <v>26430</v>
      </c>
      <c r="H32" s="853">
        <v>116.289</v>
      </c>
      <c r="I32" s="854">
        <v>6698160</v>
      </c>
      <c r="J32" s="856">
        <v>8.3059999999999992</v>
      </c>
      <c r="K32" s="902">
        <v>103.691</v>
      </c>
      <c r="M32" s="857">
        <v>88.3</v>
      </c>
      <c r="N32" s="853">
        <v>1759.9</v>
      </c>
      <c r="O32" s="853">
        <v>167.1</v>
      </c>
      <c r="P32" s="853">
        <v>97.4</v>
      </c>
      <c r="Q32" s="854">
        <v>26620</v>
      </c>
      <c r="R32" s="853">
        <v>116.289</v>
      </c>
      <c r="S32" s="854">
        <v>20497</v>
      </c>
      <c r="T32" s="856">
        <v>8.3059999999999992</v>
      </c>
      <c r="U32" s="902">
        <v>103.691</v>
      </c>
    </row>
    <row r="33" spans="1:21">
      <c r="A33" s="112">
        <v>1991</v>
      </c>
      <c r="B33" s="120" t="s">
        <v>4</v>
      </c>
      <c r="C33" s="847">
        <v>89.8</v>
      </c>
      <c r="D33" s="843">
        <v>1774.4</v>
      </c>
      <c r="E33" s="843">
        <v>160.30000000000001</v>
      </c>
      <c r="F33" s="843">
        <v>96.9</v>
      </c>
      <c r="G33" s="844">
        <v>25799</v>
      </c>
      <c r="H33" s="843">
        <v>109.97799999999999</v>
      </c>
      <c r="I33" s="844">
        <v>15893912</v>
      </c>
      <c r="J33" s="846">
        <v>8.2710000000000008</v>
      </c>
      <c r="K33" s="900">
        <v>103.24</v>
      </c>
      <c r="M33" s="847">
        <v>89.8</v>
      </c>
      <c r="N33" s="843">
        <v>1763.1</v>
      </c>
      <c r="O33" s="843">
        <v>160.30000000000001</v>
      </c>
      <c r="P33" s="843">
        <v>97.9</v>
      </c>
      <c r="Q33" s="844">
        <v>26856</v>
      </c>
      <c r="R33" s="843">
        <v>109.97799999999999</v>
      </c>
      <c r="S33" s="844">
        <v>20672</v>
      </c>
      <c r="T33" s="846">
        <v>8.2710000000000008</v>
      </c>
      <c r="U33" s="900">
        <v>103.24</v>
      </c>
    </row>
    <row r="34" spans="1:21">
      <c r="A34" s="112"/>
      <c r="B34" s="120" t="s">
        <v>5</v>
      </c>
      <c r="C34" s="847">
        <v>90.6</v>
      </c>
      <c r="D34" s="843">
        <v>1762.5</v>
      </c>
      <c r="E34" s="843">
        <v>156.1</v>
      </c>
      <c r="F34" s="843">
        <v>96.8</v>
      </c>
      <c r="G34" s="844">
        <v>24319</v>
      </c>
      <c r="H34" s="843">
        <v>106.51900000000001</v>
      </c>
      <c r="I34" s="844">
        <v>5434707</v>
      </c>
      <c r="J34" s="846">
        <v>8.2710000000000008</v>
      </c>
      <c r="K34" s="900">
        <v>103.111</v>
      </c>
      <c r="M34" s="847">
        <v>90.6</v>
      </c>
      <c r="N34" s="843">
        <v>1785.2</v>
      </c>
      <c r="O34" s="843">
        <v>156.1</v>
      </c>
      <c r="P34" s="843">
        <v>98.1</v>
      </c>
      <c r="Q34" s="844">
        <v>26782</v>
      </c>
      <c r="R34" s="843">
        <v>106.51900000000001</v>
      </c>
      <c r="S34" s="844">
        <v>20993</v>
      </c>
      <c r="T34" s="846">
        <v>8.2710000000000008</v>
      </c>
      <c r="U34" s="900">
        <v>103.111</v>
      </c>
    </row>
    <row r="35" spans="1:21">
      <c r="A35" s="112"/>
      <c r="B35" s="120" t="s">
        <v>6</v>
      </c>
      <c r="C35" s="847">
        <v>92.6</v>
      </c>
      <c r="D35" s="843">
        <v>1770.6</v>
      </c>
      <c r="E35" s="843">
        <v>157.30000000000001</v>
      </c>
      <c r="F35" s="843">
        <v>99.7</v>
      </c>
      <c r="G35" s="844">
        <v>24425</v>
      </c>
      <c r="H35" s="843">
        <v>109.47199999999999</v>
      </c>
      <c r="I35" s="844">
        <v>10864201</v>
      </c>
      <c r="J35" s="846">
        <v>8.2270000000000003</v>
      </c>
      <c r="K35" s="900">
        <v>102.98</v>
      </c>
      <c r="M35" s="847">
        <v>92.6</v>
      </c>
      <c r="N35" s="843">
        <v>1768.7</v>
      </c>
      <c r="O35" s="843">
        <v>157.30000000000001</v>
      </c>
      <c r="P35" s="843">
        <v>98.6</v>
      </c>
      <c r="Q35" s="844">
        <v>26380</v>
      </c>
      <c r="R35" s="843">
        <v>109.47199999999999</v>
      </c>
      <c r="S35" s="844">
        <v>21917</v>
      </c>
      <c r="T35" s="846">
        <v>8.2270000000000003</v>
      </c>
      <c r="U35" s="900">
        <v>102.98</v>
      </c>
    </row>
    <row r="36" spans="1:21">
      <c r="A36" s="112"/>
      <c r="B36" s="120" t="s">
        <v>7</v>
      </c>
      <c r="C36" s="847">
        <v>93.1</v>
      </c>
      <c r="D36" s="843">
        <v>1760.5</v>
      </c>
      <c r="E36" s="843">
        <v>151</v>
      </c>
      <c r="F36" s="843">
        <v>99.8</v>
      </c>
      <c r="G36" s="844">
        <v>26354</v>
      </c>
      <c r="H36" s="843">
        <v>107.29600000000001</v>
      </c>
      <c r="I36" s="844">
        <v>93257922</v>
      </c>
      <c r="J36" s="846">
        <v>8.2420000000000009</v>
      </c>
      <c r="K36" s="900">
        <v>103.077</v>
      </c>
      <c r="M36" s="847">
        <v>93.1</v>
      </c>
      <c r="N36" s="843">
        <v>1751.7</v>
      </c>
      <c r="O36" s="843">
        <v>151</v>
      </c>
      <c r="P36" s="843">
        <v>98.8</v>
      </c>
      <c r="Q36" s="844">
        <v>26544</v>
      </c>
      <c r="R36" s="843">
        <v>107.29600000000001</v>
      </c>
      <c r="S36" s="844">
        <v>21593</v>
      </c>
      <c r="T36" s="846">
        <v>8.2420000000000009</v>
      </c>
      <c r="U36" s="900">
        <v>103.077</v>
      </c>
    </row>
    <row r="37" spans="1:21">
      <c r="A37" s="112"/>
      <c r="B37" s="120" t="s">
        <v>8</v>
      </c>
      <c r="C37" s="847">
        <v>95</v>
      </c>
      <c r="D37" s="843">
        <v>1785.1</v>
      </c>
      <c r="E37" s="843">
        <v>148.6</v>
      </c>
      <c r="F37" s="843">
        <v>99.6</v>
      </c>
      <c r="G37" s="844">
        <v>26370</v>
      </c>
      <c r="H37" s="843">
        <v>112.23099999999999</v>
      </c>
      <c r="I37" s="844">
        <v>13479131</v>
      </c>
      <c r="J37" s="846">
        <v>8.2469999999999999</v>
      </c>
      <c r="K37" s="900">
        <v>103.20399999999999</v>
      </c>
      <c r="M37" s="847">
        <v>95</v>
      </c>
      <c r="N37" s="843">
        <v>1759.5</v>
      </c>
      <c r="O37" s="843">
        <v>148.6</v>
      </c>
      <c r="P37" s="843">
        <v>98.8</v>
      </c>
      <c r="Q37" s="844">
        <v>26602</v>
      </c>
      <c r="R37" s="843">
        <v>112.23099999999999</v>
      </c>
      <c r="S37" s="844">
        <v>26097</v>
      </c>
      <c r="T37" s="846">
        <v>8.2469999999999999</v>
      </c>
      <c r="U37" s="900">
        <v>103.20399999999999</v>
      </c>
    </row>
    <row r="38" spans="1:21">
      <c r="A38" s="112"/>
      <c r="B38" s="120" t="s">
        <v>9</v>
      </c>
      <c r="C38" s="847">
        <v>96.2</v>
      </c>
      <c r="D38" s="843">
        <v>1774.8</v>
      </c>
      <c r="E38" s="843">
        <v>145.19999999999999</v>
      </c>
      <c r="F38" s="843">
        <v>99.6</v>
      </c>
      <c r="G38" s="844">
        <v>28510</v>
      </c>
      <c r="H38" s="843">
        <v>100.72</v>
      </c>
      <c r="I38" s="844">
        <v>7539827</v>
      </c>
      <c r="J38" s="846">
        <v>8.2569999999999997</v>
      </c>
      <c r="K38" s="900">
        <v>103.425</v>
      </c>
      <c r="M38" s="847">
        <v>96.2</v>
      </c>
      <c r="N38" s="843">
        <v>1774.4</v>
      </c>
      <c r="O38" s="843">
        <v>145.19999999999999</v>
      </c>
      <c r="P38" s="843">
        <v>99</v>
      </c>
      <c r="Q38" s="844">
        <v>26692</v>
      </c>
      <c r="R38" s="843">
        <v>100.72</v>
      </c>
      <c r="S38" s="844">
        <v>20504</v>
      </c>
      <c r="T38" s="846">
        <v>8.2569999999999997</v>
      </c>
      <c r="U38" s="900">
        <v>103.425</v>
      </c>
    </row>
    <row r="39" spans="1:21">
      <c r="A39" s="112"/>
      <c r="B39" s="120" t="s">
        <v>10</v>
      </c>
      <c r="C39" s="847">
        <v>98</v>
      </c>
      <c r="D39" s="843">
        <v>2572.5</v>
      </c>
      <c r="E39" s="843">
        <v>143.6</v>
      </c>
      <c r="F39" s="843">
        <v>99.4</v>
      </c>
      <c r="G39" s="844">
        <v>28418</v>
      </c>
      <c r="H39" s="843">
        <v>126.76600000000001</v>
      </c>
      <c r="I39" s="844">
        <v>14245236</v>
      </c>
      <c r="J39" s="846">
        <v>8.2469999999999999</v>
      </c>
      <c r="K39" s="900">
        <v>102.97</v>
      </c>
      <c r="M39" s="847">
        <v>98</v>
      </c>
      <c r="N39" s="843">
        <v>2525.6999999999998</v>
      </c>
      <c r="O39" s="843">
        <v>143.6</v>
      </c>
      <c r="P39" s="843">
        <v>99.3</v>
      </c>
      <c r="Q39" s="844">
        <v>26542</v>
      </c>
      <c r="R39" s="843">
        <v>126.76600000000001</v>
      </c>
      <c r="S39" s="844">
        <v>20571</v>
      </c>
      <c r="T39" s="846">
        <v>8.2469999999999999</v>
      </c>
      <c r="U39" s="900">
        <v>102.97</v>
      </c>
    </row>
    <row r="40" spans="1:21">
      <c r="A40" s="112"/>
      <c r="B40" s="120" t="s">
        <v>11</v>
      </c>
      <c r="C40" s="847">
        <v>98.9</v>
      </c>
      <c r="D40" s="843">
        <v>1797.9</v>
      </c>
      <c r="E40" s="843">
        <v>162.9</v>
      </c>
      <c r="F40" s="843">
        <v>99.5</v>
      </c>
      <c r="G40" s="844">
        <v>28343</v>
      </c>
      <c r="H40" s="843">
        <v>108.639</v>
      </c>
      <c r="I40" s="844">
        <v>6064650</v>
      </c>
      <c r="J40" s="846">
        <v>8.17</v>
      </c>
      <c r="K40" s="900">
        <v>102.399</v>
      </c>
      <c r="M40" s="847">
        <v>98.9</v>
      </c>
      <c r="N40" s="843">
        <v>1781.7</v>
      </c>
      <c r="O40" s="843">
        <v>162.9</v>
      </c>
      <c r="P40" s="843">
        <v>99.6</v>
      </c>
      <c r="Q40" s="844">
        <v>27006</v>
      </c>
      <c r="R40" s="843">
        <v>108.639</v>
      </c>
      <c r="S40" s="844">
        <v>21591</v>
      </c>
      <c r="T40" s="846">
        <v>8.17</v>
      </c>
      <c r="U40" s="900">
        <v>102.399</v>
      </c>
    </row>
    <row r="41" spans="1:21">
      <c r="A41" s="112"/>
      <c r="B41" s="120" t="s">
        <v>12</v>
      </c>
      <c r="C41" s="847">
        <v>101.4</v>
      </c>
      <c r="D41" s="843">
        <v>1787.6</v>
      </c>
      <c r="E41" s="843">
        <v>136.80000000000001</v>
      </c>
      <c r="F41" s="843">
        <v>99.4</v>
      </c>
      <c r="G41" s="844">
        <v>28791</v>
      </c>
      <c r="H41" s="843">
        <v>132.53399999999999</v>
      </c>
      <c r="I41" s="844">
        <v>9495834</v>
      </c>
      <c r="J41" s="846">
        <v>8.048</v>
      </c>
      <c r="K41" s="900">
        <v>102.045</v>
      </c>
      <c r="M41" s="847">
        <v>101.4</v>
      </c>
      <c r="N41" s="843">
        <v>1761.9</v>
      </c>
      <c r="O41" s="843">
        <v>136.80000000000001</v>
      </c>
      <c r="P41" s="843">
        <v>99.6</v>
      </c>
      <c r="Q41" s="844">
        <v>26962</v>
      </c>
      <c r="R41" s="843">
        <v>132.53399999999999</v>
      </c>
      <c r="S41" s="844">
        <v>20654</v>
      </c>
      <c r="T41" s="846">
        <v>8.048</v>
      </c>
      <c r="U41" s="900">
        <v>102.045</v>
      </c>
    </row>
    <row r="42" spans="1:21">
      <c r="A42" s="112"/>
      <c r="B42" s="120" t="s">
        <v>13</v>
      </c>
      <c r="C42" s="847">
        <v>101.1</v>
      </c>
      <c r="D42" s="843">
        <v>1706.6</v>
      </c>
      <c r="E42" s="843">
        <v>131.1</v>
      </c>
      <c r="F42" s="843">
        <v>99.6</v>
      </c>
      <c r="G42" s="844">
        <v>26764</v>
      </c>
      <c r="H42" s="843">
        <v>113.13500000000001</v>
      </c>
      <c r="I42" s="844">
        <v>66470810</v>
      </c>
      <c r="J42" s="846">
        <v>7.8730000000000002</v>
      </c>
      <c r="K42" s="900">
        <v>103.03</v>
      </c>
      <c r="M42" s="847">
        <v>101.1</v>
      </c>
      <c r="N42" s="843">
        <v>1752.5</v>
      </c>
      <c r="O42" s="843">
        <v>131.1</v>
      </c>
      <c r="P42" s="843">
        <v>99.8</v>
      </c>
      <c r="Q42" s="844">
        <v>26838</v>
      </c>
      <c r="R42" s="843">
        <v>113.13500000000001</v>
      </c>
      <c r="S42" s="844">
        <v>20518</v>
      </c>
      <c r="T42" s="846">
        <v>7.8730000000000002</v>
      </c>
      <c r="U42" s="900">
        <v>103.03</v>
      </c>
    </row>
    <row r="43" spans="1:21">
      <c r="A43" s="113"/>
      <c r="B43" s="121" t="s">
        <v>14</v>
      </c>
      <c r="C43" s="852">
        <v>102.1</v>
      </c>
      <c r="D43" s="848">
        <v>1696.7</v>
      </c>
      <c r="E43" s="848">
        <v>128.80000000000001</v>
      </c>
      <c r="F43" s="848">
        <v>99.6</v>
      </c>
      <c r="G43" s="849">
        <v>26777</v>
      </c>
      <c r="H43" s="848">
        <v>100.63</v>
      </c>
      <c r="I43" s="849">
        <v>5094927</v>
      </c>
      <c r="J43" s="851">
        <v>7.5620000000000003</v>
      </c>
      <c r="K43" s="901">
        <v>103.04300000000001</v>
      </c>
      <c r="M43" s="852">
        <v>102.1</v>
      </c>
      <c r="N43" s="848">
        <v>1734.8</v>
      </c>
      <c r="O43" s="848">
        <v>128.80000000000001</v>
      </c>
      <c r="P43" s="848">
        <v>99.9</v>
      </c>
      <c r="Q43" s="849">
        <v>27201</v>
      </c>
      <c r="R43" s="848">
        <v>100.63</v>
      </c>
      <c r="S43" s="849">
        <v>18234</v>
      </c>
      <c r="T43" s="851">
        <v>7.5620000000000003</v>
      </c>
      <c r="U43" s="901">
        <v>103.04300000000001</v>
      </c>
    </row>
    <row r="44" spans="1:21">
      <c r="A44" s="112" t="s">
        <v>21</v>
      </c>
      <c r="B44" s="120" t="s">
        <v>3</v>
      </c>
      <c r="C44" s="847">
        <v>100.7</v>
      </c>
      <c r="D44" s="843">
        <v>1790.5</v>
      </c>
      <c r="E44" s="843">
        <v>132.1</v>
      </c>
      <c r="F44" s="843">
        <v>99.2</v>
      </c>
      <c r="G44" s="844">
        <v>26992</v>
      </c>
      <c r="H44" s="843">
        <v>89.456000000000003</v>
      </c>
      <c r="I44" s="844">
        <v>6935500</v>
      </c>
      <c r="J44" s="846">
        <v>7.3529999999999998</v>
      </c>
      <c r="K44" s="900">
        <v>101.726</v>
      </c>
      <c r="M44" s="847">
        <v>100.7</v>
      </c>
      <c r="N44" s="843">
        <v>1802.7</v>
      </c>
      <c r="O44" s="843">
        <v>132.1</v>
      </c>
      <c r="P44" s="843">
        <v>100</v>
      </c>
      <c r="Q44" s="844">
        <v>27504</v>
      </c>
      <c r="R44" s="843">
        <v>89.456000000000003</v>
      </c>
      <c r="S44" s="844">
        <v>21575</v>
      </c>
      <c r="T44" s="846">
        <v>7.3529999999999998</v>
      </c>
      <c r="U44" s="900">
        <v>101.726</v>
      </c>
    </row>
    <row r="45" spans="1:21">
      <c r="A45" s="112">
        <v>1992</v>
      </c>
      <c r="B45" s="120" t="s">
        <v>4</v>
      </c>
      <c r="C45" s="847">
        <v>100.6</v>
      </c>
      <c r="D45" s="843">
        <v>1779.3</v>
      </c>
      <c r="E45" s="843">
        <v>128.69999999999999</v>
      </c>
      <c r="F45" s="843">
        <v>98.9</v>
      </c>
      <c r="G45" s="844">
        <v>26610</v>
      </c>
      <c r="H45" s="843">
        <v>102.065</v>
      </c>
      <c r="I45" s="844">
        <v>14006517</v>
      </c>
      <c r="J45" s="846">
        <v>7.173</v>
      </c>
      <c r="K45" s="900">
        <v>102.381</v>
      </c>
      <c r="M45" s="847">
        <v>100.6</v>
      </c>
      <c r="N45" s="843">
        <v>1772.4</v>
      </c>
      <c r="O45" s="843">
        <v>128.69999999999999</v>
      </c>
      <c r="P45" s="843">
        <v>99.9</v>
      </c>
      <c r="Q45" s="844">
        <v>28036</v>
      </c>
      <c r="R45" s="843">
        <v>102.065</v>
      </c>
      <c r="S45" s="844">
        <v>19173</v>
      </c>
      <c r="T45" s="846">
        <v>7.173</v>
      </c>
      <c r="U45" s="900">
        <v>102.381</v>
      </c>
    </row>
    <row r="46" spans="1:21">
      <c r="A46" s="112"/>
      <c r="B46" s="120" t="s">
        <v>5</v>
      </c>
      <c r="C46" s="847">
        <v>100.1</v>
      </c>
      <c r="D46" s="843">
        <v>1752.2</v>
      </c>
      <c r="E46" s="843">
        <v>147</v>
      </c>
      <c r="F46" s="843">
        <v>98.5</v>
      </c>
      <c r="G46" s="844">
        <v>25849</v>
      </c>
      <c r="H46" s="843">
        <v>104.47</v>
      </c>
      <c r="I46" s="844">
        <v>5053414</v>
      </c>
      <c r="J46" s="846">
        <v>6.9619999999999997</v>
      </c>
      <c r="K46" s="900">
        <v>102.26300000000001</v>
      </c>
      <c r="M46" s="847">
        <v>100.1</v>
      </c>
      <c r="N46" s="843">
        <v>1766.1</v>
      </c>
      <c r="O46" s="843">
        <v>147</v>
      </c>
      <c r="P46" s="843">
        <v>99.7</v>
      </c>
      <c r="Q46" s="844">
        <v>27833</v>
      </c>
      <c r="R46" s="843">
        <v>104.47</v>
      </c>
      <c r="S46" s="844">
        <v>19561</v>
      </c>
      <c r="T46" s="846">
        <v>6.9619999999999997</v>
      </c>
      <c r="U46" s="900">
        <v>102.26300000000001</v>
      </c>
    </row>
    <row r="47" spans="1:21">
      <c r="A47" s="112"/>
      <c r="B47" s="120" t="s">
        <v>6</v>
      </c>
      <c r="C47" s="847">
        <v>98.8</v>
      </c>
      <c r="D47" s="843">
        <v>1782.5</v>
      </c>
      <c r="E47" s="843">
        <v>121.9</v>
      </c>
      <c r="F47" s="843">
        <v>101.4</v>
      </c>
      <c r="G47" s="844">
        <v>25759</v>
      </c>
      <c r="H47" s="843">
        <v>119.13500000000001</v>
      </c>
      <c r="I47" s="844">
        <v>9821402</v>
      </c>
      <c r="J47" s="846">
        <v>6.8529999999999998</v>
      </c>
      <c r="K47" s="900">
        <v>103.001</v>
      </c>
      <c r="M47" s="847">
        <v>98.8</v>
      </c>
      <c r="N47" s="843">
        <v>1779.8</v>
      </c>
      <c r="O47" s="843">
        <v>121.9</v>
      </c>
      <c r="P47" s="843">
        <v>100.3</v>
      </c>
      <c r="Q47" s="844">
        <v>27830</v>
      </c>
      <c r="R47" s="843">
        <v>119.13500000000001</v>
      </c>
      <c r="S47" s="844">
        <v>19939</v>
      </c>
      <c r="T47" s="846">
        <v>6.8529999999999998</v>
      </c>
      <c r="U47" s="900">
        <v>103.001</v>
      </c>
    </row>
    <row r="48" spans="1:21">
      <c r="A48" s="112"/>
      <c r="B48" s="120" t="s">
        <v>7</v>
      </c>
      <c r="C48" s="847">
        <v>98.8</v>
      </c>
      <c r="D48" s="843">
        <v>1764.2</v>
      </c>
      <c r="E48" s="843">
        <v>123.5</v>
      </c>
      <c r="F48" s="843">
        <v>101.5</v>
      </c>
      <c r="G48" s="844">
        <v>27619</v>
      </c>
      <c r="H48" s="843">
        <v>97.382000000000005</v>
      </c>
      <c r="I48" s="844">
        <v>78432189</v>
      </c>
      <c r="J48" s="846">
        <v>6.7380000000000004</v>
      </c>
      <c r="K48" s="900">
        <v>102.239</v>
      </c>
      <c r="M48" s="847">
        <v>98.8</v>
      </c>
      <c r="N48" s="843">
        <v>1762</v>
      </c>
      <c r="O48" s="843">
        <v>123.5</v>
      </c>
      <c r="P48" s="843">
        <v>100.5</v>
      </c>
      <c r="Q48" s="844">
        <v>28603</v>
      </c>
      <c r="R48" s="843">
        <v>97.382000000000005</v>
      </c>
      <c r="S48" s="844">
        <v>18135</v>
      </c>
      <c r="T48" s="846">
        <v>6.7380000000000004</v>
      </c>
      <c r="U48" s="900">
        <v>102.239</v>
      </c>
    </row>
    <row r="49" spans="1:21">
      <c r="A49" s="112"/>
      <c r="B49" s="120" t="s">
        <v>8</v>
      </c>
      <c r="C49" s="847">
        <v>97.6</v>
      </c>
      <c r="D49" s="843">
        <v>1769.7</v>
      </c>
      <c r="E49" s="843">
        <v>126.2</v>
      </c>
      <c r="F49" s="843">
        <v>101.7</v>
      </c>
      <c r="G49" s="844">
        <v>29378</v>
      </c>
      <c r="H49" s="843">
        <v>90.932000000000002</v>
      </c>
      <c r="I49" s="844">
        <v>10099147</v>
      </c>
      <c r="J49" s="846">
        <v>6.6219999999999999</v>
      </c>
      <c r="K49" s="900">
        <v>102.67700000000001</v>
      </c>
      <c r="M49" s="847">
        <v>97.6</v>
      </c>
      <c r="N49" s="843">
        <v>1759</v>
      </c>
      <c r="O49" s="843">
        <v>126.2</v>
      </c>
      <c r="P49" s="843">
        <v>100.8</v>
      </c>
      <c r="Q49" s="844">
        <v>28627</v>
      </c>
      <c r="R49" s="843">
        <v>90.932000000000002</v>
      </c>
      <c r="S49" s="844">
        <v>17865</v>
      </c>
      <c r="T49" s="846">
        <v>6.6219999999999999</v>
      </c>
      <c r="U49" s="900">
        <v>102.67700000000001</v>
      </c>
    </row>
    <row r="50" spans="1:21">
      <c r="A50" s="112"/>
      <c r="B50" s="120" t="s">
        <v>9</v>
      </c>
      <c r="C50" s="847">
        <v>97.5</v>
      </c>
      <c r="D50" s="843">
        <v>1804.8</v>
      </c>
      <c r="E50" s="843">
        <v>123.8</v>
      </c>
      <c r="F50" s="843">
        <v>101.4</v>
      </c>
      <c r="G50" s="844">
        <v>30956</v>
      </c>
      <c r="H50" s="843">
        <v>114.812</v>
      </c>
      <c r="I50" s="844">
        <v>6996237</v>
      </c>
      <c r="J50" s="846">
        <v>6.5650000000000004</v>
      </c>
      <c r="K50" s="900">
        <v>101.709</v>
      </c>
      <c r="M50" s="847">
        <v>97.5</v>
      </c>
      <c r="N50" s="843">
        <v>1801.7</v>
      </c>
      <c r="O50" s="843">
        <v>123.8</v>
      </c>
      <c r="P50" s="843">
        <v>100.8</v>
      </c>
      <c r="Q50" s="844">
        <v>29083</v>
      </c>
      <c r="R50" s="843">
        <v>114.812</v>
      </c>
      <c r="S50" s="844">
        <v>18552</v>
      </c>
      <c r="T50" s="846">
        <v>6.5650000000000004</v>
      </c>
      <c r="U50" s="900">
        <v>101.709</v>
      </c>
    </row>
    <row r="51" spans="1:21">
      <c r="A51" s="112"/>
      <c r="B51" s="120" t="s">
        <v>10</v>
      </c>
      <c r="C51" s="847">
        <v>96.2</v>
      </c>
      <c r="D51" s="843">
        <v>1860.1</v>
      </c>
      <c r="E51" s="843">
        <v>123.7</v>
      </c>
      <c r="F51" s="843">
        <v>100.7</v>
      </c>
      <c r="G51" s="844">
        <v>31663</v>
      </c>
      <c r="H51" s="843">
        <v>90.457999999999998</v>
      </c>
      <c r="I51" s="844">
        <v>12616412</v>
      </c>
      <c r="J51" s="846">
        <v>6.5060000000000002</v>
      </c>
      <c r="K51" s="900">
        <v>102.137</v>
      </c>
      <c r="M51" s="847">
        <v>96.2</v>
      </c>
      <c r="N51" s="843">
        <v>1819.8</v>
      </c>
      <c r="O51" s="843">
        <v>123.7</v>
      </c>
      <c r="P51" s="843">
        <v>100.6</v>
      </c>
      <c r="Q51" s="844">
        <v>29895</v>
      </c>
      <c r="R51" s="843">
        <v>90.457999999999998</v>
      </c>
      <c r="S51" s="844">
        <v>17553</v>
      </c>
      <c r="T51" s="846">
        <v>6.5060000000000002</v>
      </c>
      <c r="U51" s="900">
        <v>102.137</v>
      </c>
    </row>
    <row r="52" spans="1:21">
      <c r="A52" s="112"/>
      <c r="B52" s="120" t="s">
        <v>11</v>
      </c>
      <c r="C52" s="847">
        <v>96.5</v>
      </c>
      <c r="D52" s="843">
        <v>1867.9</v>
      </c>
      <c r="E52" s="843">
        <v>128.69999999999999</v>
      </c>
      <c r="F52" s="843">
        <v>100.7</v>
      </c>
      <c r="G52" s="844">
        <v>32257</v>
      </c>
      <c r="H52" s="843">
        <v>80.372</v>
      </c>
      <c r="I52" s="844">
        <v>4924335</v>
      </c>
      <c r="J52" s="846">
        <v>6.39</v>
      </c>
      <c r="K52" s="900">
        <v>101.917</v>
      </c>
      <c r="M52" s="847">
        <v>96.5</v>
      </c>
      <c r="N52" s="843">
        <v>1836</v>
      </c>
      <c r="O52" s="843">
        <v>128.69999999999999</v>
      </c>
      <c r="P52" s="843">
        <v>100.8</v>
      </c>
      <c r="Q52" s="844">
        <v>30222</v>
      </c>
      <c r="R52" s="843">
        <v>80.372</v>
      </c>
      <c r="S52" s="844">
        <v>17392</v>
      </c>
      <c r="T52" s="846">
        <v>6.39</v>
      </c>
      <c r="U52" s="900">
        <v>101.917</v>
      </c>
    </row>
    <row r="53" spans="1:21">
      <c r="A53" s="112"/>
      <c r="B53" s="120" t="s">
        <v>12</v>
      </c>
      <c r="C53" s="847">
        <v>95.7</v>
      </c>
      <c r="D53" s="843">
        <v>1854.6</v>
      </c>
      <c r="E53" s="843">
        <v>125.5</v>
      </c>
      <c r="F53" s="843">
        <v>100.6</v>
      </c>
      <c r="G53" s="844">
        <v>31830</v>
      </c>
      <c r="H53" s="843">
        <v>77.66</v>
      </c>
      <c r="I53" s="844">
        <v>7802928</v>
      </c>
      <c r="J53" s="846">
        <v>6.319</v>
      </c>
      <c r="K53" s="900">
        <v>100.949</v>
      </c>
      <c r="M53" s="847">
        <v>95.7</v>
      </c>
      <c r="N53" s="843">
        <v>1837.9</v>
      </c>
      <c r="O53" s="843">
        <v>125.5</v>
      </c>
      <c r="P53" s="843">
        <v>100.8</v>
      </c>
      <c r="Q53" s="844">
        <v>30479</v>
      </c>
      <c r="R53" s="843">
        <v>77.66</v>
      </c>
      <c r="S53" s="844">
        <v>16942</v>
      </c>
      <c r="T53" s="846">
        <v>6.319</v>
      </c>
      <c r="U53" s="900">
        <v>100.949</v>
      </c>
    </row>
    <row r="54" spans="1:21">
      <c r="A54" s="112"/>
      <c r="B54" s="120" t="s">
        <v>13</v>
      </c>
      <c r="C54" s="847">
        <v>96.2</v>
      </c>
      <c r="D54" s="843">
        <v>1759.1</v>
      </c>
      <c r="E54" s="843">
        <v>123.1</v>
      </c>
      <c r="F54" s="843">
        <v>100.6</v>
      </c>
      <c r="G54" s="844">
        <v>30869</v>
      </c>
      <c r="H54" s="843">
        <v>103.985</v>
      </c>
      <c r="I54" s="844">
        <v>52922641</v>
      </c>
      <c r="J54" s="846">
        <v>6.2089999999999996</v>
      </c>
      <c r="K54" s="900">
        <v>100.42</v>
      </c>
      <c r="M54" s="847">
        <v>96.2</v>
      </c>
      <c r="N54" s="843">
        <v>1802.1</v>
      </c>
      <c r="O54" s="843">
        <v>123.1</v>
      </c>
      <c r="P54" s="843">
        <v>100.8</v>
      </c>
      <c r="Q54" s="844">
        <v>30939</v>
      </c>
      <c r="R54" s="843">
        <v>103.985</v>
      </c>
      <c r="S54" s="844">
        <v>16629</v>
      </c>
      <c r="T54" s="846">
        <v>6.2089999999999996</v>
      </c>
      <c r="U54" s="900">
        <v>100.42</v>
      </c>
    </row>
    <row r="55" spans="1:21">
      <c r="A55" s="112"/>
      <c r="B55" s="120" t="s">
        <v>14</v>
      </c>
      <c r="C55" s="847">
        <v>95.9</v>
      </c>
      <c r="D55" s="843">
        <v>1784.5</v>
      </c>
      <c r="E55" s="843">
        <v>126</v>
      </c>
      <c r="F55" s="843">
        <v>100.6</v>
      </c>
      <c r="G55" s="844">
        <v>31205</v>
      </c>
      <c r="H55" s="843">
        <v>97.286000000000001</v>
      </c>
      <c r="I55" s="844">
        <v>4780075</v>
      </c>
      <c r="J55" s="846">
        <v>6.05</v>
      </c>
      <c r="K55" s="900">
        <v>100.84399999999999</v>
      </c>
      <c r="M55" s="847">
        <v>95.9</v>
      </c>
      <c r="N55" s="843">
        <v>1832.7</v>
      </c>
      <c r="O55" s="843">
        <v>126</v>
      </c>
      <c r="P55" s="843">
        <v>100.8</v>
      </c>
      <c r="Q55" s="844">
        <v>31138</v>
      </c>
      <c r="R55" s="843">
        <v>97.286000000000001</v>
      </c>
      <c r="S55" s="844">
        <v>16790</v>
      </c>
      <c r="T55" s="846">
        <v>6.05</v>
      </c>
      <c r="U55" s="900">
        <v>100.84399999999999</v>
      </c>
    </row>
    <row r="56" spans="1:21">
      <c r="A56" s="111" t="s">
        <v>22</v>
      </c>
      <c r="B56" s="119" t="s">
        <v>3</v>
      </c>
      <c r="C56" s="857">
        <v>99.4</v>
      </c>
      <c r="D56" s="853">
        <v>1801.4</v>
      </c>
      <c r="E56" s="853">
        <v>128.6</v>
      </c>
      <c r="F56" s="853">
        <v>99.7</v>
      </c>
      <c r="G56" s="854">
        <v>30225</v>
      </c>
      <c r="H56" s="853">
        <v>105.279</v>
      </c>
      <c r="I56" s="854">
        <v>4858345</v>
      </c>
      <c r="J56" s="856">
        <v>5.9690000000000003</v>
      </c>
      <c r="K56" s="902">
        <v>101.166</v>
      </c>
      <c r="M56" s="857">
        <v>99.4</v>
      </c>
      <c r="N56" s="853">
        <v>1809.3</v>
      </c>
      <c r="O56" s="853">
        <v>128.6</v>
      </c>
      <c r="P56" s="853">
        <v>100.4</v>
      </c>
      <c r="Q56" s="854">
        <v>31896</v>
      </c>
      <c r="R56" s="853">
        <v>105.279</v>
      </c>
      <c r="S56" s="854">
        <v>15799</v>
      </c>
      <c r="T56" s="856">
        <v>5.9690000000000003</v>
      </c>
      <c r="U56" s="902">
        <v>101.166</v>
      </c>
    </row>
    <row r="57" spans="1:21">
      <c r="A57" s="112">
        <v>1993</v>
      </c>
      <c r="B57" s="120" t="s">
        <v>4</v>
      </c>
      <c r="C57" s="847">
        <v>98</v>
      </c>
      <c r="D57" s="843">
        <v>1842.2</v>
      </c>
      <c r="E57" s="843">
        <v>130.19999999999999</v>
      </c>
      <c r="F57" s="843">
        <v>99.2</v>
      </c>
      <c r="G57" s="844">
        <v>30652</v>
      </c>
      <c r="H57" s="843">
        <v>88.093000000000004</v>
      </c>
      <c r="I57" s="844">
        <v>12437393</v>
      </c>
      <c r="J57" s="846">
        <v>5.87</v>
      </c>
      <c r="K57" s="900">
        <v>101.268</v>
      </c>
      <c r="M57" s="847">
        <v>98</v>
      </c>
      <c r="N57" s="843">
        <v>1833.1</v>
      </c>
      <c r="O57" s="843">
        <v>130.19999999999999</v>
      </c>
      <c r="P57" s="843">
        <v>100.2</v>
      </c>
      <c r="Q57" s="844">
        <v>32137</v>
      </c>
      <c r="R57" s="843">
        <v>88.093000000000004</v>
      </c>
      <c r="S57" s="844">
        <v>17780</v>
      </c>
      <c r="T57" s="846">
        <v>5.87</v>
      </c>
      <c r="U57" s="900">
        <v>101.268</v>
      </c>
    </row>
    <row r="58" spans="1:21">
      <c r="A58" s="112"/>
      <c r="B58" s="120" t="s">
        <v>5</v>
      </c>
      <c r="C58" s="847">
        <v>97.3</v>
      </c>
      <c r="D58" s="843">
        <v>1838.4</v>
      </c>
      <c r="E58" s="843">
        <v>126.8</v>
      </c>
      <c r="F58" s="843">
        <v>99.3</v>
      </c>
      <c r="G58" s="844">
        <v>31122</v>
      </c>
      <c r="H58" s="843">
        <v>98.218000000000004</v>
      </c>
      <c r="I58" s="844">
        <v>4134388</v>
      </c>
      <c r="J58" s="846">
        <v>5.6760000000000002</v>
      </c>
      <c r="K58" s="900">
        <v>101.054</v>
      </c>
      <c r="M58" s="847">
        <v>97.3</v>
      </c>
      <c r="N58" s="843">
        <v>1843.1</v>
      </c>
      <c r="O58" s="843">
        <v>126.8</v>
      </c>
      <c r="P58" s="843">
        <v>100.5</v>
      </c>
      <c r="Q58" s="844">
        <v>32985</v>
      </c>
      <c r="R58" s="843">
        <v>98.218000000000004</v>
      </c>
      <c r="S58" s="844">
        <v>16081</v>
      </c>
      <c r="T58" s="846">
        <v>5.6760000000000002</v>
      </c>
      <c r="U58" s="900">
        <v>101.054</v>
      </c>
    </row>
    <row r="59" spans="1:21">
      <c r="A59" s="112"/>
      <c r="B59" s="120" t="s">
        <v>6</v>
      </c>
      <c r="C59" s="847">
        <v>95.3</v>
      </c>
      <c r="D59" s="843">
        <v>1817</v>
      </c>
      <c r="E59" s="843">
        <v>129.30000000000001</v>
      </c>
      <c r="F59" s="843">
        <v>101.7</v>
      </c>
      <c r="G59" s="844">
        <v>30316</v>
      </c>
      <c r="H59" s="843">
        <v>88.114000000000004</v>
      </c>
      <c r="I59" s="844">
        <v>7191026</v>
      </c>
      <c r="J59" s="846">
        <v>5.5910000000000002</v>
      </c>
      <c r="K59" s="900">
        <v>100.416</v>
      </c>
      <c r="M59" s="847">
        <v>95.3</v>
      </c>
      <c r="N59" s="843">
        <v>1823.7</v>
      </c>
      <c r="O59" s="843">
        <v>129.30000000000001</v>
      </c>
      <c r="P59" s="843">
        <v>100.6</v>
      </c>
      <c r="Q59" s="844">
        <v>32977</v>
      </c>
      <c r="R59" s="843">
        <v>88.114000000000004</v>
      </c>
      <c r="S59" s="844">
        <v>15324</v>
      </c>
      <c r="T59" s="846">
        <v>5.5910000000000002</v>
      </c>
      <c r="U59" s="900">
        <v>100.416</v>
      </c>
    </row>
    <row r="60" spans="1:21">
      <c r="A60" s="112"/>
      <c r="B60" s="120" t="s">
        <v>7</v>
      </c>
      <c r="C60" s="847">
        <v>93.9</v>
      </c>
      <c r="D60" s="843">
        <v>1813</v>
      </c>
      <c r="E60" s="843">
        <v>128.80000000000001</v>
      </c>
      <c r="F60" s="843">
        <v>101.6</v>
      </c>
      <c r="G60" s="844">
        <v>32263</v>
      </c>
      <c r="H60" s="843">
        <v>110.163</v>
      </c>
      <c r="I60" s="844">
        <v>70673008</v>
      </c>
      <c r="J60" s="846">
        <v>5.5469999999999997</v>
      </c>
      <c r="K60" s="900">
        <v>100.834</v>
      </c>
      <c r="M60" s="847">
        <v>93.9</v>
      </c>
      <c r="N60" s="843">
        <v>1822.2</v>
      </c>
      <c r="O60" s="843">
        <v>128.80000000000001</v>
      </c>
      <c r="P60" s="843">
        <v>100.6</v>
      </c>
      <c r="Q60" s="844">
        <v>33065</v>
      </c>
      <c r="R60" s="843">
        <v>110.163</v>
      </c>
      <c r="S60" s="844">
        <v>16173</v>
      </c>
      <c r="T60" s="846">
        <v>5.5469999999999997</v>
      </c>
      <c r="U60" s="900">
        <v>100.834</v>
      </c>
    </row>
    <row r="61" spans="1:21">
      <c r="A61" s="112"/>
      <c r="B61" s="120" t="s">
        <v>8</v>
      </c>
      <c r="C61" s="847">
        <v>92.5</v>
      </c>
      <c r="D61" s="843">
        <v>1783</v>
      </c>
      <c r="E61" s="843">
        <v>129.1</v>
      </c>
      <c r="F61" s="843">
        <v>101.3</v>
      </c>
      <c r="G61" s="844">
        <v>34935</v>
      </c>
      <c r="H61" s="843">
        <v>111.53</v>
      </c>
      <c r="I61" s="844">
        <v>9258947</v>
      </c>
      <c r="J61" s="846">
        <v>5.5069999999999997</v>
      </c>
      <c r="K61" s="900">
        <v>100.73</v>
      </c>
      <c r="M61" s="847">
        <v>92.5</v>
      </c>
      <c r="N61" s="843">
        <v>1763.7</v>
      </c>
      <c r="O61" s="843">
        <v>129.1</v>
      </c>
      <c r="P61" s="843">
        <v>100.4</v>
      </c>
      <c r="Q61" s="844">
        <v>33863</v>
      </c>
      <c r="R61" s="843">
        <v>111.53</v>
      </c>
      <c r="S61" s="844">
        <v>15174</v>
      </c>
      <c r="T61" s="846">
        <v>5.5069999999999997</v>
      </c>
      <c r="U61" s="900">
        <v>100.73</v>
      </c>
    </row>
    <row r="62" spans="1:21">
      <c r="A62" s="112"/>
      <c r="B62" s="120" t="s">
        <v>9</v>
      </c>
      <c r="C62" s="847">
        <v>93.9</v>
      </c>
      <c r="D62" s="843">
        <v>1751</v>
      </c>
      <c r="E62" s="843">
        <v>129</v>
      </c>
      <c r="F62" s="843">
        <v>100.6</v>
      </c>
      <c r="G62" s="844">
        <v>35656</v>
      </c>
      <c r="H62" s="843">
        <v>99.304000000000002</v>
      </c>
      <c r="I62" s="844">
        <v>5593662</v>
      </c>
      <c r="J62" s="846">
        <v>5.4850000000000003</v>
      </c>
      <c r="K62" s="900">
        <v>101.786</v>
      </c>
      <c r="M62" s="847">
        <v>93.9</v>
      </c>
      <c r="N62" s="843">
        <v>1754.9</v>
      </c>
      <c r="O62" s="843">
        <v>129</v>
      </c>
      <c r="P62" s="843">
        <v>100.1</v>
      </c>
      <c r="Q62" s="844">
        <v>33836</v>
      </c>
      <c r="R62" s="843">
        <v>99.304000000000002</v>
      </c>
      <c r="S62" s="844">
        <v>14878</v>
      </c>
      <c r="T62" s="846">
        <v>5.4850000000000003</v>
      </c>
      <c r="U62" s="900">
        <v>101.786</v>
      </c>
    </row>
    <row r="63" spans="1:21">
      <c r="A63" s="112"/>
      <c r="B63" s="120" t="s">
        <v>10</v>
      </c>
      <c r="C63" s="847">
        <v>93.9</v>
      </c>
      <c r="D63" s="843">
        <v>1821</v>
      </c>
      <c r="E63" s="843">
        <v>120.4</v>
      </c>
      <c r="F63" s="843">
        <v>99.8</v>
      </c>
      <c r="G63" s="844">
        <v>36961</v>
      </c>
      <c r="H63" s="843">
        <v>104.05500000000001</v>
      </c>
      <c r="I63" s="844">
        <v>10950907</v>
      </c>
      <c r="J63" s="846">
        <v>5.4619999999999997</v>
      </c>
      <c r="K63" s="900">
        <v>101.67400000000001</v>
      </c>
      <c r="M63" s="847">
        <v>93.9</v>
      </c>
      <c r="N63" s="843">
        <v>1774.9</v>
      </c>
      <c r="O63" s="843">
        <v>120.4</v>
      </c>
      <c r="P63" s="843">
        <v>99.8</v>
      </c>
      <c r="Q63" s="844">
        <v>34280</v>
      </c>
      <c r="R63" s="843">
        <v>104.05500000000001</v>
      </c>
      <c r="S63" s="844">
        <v>14655</v>
      </c>
      <c r="T63" s="846">
        <v>5.4619999999999997</v>
      </c>
      <c r="U63" s="900">
        <v>101.67400000000001</v>
      </c>
    </row>
    <row r="64" spans="1:21">
      <c r="A64" s="112"/>
      <c r="B64" s="120" t="s">
        <v>11</v>
      </c>
      <c r="C64" s="847">
        <v>92.7</v>
      </c>
      <c r="D64" s="843">
        <v>1820</v>
      </c>
      <c r="E64" s="843">
        <v>122.4</v>
      </c>
      <c r="F64" s="843">
        <v>99.6</v>
      </c>
      <c r="G64" s="844">
        <v>36301</v>
      </c>
      <c r="H64" s="843">
        <v>132.63399999999999</v>
      </c>
      <c r="I64" s="844">
        <v>3839268</v>
      </c>
      <c r="J64" s="846">
        <v>5.36</v>
      </c>
      <c r="K64" s="900">
        <v>101.56699999999999</v>
      </c>
      <c r="M64" s="847">
        <v>92.7</v>
      </c>
      <c r="N64" s="843">
        <v>1789.6</v>
      </c>
      <c r="O64" s="843">
        <v>122.4</v>
      </c>
      <c r="P64" s="843">
        <v>99.7</v>
      </c>
      <c r="Q64" s="844">
        <v>34095</v>
      </c>
      <c r="R64" s="843">
        <v>132.63399999999999</v>
      </c>
      <c r="S64" s="844">
        <v>13781</v>
      </c>
      <c r="T64" s="846">
        <v>5.36</v>
      </c>
      <c r="U64" s="900">
        <v>101.56699999999999</v>
      </c>
    </row>
    <row r="65" spans="1:21">
      <c r="A65" s="112"/>
      <c r="B65" s="120" t="s">
        <v>12</v>
      </c>
      <c r="C65" s="847">
        <v>92.4</v>
      </c>
      <c r="D65" s="843">
        <v>1831</v>
      </c>
      <c r="E65" s="843">
        <v>122.2</v>
      </c>
      <c r="F65" s="843">
        <v>99.4</v>
      </c>
      <c r="G65" s="844">
        <v>35644</v>
      </c>
      <c r="H65" s="843">
        <v>117.804</v>
      </c>
      <c r="I65" s="844">
        <v>6159909</v>
      </c>
      <c r="J65" s="846">
        <v>5.2359999999999998</v>
      </c>
      <c r="K65" s="900">
        <v>101.56699999999999</v>
      </c>
      <c r="M65" s="847">
        <v>92.4</v>
      </c>
      <c r="N65" s="843">
        <v>1804.7</v>
      </c>
      <c r="O65" s="843">
        <v>122.2</v>
      </c>
      <c r="P65" s="843">
        <v>99.6</v>
      </c>
      <c r="Q65" s="844">
        <v>34809</v>
      </c>
      <c r="R65" s="843">
        <v>117.804</v>
      </c>
      <c r="S65" s="844">
        <v>13656</v>
      </c>
      <c r="T65" s="846">
        <v>5.2359999999999998</v>
      </c>
      <c r="U65" s="900">
        <v>101.56699999999999</v>
      </c>
    </row>
    <row r="66" spans="1:21">
      <c r="A66" s="112"/>
      <c r="B66" s="120" t="s">
        <v>13</v>
      </c>
      <c r="C66" s="847">
        <v>93.4</v>
      </c>
      <c r="D66" s="843">
        <v>1786</v>
      </c>
      <c r="E66" s="843">
        <v>119.5</v>
      </c>
      <c r="F66" s="843">
        <v>98.8</v>
      </c>
      <c r="G66" s="844">
        <v>35847</v>
      </c>
      <c r="H66" s="843">
        <v>94.460999999999999</v>
      </c>
      <c r="I66" s="844">
        <v>43254254</v>
      </c>
      <c r="J66" s="846">
        <v>5.1159999999999997</v>
      </c>
      <c r="K66" s="900">
        <v>100.837</v>
      </c>
      <c r="M66" s="847">
        <v>93.4</v>
      </c>
      <c r="N66" s="843">
        <v>1833.6</v>
      </c>
      <c r="O66" s="843">
        <v>119.5</v>
      </c>
      <c r="P66" s="843">
        <v>98.9</v>
      </c>
      <c r="Q66" s="844">
        <v>35317</v>
      </c>
      <c r="R66" s="843">
        <v>94.460999999999999</v>
      </c>
      <c r="S66" s="844">
        <v>13662</v>
      </c>
      <c r="T66" s="846">
        <v>5.1159999999999997</v>
      </c>
      <c r="U66" s="900">
        <v>100.837</v>
      </c>
    </row>
    <row r="67" spans="1:21">
      <c r="A67" s="113"/>
      <c r="B67" s="121" t="s">
        <v>14</v>
      </c>
      <c r="C67" s="852">
        <v>93.3</v>
      </c>
      <c r="D67" s="848">
        <v>1780</v>
      </c>
      <c r="E67" s="848">
        <v>120.4</v>
      </c>
      <c r="F67" s="848">
        <v>98.3</v>
      </c>
      <c r="G67" s="849">
        <v>35528</v>
      </c>
      <c r="H67" s="848">
        <v>100.694</v>
      </c>
      <c r="I67" s="849">
        <v>3771895</v>
      </c>
      <c r="J67" s="851">
        <v>4.891</v>
      </c>
      <c r="K67" s="901">
        <v>101.04600000000001</v>
      </c>
      <c r="M67" s="852">
        <v>93.3</v>
      </c>
      <c r="N67" s="848">
        <v>1830.7</v>
      </c>
      <c r="O67" s="848">
        <v>120.4</v>
      </c>
      <c r="P67" s="848">
        <v>98.5</v>
      </c>
      <c r="Q67" s="849">
        <v>35803</v>
      </c>
      <c r="R67" s="848">
        <v>100.694</v>
      </c>
      <c r="S67" s="849">
        <v>12989</v>
      </c>
      <c r="T67" s="851">
        <v>4.891</v>
      </c>
      <c r="U67" s="901">
        <v>101.04600000000001</v>
      </c>
    </row>
    <row r="68" spans="1:21">
      <c r="A68" s="112" t="s">
        <v>23</v>
      </c>
      <c r="B68" s="120" t="s">
        <v>3</v>
      </c>
      <c r="C68" s="847">
        <v>99.4</v>
      </c>
      <c r="D68" s="843">
        <v>1850</v>
      </c>
      <c r="E68" s="843">
        <v>114.1</v>
      </c>
      <c r="F68" s="843">
        <v>97.7</v>
      </c>
      <c r="G68" s="844">
        <v>35210</v>
      </c>
      <c r="H68" s="843">
        <v>99.35</v>
      </c>
      <c r="I68" s="844">
        <v>4280160</v>
      </c>
      <c r="J68" s="846">
        <v>4.76</v>
      </c>
      <c r="K68" s="900">
        <v>101.258</v>
      </c>
      <c r="M68" s="847">
        <v>99.4</v>
      </c>
      <c r="N68" s="843">
        <v>1868.1</v>
      </c>
      <c r="O68" s="843">
        <v>114.1</v>
      </c>
      <c r="P68" s="843">
        <v>98.3</v>
      </c>
      <c r="Q68" s="844">
        <v>37174</v>
      </c>
      <c r="R68" s="843">
        <v>99.35</v>
      </c>
      <c r="S68" s="844">
        <v>14590</v>
      </c>
      <c r="T68" s="846">
        <v>4.76</v>
      </c>
      <c r="U68" s="900">
        <v>101.258</v>
      </c>
    </row>
    <row r="69" spans="1:21">
      <c r="A69" s="112">
        <v>1994</v>
      </c>
      <c r="B69" s="120" t="s">
        <v>4</v>
      </c>
      <c r="C69" s="847">
        <v>98.2</v>
      </c>
      <c r="D69" s="843">
        <v>1862</v>
      </c>
      <c r="E69" s="843">
        <v>121.5</v>
      </c>
      <c r="F69" s="843">
        <v>97.1</v>
      </c>
      <c r="G69" s="844">
        <v>35637</v>
      </c>
      <c r="H69" s="843">
        <v>105.03700000000001</v>
      </c>
      <c r="I69" s="844">
        <v>8433038</v>
      </c>
      <c r="J69" s="846">
        <v>4.6909999999999998</v>
      </c>
      <c r="K69" s="900">
        <v>100.93899999999999</v>
      </c>
      <c r="M69" s="847">
        <v>98.2</v>
      </c>
      <c r="N69" s="843">
        <v>1856.5</v>
      </c>
      <c r="O69" s="843">
        <v>121.5</v>
      </c>
      <c r="P69" s="843">
        <v>98</v>
      </c>
      <c r="Q69" s="844">
        <v>37494</v>
      </c>
      <c r="R69" s="843">
        <v>105.03700000000001</v>
      </c>
      <c r="S69" s="844">
        <v>12630</v>
      </c>
      <c r="T69" s="846">
        <v>4.6909999999999998</v>
      </c>
      <c r="U69" s="900">
        <v>100.93899999999999</v>
      </c>
    </row>
    <row r="70" spans="1:21">
      <c r="A70" s="112"/>
      <c r="B70" s="120" t="s">
        <v>5</v>
      </c>
      <c r="C70" s="847">
        <v>95.8</v>
      </c>
      <c r="D70" s="843">
        <v>1868</v>
      </c>
      <c r="E70" s="843">
        <v>122.2</v>
      </c>
      <c r="F70" s="843">
        <v>96.9</v>
      </c>
      <c r="G70" s="844">
        <v>35753</v>
      </c>
      <c r="H70" s="843">
        <v>109.605</v>
      </c>
      <c r="I70" s="844">
        <v>3456982</v>
      </c>
      <c r="J70" s="846">
        <v>4.6260000000000003</v>
      </c>
      <c r="K70" s="900">
        <v>101.04300000000001</v>
      </c>
      <c r="M70" s="847">
        <v>95.8</v>
      </c>
      <c r="N70" s="843">
        <v>1872.4</v>
      </c>
      <c r="O70" s="843">
        <v>122.2</v>
      </c>
      <c r="P70" s="843">
        <v>98</v>
      </c>
      <c r="Q70" s="844">
        <v>37761</v>
      </c>
      <c r="R70" s="843">
        <v>109.605</v>
      </c>
      <c r="S70" s="844">
        <v>13479</v>
      </c>
      <c r="T70" s="846">
        <v>4.6260000000000003</v>
      </c>
      <c r="U70" s="900">
        <v>101.04300000000001</v>
      </c>
    </row>
    <row r="71" spans="1:21">
      <c r="A71" s="112"/>
      <c r="B71" s="120" t="s">
        <v>6</v>
      </c>
      <c r="C71" s="847">
        <v>93.5</v>
      </c>
      <c r="D71" s="843">
        <v>1789</v>
      </c>
      <c r="E71" s="843">
        <v>122.5</v>
      </c>
      <c r="F71" s="843">
        <v>98.6</v>
      </c>
      <c r="G71" s="844">
        <v>35543</v>
      </c>
      <c r="H71" s="843">
        <v>84.338999999999999</v>
      </c>
      <c r="I71" s="844">
        <v>7921984</v>
      </c>
      <c r="J71" s="846">
        <v>4.5439999999999996</v>
      </c>
      <c r="K71" s="900">
        <v>100.518</v>
      </c>
      <c r="M71" s="847">
        <v>93.5</v>
      </c>
      <c r="N71" s="843">
        <v>1800.7</v>
      </c>
      <c r="O71" s="843">
        <v>122.5</v>
      </c>
      <c r="P71" s="843">
        <v>97.6</v>
      </c>
      <c r="Q71" s="844">
        <v>39275</v>
      </c>
      <c r="R71" s="843">
        <v>84.338999999999999</v>
      </c>
      <c r="S71" s="844">
        <v>17754</v>
      </c>
      <c r="T71" s="846">
        <v>4.5439999999999996</v>
      </c>
      <c r="U71" s="900">
        <v>100.518</v>
      </c>
    </row>
    <row r="72" spans="1:21">
      <c r="A72" s="112"/>
      <c r="B72" s="120" t="s">
        <v>7</v>
      </c>
      <c r="C72" s="847">
        <v>92.1</v>
      </c>
      <c r="D72" s="843">
        <v>1844</v>
      </c>
      <c r="E72" s="843">
        <v>120.6</v>
      </c>
      <c r="F72" s="843">
        <v>98.4</v>
      </c>
      <c r="G72" s="844">
        <v>36971</v>
      </c>
      <c r="H72" s="843">
        <v>93.046000000000006</v>
      </c>
      <c r="I72" s="844">
        <v>57298287</v>
      </c>
      <c r="J72" s="846">
        <v>4.532</v>
      </c>
      <c r="K72" s="900">
        <v>100.62</v>
      </c>
      <c r="M72" s="847">
        <v>92.1</v>
      </c>
      <c r="N72" s="843">
        <v>1844.7</v>
      </c>
      <c r="O72" s="843">
        <v>120.6</v>
      </c>
      <c r="P72" s="843">
        <v>97.6</v>
      </c>
      <c r="Q72" s="844">
        <v>37099</v>
      </c>
      <c r="R72" s="843">
        <v>93.046000000000006</v>
      </c>
      <c r="S72" s="844">
        <v>13022</v>
      </c>
      <c r="T72" s="846">
        <v>4.532</v>
      </c>
      <c r="U72" s="900">
        <v>100.62</v>
      </c>
    </row>
    <row r="73" spans="1:21">
      <c r="A73" s="112"/>
      <c r="B73" s="120" t="s">
        <v>8</v>
      </c>
      <c r="C73" s="847">
        <v>90.4</v>
      </c>
      <c r="D73" s="843">
        <v>1875</v>
      </c>
      <c r="E73" s="843">
        <v>131.80000000000001</v>
      </c>
      <c r="F73" s="843">
        <v>98.3</v>
      </c>
      <c r="G73" s="844">
        <v>39574</v>
      </c>
      <c r="H73" s="843">
        <v>104.20099999999999</v>
      </c>
      <c r="I73" s="844">
        <v>9243762</v>
      </c>
      <c r="J73" s="846">
        <v>4.4930000000000003</v>
      </c>
      <c r="K73" s="900">
        <v>100.518</v>
      </c>
      <c r="M73" s="847">
        <v>90.4</v>
      </c>
      <c r="N73" s="843">
        <v>1854.2</v>
      </c>
      <c r="O73" s="843">
        <v>131.80000000000001</v>
      </c>
      <c r="P73" s="843">
        <v>97.5</v>
      </c>
      <c r="Q73" s="844">
        <v>38188</v>
      </c>
      <c r="R73" s="843">
        <v>104.20099999999999</v>
      </c>
      <c r="S73" s="844">
        <v>14330</v>
      </c>
      <c r="T73" s="846">
        <v>4.4930000000000003</v>
      </c>
      <c r="U73" s="900">
        <v>100.518</v>
      </c>
    </row>
    <row r="74" spans="1:21">
      <c r="A74" s="112"/>
      <c r="B74" s="120" t="s">
        <v>9</v>
      </c>
      <c r="C74" s="847">
        <v>89</v>
      </c>
      <c r="D74" s="843">
        <v>1872</v>
      </c>
      <c r="E74" s="843">
        <v>121</v>
      </c>
      <c r="F74" s="843">
        <v>97.7</v>
      </c>
      <c r="G74" s="844">
        <v>39426</v>
      </c>
      <c r="H74" s="843">
        <v>95.43</v>
      </c>
      <c r="I74" s="844">
        <v>5135927</v>
      </c>
      <c r="J74" s="846">
        <v>4.4740000000000002</v>
      </c>
      <c r="K74" s="900">
        <v>100</v>
      </c>
      <c r="M74" s="847">
        <v>89</v>
      </c>
      <c r="N74" s="843">
        <v>1857.1</v>
      </c>
      <c r="O74" s="843">
        <v>121</v>
      </c>
      <c r="P74" s="843">
        <v>97.2</v>
      </c>
      <c r="Q74" s="844">
        <v>38000</v>
      </c>
      <c r="R74" s="843">
        <v>95.43</v>
      </c>
      <c r="S74" s="844">
        <v>13980</v>
      </c>
      <c r="T74" s="846">
        <v>4.4740000000000002</v>
      </c>
      <c r="U74" s="900">
        <v>100</v>
      </c>
    </row>
    <row r="75" spans="1:21">
      <c r="A75" s="112"/>
      <c r="B75" s="120" t="s">
        <v>10</v>
      </c>
      <c r="C75" s="847">
        <v>88.5</v>
      </c>
      <c r="D75" s="843">
        <v>1915</v>
      </c>
      <c r="E75" s="843">
        <v>127.5</v>
      </c>
      <c r="F75" s="843">
        <v>97.3</v>
      </c>
      <c r="G75" s="844">
        <v>42009</v>
      </c>
      <c r="H75" s="843">
        <v>106.6</v>
      </c>
      <c r="I75" s="844">
        <v>10384859</v>
      </c>
      <c r="J75" s="846">
        <v>4.4649999999999999</v>
      </c>
      <c r="K75" s="900">
        <v>100.10299999999999</v>
      </c>
      <c r="M75" s="847">
        <v>88.5</v>
      </c>
      <c r="N75" s="843">
        <v>1863.3</v>
      </c>
      <c r="O75" s="843">
        <v>127.5</v>
      </c>
      <c r="P75" s="843">
        <v>97.3</v>
      </c>
      <c r="Q75" s="844">
        <v>38304</v>
      </c>
      <c r="R75" s="843">
        <v>106.6</v>
      </c>
      <c r="S75" s="844">
        <v>13339</v>
      </c>
      <c r="T75" s="846">
        <v>4.4649999999999999</v>
      </c>
      <c r="U75" s="900">
        <v>100.10299999999999</v>
      </c>
    </row>
    <row r="76" spans="1:21">
      <c r="A76" s="112"/>
      <c r="B76" s="120" t="s">
        <v>11</v>
      </c>
      <c r="C76" s="847">
        <v>90.4</v>
      </c>
      <c r="D76" s="843">
        <v>1903</v>
      </c>
      <c r="E76" s="843">
        <v>122.9</v>
      </c>
      <c r="F76" s="843">
        <v>97</v>
      </c>
      <c r="G76" s="844">
        <v>39999</v>
      </c>
      <c r="H76" s="843">
        <v>92.772999999999996</v>
      </c>
      <c r="I76" s="844">
        <v>3993734</v>
      </c>
      <c r="J76" s="846">
        <v>4.4470000000000001</v>
      </c>
      <c r="K76" s="900">
        <v>100.309</v>
      </c>
      <c r="M76" s="847">
        <v>90.4</v>
      </c>
      <c r="N76" s="843">
        <v>1875.1</v>
      </c>
      <c r="O76" s="843">
        <v>122.9</v>
      </c>
      <c r="P76" s="843">
        <v>97</v>
      </c>
      <c r="Q76" s="844">
        <v>37868</v>
      </c>
      <c r="R76" s="843">
        <v>92.772999999999996</v>
      </c>
      <c r="S76" s="844">
        <v>14545</v>
      </c>
      <c r="T76" s="846">
        <v>4.4470000000000001</v>
      </c>
      <c r="U76" s="900">
        <v>100.309</v>
      </c>
    </row>
    <row r="77" spans="1:21">
      <c r="A77" s="112"/>
      <c r="B77" s="120" t="s">
        <v>12</v>
      </c>
      <c r="C77" s="847">
        <v>89.6</v>
      </c>
      <c r="D77" s="843">
        <v>1835</v>
      </c>
      <c r="E77" s="843">
        <v>130.80000000000001</v>
      </c>
      <c r="F77" s="843">
        <v>96.9</v>
      </c>
      <c r="G77" s="844">
        <v>39354</v>
      </c>
      <c r="H77" s="843">
        <v>94.52</v>
      </c>
      <c r="I77" s="844">
        <v>6300841</v>
      </c>
      <c r="J77" s="846">
        <v>4.4329999999999998</v>
      </c>
      <c r="K77" s="900">
        <v>100.82299999999999</v>
      </c>
      <c r="M77" s="847">
        <v>89.6</v>
      </c>
      <c r="N77" s="843">
        <v>1820.8</v>
      </c>
      <c r="O77" s="843">
        <v>130.80000000000001</v>
      </c>
      <c r="P77" s="843">
        <v>97</v>
      </c>
      <c r="Q77" s="844">
        <v>38304</v>
      </c>
      <c r="R77" s="843">
        <v>94.52</v>
      </c>
      <c r="S77" s="844">
        <v>14146</v>
      </c>
      <c r="T77" s="846">
        <v>4.4329999999999998</v>
      </c>
      <c r="U77" s="900">
        <v>100.82299999999999</v>
      </c>
    </row>
    <row r="78" spans="1:21">
      <c r="A78" s="112"/>
      <c r="B78" s="120" t="s">
        <v>13</v>
      </c>
      <c r="C78" s="847">
        <v>88.4</v>
      </c>
      <c r="D78" s="843">
        <v>1829</v>
      </c>
      <c r="E78" s="843">
        <v>132.5</v>
      </c>
      <c r="F78" s="843">
        <v>96.8</v>
      </c>
      <c r="G78" s="844">
        <v>38861</v>
      </c>
      <c r="H78" s="843">
        <v>127.124</v>
      </c>
      <c r="I78" s="844">
        <v>41190963</v>
      </c>
      <c r="J78" s="846">
        <v>4.4260000000000002</v>
      </c>
      <c r="K78" s="900">
        <v>101.452</v>
      </c>
      <c r="M78" s="847">
        <v>88.4</v>
      </c>
      <c r="N78" s="843">
        <v>1866.9</v>
      </c>
      <c r="O78" s="843">
        <v>132.5</v>
      </c>
      <c r="P78" s="843">
        <v>96.9</v>
      </c>
      <c r="Q78" s="844">
        <v>38272</v>
      </c>
      <c r="R78" s="843">
        <v>127.124</v>
      </c>
      <c r="S78" s="844">
        <v>13184</v>
      </c>
      <c r="T78" s="846">
        <v>4.4260000000000002</v>
      </c>
      <c r="U78" s="900">
        <v>101.452</v>
      </c>
    </row>
    <row r="79" spans="1:21">
      <c r="A79" s="112"/>
      <c r="B79" s="120" t="s">
        <v>14</v>
      </c>
      <c r="C79" s="847">
        <v>90.6</v>
      </c>
      <c r="D79" s="843">
        <v>1794</v>
      </c>
      <c r="E79" s="843">
        <v>125.9</v>
      </c>
      <c r="F79" s="843">
        <v>96.8</v>
      </c>
      <c r="G79" s="844">
        <v>37337</v>
      </c>
      <c r="H79" s="843">
        <v>115.57299999999999</v>
      </c>
      <c r="I79" s="844">
        <v>4135628</v>
      </c>
      <c r="J79" s="846">
        <v>4.4370000000000003</v>
      </c>
      <c r="K79" s="900">
        <v>100.932</v>
      </c>
      <c r="M79" s="847">
        <v>90.6</v>
      </c>
      <c r="N79" s="843">
        <v>1864.2</v>
      </c>
      <c r="O79" s="843">
        <v>125.9</v>
      </c>
      <c r="P79" s="843">
        <v>97</v>
      </c>
      <c r="Q79" s="844">
        <v>38171</v>
      </c>
      <c r="R79" s="843">
        <v>115.57299999999999</v>
      </c>
      <c r="S79" s="844">
        <v>13791</v>
      </c>
      <c r="T79" s="846">
        <v>4.4370000000000003</v>
      </c>
      <c r="U79" s="900">
        <v>100.932</v>
      </c>
    </row>
    <row r="80" spans="1:21">
      <c r="A80" s="111" t="s">
        <v>2</v>
      </c>
      <c r="B80" s="119" t="s">
        <v>3</v>
      </c>
      <c r="C80" s="857">
        <v>89.7</v>
      </c>
      <c r="D80" s="853">
        <v>1784</v>
      </c>
      <c r="E80" s="853">
        <v>149.5</v>
      </c>
      <c r="F80" s="853">
        <v>96.5</v>
      </c>
      <c r="G80" s="854">
        <v>35179</v>
      </c>
      <c r="H80" s="853">
        <v>87.314999999999998</v>
      </c>
      <c r="I80" s="854">
        <v>3381856</v>
      </c>
      <c r="J80" s="856">
        <v>4.43</v>
      </c>
      <c r="K80" s="902">
        <v>100.621</v>
      </c>
      <c r="M80" s="857">
        <v>89.7</v>
      </c>
      <c r="N80" s="853">
        <v>1799.2</v>
      </c>
      <c r="O80" s="853">
        <v>149.5</v>
      </c>
      <c r="P80" s="853">
        <v>97</v>
      </c>
      <c r="Q80" s="854">
        <v>36763</v>
      </c>
      <c r="R80" s="853">
        <v>87.314999999999998</v>
      </c>
      <c r="S80" s="854">
        <v>12309</v>
      </c>
      <c r="T80" s="856">
        <v>4.43</v>
      </c>
      <c r="U80" s="902">
        <v>100.621</v>
      </c>
    </row>
    <row r="81" spans="1:21">
      <c r="A81" s="112">
        <v>1995</v>
      </c>
      <c r="B81" s="120" t="s">
        <v>4</v>
      </c>
      <c r="C81" s="847">
        <v>88</v>
      </c>
      <c r="D81" s="843">
        <v>1630</v>
      </c>
      <c r="E81" s="843">
        <v>119.1</v>
      </c>
      <c r="F81" s="843">
        <v>94.7</v>
      </c>
      <c r="G81" s="844">
        <v>43865</v>
      </c>
      <c r="H81" s="843">
        <v>97.158000000000001</v>
      </c>
      <c r="I81" s="844">
        <v>7200070</v>
      </c>
      <c r="J81" s="846">
        <v>4.423</v>
      </c>
      <c r="K81" s="900">
        <v>99.173000000000002</v>
      </c>
      <c r="M81" s="847">
        <v>88</v>
      </c>
      <c r="N81" s="843">
        <v>1629.8</v>
      </c>
      <c r="O81" s="843">
        <v>119.1</v>
      </c>
      <c r="P81" s="843">
        <v>95.5</v>
      </c>
      <c r="Q81" s="844">
        <v>46246</v>
      </c>
      <c r="R81" s="843">
        <v>97.158000000000001</v>
      </c>
      <c r="S81" s="844">
        <v>10911</v>
      </c>
      <c r="T81" s="846">
        <v>4.423</v>
      </c>
      <c r="U81" s="900">
        <v>99.173000000000002</v>
      </c>
    </row>
    <row r="82" spans="1:21">
      <c r="A82" s="112"/>
      <c r="B82" s="120" t="s">
        <v>5</v>
      </c>
      <c r="C82" s="847">
        <v>87.8</v>
      </c>
      <c r="D82" s="843">
        <v>1508</v>
      </c>
      <c r="E82" s="843">
        <v>118.5</v>
      </c>
      <c r="F82" s="843">
        <v>94.4</v>
      </c>
      <c r="G82" s="844">
        <v>56316</v>
      </c>
      <c r="H82" s="843">
        <v>126.553</v>
      </c>
      <c r="I82" s="844">
        <v>1117983</v>
      </c>
      <c r="J82" s="846">
        <v>4.375</v>
      </c>
      <c r="K82" s="900">
        <v>98.555000000000007</v>
      </c>
      <c r="M82" s="847">
        <v>87.8</v>
      </c>
      <c r="N82" s="843">
        <v>1507.9</v>
      </c>
      <c r="O82" s="843">
        <v>118.5</v>
      </c>
      <c r="P82" s="843">
        <v>95.5</v>
      </c>
      <c r="Q82" s="844">
        <v>60050</v>
      </c>
      <c r="R82" s="843">
        <v>126.553</v>
      </c>
      <c r="S82" s="844">
        <v>4381</v>
      </c>
      <c r="T82" s="846">
        <v>4.375</v>
      </c>
      <c r="U82" s="900">
        <v>98.555000000000007</v>
      </c>
    </row>
    <row r="83" spans="1:21">
      <c r="A83" s="112"/>
      <c r="B83" s="120" t="s">
        <v>6</v>
      </c>
      <c r="C83" s="847">
        <v>89.6</v>
      </c>
      <c r="D83" s="843">
        <v>1475</v>
      </c>
      <c r="E83" s="843">
        <v>131.80000000000001</v>
      </c>
      <c r="F83" s="843">
        <v>96.3</v>
      </c>
      <c r="G83" s="844">
        <v>61473</v>
      </c>
      <c r="H83" s="843">
        <v>142.209</v>
      </c>
      <c r="I83" s="844">
        <v>4773405</v>
      </c>
      <c r="J83" s="846">
        <v>4.2939999999999996</v>
      </c>
      <c r="K83" s="900">
        <v>98.66</v>
      </c>
      <c r="M83" s="847">
        <v>89.6</v>
      </c>
      <c r="N83" s="843">
        <v>1487.9</v>
      </c>
      <c r="O83" s="843">
        <v>131.80000000000001</v>
      </c>
      <c r="P83" s="843">
        <v>95.4</v>
      </c>
      <c r="Q83" s="844">
        <v>68601</v>
      </c>
      <c r="R83" s="843">
        <v>142.209</v>
      </c>
      <c r="S83" s="844">
        <v>11157</v>
      </c>
      <c r="T83" s="846">
        <v>4.2939999999999996</v>
      </c>
      <c r="U83" s="900">
        <v>98.66</v>
      </c>
    </row>
    <row r="84" spans="1:21">
      <c r="A84" s="112"/>
      <c r="B84" s="120" t="s">
        <v>7</v>
      </c>
      <c r="C84" s="847">
        <v>90.2</v>
      </c>
      <c r="D84" s="843">
        <v>1539</v>
      </c>
      <c r="E84" s="843">
        <v>133.6</v>
      </c>
      <c r="F84" s="843">
        <v>95.9</v>
      </c>
      <c r="G84" s="844">
        <v>62470</v>
      </c>
      <c r="H84" s="843">
        <v>112.886</v>
      </c>
      <c r="I84" s="844">
        <v>55476509</v>
      </c>
      <c r="J84" s="846">
        <v>4.1020000000000003</v>
      </c>
      <c r="K84" s="900">
        <v>99.177999999999997</v>
      </c>
      <c r="M84" s="847">
        <v>90.2</v>
      </c>
      <c r="N84" s="843">
        <v>1529.3</v>
      </c>
      <c r="O84" s="843">
        <v>133.6</v>
      </c>
      <c r="P84" s="843">
        <v>95.2</v>
      </c>
      <c r="Q84" s="844">
        <v>61327</v>
      </c>
      <c r="R84" s="843">
        <v>112.886</v>
      </c>
      <c r="S84" s="844">
        <v>12421</v>
      </c>
      <c r="T84" s="846">
        <v>4.1020000000000003</v>
      </c>
      <c r="U84" s="900">
        <v>99.177999999999997</v>
      </c>
    </row>
    <row r="85" spans="1:21">
      <c r="A85" s="112"/>
      <c r="B85" s="120" t="s">
        <v>8</v>
      </c>
      <c r="C85" s="847">
        <v>90.8</v>
      </c>
      <c r="D85" s="843">
        <v>1586</v>
      </c>
      <c r="E85" s="843">
        <v>129.69999999999999</v>
      </c>
      <c r="F85" s="843">
        <v>95.1</v>
      </c>
      <c r="G85" s="844">
        <v>59591</v>
      </c>
      <c r="H85" s="843">
        <v>124.83</v>
      </c>
      <c r="I85" s="844">
        <v>8543841</v>
      </c>
      <c r="J85" s="846">
        <v>3.9740000000000002</v>
      </c>
      <c r="K85" s="900">
        <v>100.206</v>
      </c>
      <c r="M85" s="847">
        <v>90.8</v>
      </c>
      <c r="N85" s="843">
        <v>1558.9</v>
      </c>
      <c r="O85" s="843">
        <v>129.69999999999999</v>
      </c>
      <c r="P85" s="843">
        <v>94.4</v>
      </c>
      <c r="Q85" s="844">
        <v>57684</v>
      </c>
      <c r="R85" s="843">
        <v>124.83</v>
      </c>
      <c r="S85" s="844">
        <v>12858</v>
      </c>
      <c r="T85" s="846">
        <v>3.9740000000000002</v>
      </c>
      <c r="U85" s="900">
        <v>100.206</v>
      </c>
    </row>
    <row r="86" spans="1:21">
      <c r="A86" s="112"/>
      <c r="B86" s="120" t="s">
        <v>9</v>
      </c>
      <c r="C86" s="847">
        <v>89.8</v>
      </c>
      <c r="D86" s="843">
        <v>1610.8</v>
      </c>
      <c r="E86" s="843">
        <v>133.1</v>
      </c>
      <c r="F86" s="843">
        <v>95.2</v>
      </c>
      <c r="G86" s="844">
        <v>55818</v>
      </c>
      <c r="H86" s="843">
        <v>119.38</v>
      </c>
      <c r="I86" s="844">
        <v>4621204</v>
      </c>
      <c r="J86" s="846">
        <v>3.82</v>
      </c>
      <c r="K86" s="900">
        <v>99.69</v>
      </c>
      <c r="M86" s="847">
        <v>89.8</v>
      </c>
      <c r="N86" s="843">
        <v>1599.4</v>
      </c>
      <c r="O86" s="843">
        <v>133.1</v>
      </c>
      <c r="P86" s="843">
        <v>94.7</v>
      </c>
      <c r="Q86" s="844">
        <v>53397</v>
      </c>
      <c r="R86" s="843">
        <v>119.38</v>
      </c>
      <c r="S86" s="844">
        <v>13396</v>
      </c>
      <c r="T86" s="846">
        <v>3.82</v>
      </c>
      <c r="U86" s="900">
        <v>99.69</v>
      </c>
    </row>
    <row r="87" spans="1:21">
      <c r="A87" s="112"/>
      <c r="B87" s="120" t="s">
        <v>10</v>
      </c>
      <c r="C87" s="847">
        <v>89.7</v>
      </c>
      <c r="D87" s="843">
        <v>1628.5</v>
      </c>
      <c r="E87" s="843">
        <v>129.69999999999999</v>
      </c>
      <c r="F87" s="843">
        <v>94.5</v>
      </c>
      <c r="G87" s="844">
        <v>53877</v>
      </c>
      <c r="H87" s="843">
        <v>109.913</v>
      </c>
      <c r="I87" s="844">
        <v>10505382</v>
      </c>
      <c r="J87" s="846">
        <v>3.677</v>
      </c>
      <c r="K87" s="900">
        <v>99.691999999999993</v>
      </c>
      <c r="M87" s="847">
        <v>89.7</v>
      </c>
      <c r="N87" s="843">
        <v>1586.6</v>
      </c>
      <c r="O87" s="843">
        <v>129.69999999999999</v>
      </c>
      <c r="P87" s="843">
        <v>94.5</v>
      </c>
      <c r="Q87" s="844">
        <v>48915</v>
      </c>
      <c r="R87" s="843">
        <v>109.913</v>
      </c>
      <c r="S87" s="844">
        <v>13303</v>
      </c>
      <c r="T87" s="846">
        <v>3.677</v>
      </c>
      <c r="U87" s="900">
        <v>99.691999999999993</v>
      </c>
    </row>
    <row r="88" spans="1:21">
      <c r="A88" s="112"/>
      <c r="B88" s="120" t="s">
        <v>11</v>
      </c>
      <c r="C88" s="847">
        <v>87</v>
      </c>
      <c r="D88" s="843">
        <v>1602</v>
      </c>
      <c r="E88" s="843">
        <v>115.1</v>
      </c>
      <c r="F88" s="843">
        <v>94.4</v>
      </c>
      <c r="G88" s="844">
        <v>49811</v>
      </c>
      <c r="H88" s="843">
        <v>117.184</v>
      </c>
      <c r="I88" s="844">
        <v>2977479</v>
      </c>
      <c r="J88" s="846">
        <v>3.5550000000000002</v>
      </c>
      <c r="K88" s="900">
        <v>100.30800000000001</v>
      </c>
      <c r="M88" s="847">
        <v>87</v>
      </c>
      <c r="N88" s="843">
        <v>1579.8</v>
      </c>
      <c r="O88" s="843">
        <v>115.1</v>
      </c>
      <c r="P88" s="843">
        <v>94.4</v>
      </c>
      <c r="Q88" s="844">
        <v>47950</v>
      </c>
      <c r="R88" s="843">
        <v>117.184</v>
      </c>
      <c r="S88" s="844">
        <v>11084</v>
      </c>
      <c r="T88" s="846">
        <v>3.5550000000000002</v>
      </c>
      <c r="U88" s="900">
        <v>100.30800000000001</v>
      </c>
    </row>
    <row r="89" spans="1:21">
      <c r="A89" s="112"/>
      <c r="B89" s="120" t="s">
        <v>12</v>
      </c>
      <c r="C89" s="847">
        <v>85.7</v>
      </c>
      <c r="D89" s="843">
        <v>1611.9</v>
      </c>
      <c r="E89" s="843">
        <v>121.9</v>
      </c>
      <c r="F89" s="843">
        <v>94.1</v>
      </c>
      <c r="G89" s="844">
        <v>47886</v>
      </c>
      <c r="H89" s="843">
        <v>93.253</v>
      </c>
      <c r="I89" s="844">
        <v>4932938</v>
      </c>
      <c r="J89" s="846">
        <v>3.4580000000000002</v>
      </c>
      <c r="K89" s="900">
        <v>99.796000000000006</v>
      </c>
      <c r="M89" s="847">
        <v>85.7</v>
      </c>
      <c r="N89" s="843">
        <v>1603.1</v>
      </c>
      <c r="O89" s="843">
        <v>121.9</v>
      </c>
      <c r="P89" s="843">
        <v>94.2</v>
      </c>
      <c r="Q89" s="844">
        <v>46039</v>
      </c>
      <c r="R89" s="843">
        <v>93.253</v>
      </c>
      <c r="S89" s="844">
        <v>11484</v>
      </c>
      <c r="T89" s="846">
        <v>3.4580000000000002</v>
      </c>
      <c r="U89" s="900">
        <v>99.796000000000006</v>
      </c>
    </row>
    <row r="90" spans="1:21">
      <c r="A90" s="112"/>
      <c r="B90" s="120" t="s">
        <v>13</v>
      </c>
      <c r="C90" s="847">
        <v>88</v>
      </c>
      <c r="D90" s="843">
        <v>1546.6</v>
      </c>
      <c r="E90" s="843">
        <v>137.6</v>
      </c>
      <c r="F90" s="843">
        <v>94</v>
      </c>
      <c r="G90" s="844">
        <v>44204</v>
      </c>
      <c r="H90" s="843">
        <v>93.603999999999999</v>
      </c>
      <c r="I90" s="844">
        <v>37845209</v>
      </c>
      <c r="J90" s="846">
        <v>3.3849999999999998</v>
      </c>
      <c r="K90" s="900">
        <v>99.692999999999998</v>
      </c>
      <c r="M90" s="847">
        <v>88</v>
      </c>
      <c r="N90" s="843">
        <v>1586.8</v>
      </c>
      <c r="O90" s="843">
        <v>137.6</v>
      </c>
      <c r="P90" s="843">
        <v>94.1</v>
      </c>
      <c r="Q90" s="844">
        <v>43490</v>
      </c>
      <c r="R90" s="843">
        <v>93.603999999999999</v>
      </c>
      <c r="S90" s="844">
        <v>12156</v>
      </c>
      <c r="T90" s="846">
        <v>3.3849999999999998</v>
      </c>
      <c r="U90" s="900">
        <v>99.692999999999998</v>
      </c>
    </row>
    <row r="91" spans="1:21">
      <c r="A91" s="113"/>
      <c r="B91" s="121" t="s">
        <v>14</v>
      </c>
      <c r="C91" s="852">
        <v>82.9</v>
      </c>
      <c r="D91" s="848">
        <v>1550</v>
      </c>
      <c r="E91" s="848">
        <v>134.5</v>
      </c>
      <c r="F91" s="848">
        <v>94.2</v>
      </c>
      <c r="G91" s="849">
        <v>40680</v>
      </c>
      <c r="H91" s="848">
        <v>87.471000000000004</v>
      </c>
      <c r="I91" s="849">
        <v>3454054</v>
      </c>
      <c r="J91" s="851">
        <v>3.194</v>
      </c>
      <c r="K91" s="901">
        <v>99.897000000000006</v>
      </c>
      <c r="M91" s="852">
        <v>82.9</v>
      </c>
      <c r="N91" s="848">
        <v>1607.6</v>
      </c>
      <c r="O91" s="848">
        <v>134.5</v>
      </c>
      <c r="P91" s="848">
        <v>94.3</v>
      </c>
      <c r="Q91" s="849">
        <v>42439</v>
      </c>
      <c r="R91" s="848">
        <v>87.471000000000004</v>
      </c>
      <c r="S91" s="849">
        <v>11546</v>
      </c>
      <c r="T91" s="851">
        <v>3.194</v>
      </c>
      <c r="U91" s="901">
        <v>99.897000000000006</v>
      </c>
    </row>
    <row r="92" spans="1:21">
      <c r="A92" s="112" t="s">
        <v>15</v>
      </c>
      <c r="B92" s="120" t="s">
        <v>3</v>
      </c>
      <c r="C92" s="847">
        <v>77.5</v>
      </c>
      <c r="D92" s="843">
        <v>1627</v>
      </c>
      <c r="E92" s="843">
        <v>123.1</v>
      </c>
      <c r="F92" s="843">
        <v>93.3</v>
      </c>
      <c r="G92" s="844">
        <v>39497</v>
      </c>
      <c r="H92" s="843">
        <v>119.44199999999999</v>
      </c>
      <c r="I92" s="844">
        <v>4004813</v>
      </c>
      <c r="J92" s="846">
        <v>3.093</v>
      </c>
      <c r="K92" s="900">
        <v>101.13200000000001</v>
      </c>
      <c r="M92" s="847">
        <v>77.5</v>
      </c>
      <c r="N92" s="843">
        <v>1642</v>
      </c>
      <c r="O92" s="843">
        <v>123.1</v>
      </c>
      <c r="P92" s="843">
        <v>93.8</v>
      </c>
      <c r="Q92" s="844">
        <v>40803</v>
      </c>
      <c r="R92" s="843">
        <v>119.44199999999999</v>
      </c>
      <c r="S92" s="844">
        <v>15159</v>
      </c>
      <c r="T92" s="846">
        <v>3.093</v>
      </c>
      <c r="U92" s="900">
        <v>101.13200000000001</v>
      </c>
    </row>
    <row r="93" spans="1:21">
      <c r="A93" s="112">
        <v>1996</v>
      </c>
      <c r="B93" s="120" t="s">
        <v>4</v>
      </c>
      <c r="C93" s="847">
        <v>82.7</v>
      </c>
      <c r="D93" s="843">
        <v>1634</v>
      </c>
      <c r="E93" s="843">
        <v>135.30000000000001</v>
      </c>
      <c r="F93" s="843">
        <v>92.5</v>
      </c>
      <c r="G93" s="844">
        <v>38173</v>
      </c>
      <c r="H93" s="843">
        <v>127.355</v>
      </c>
      <c r="I93" s="844">
        <v>11026611</v>
      </c>
      <c r="J93" s="846">
        <v>3.0859999999999999</v>
      </c>
      <c r="K93" s="900">
        <v>102.398</v>
      </c>
      <c r="M93" s="847">
        <v>82.7</v>
      </c>
      <c r="N93" s="843">
        <v>1643.9</v>
      </c>
      <c r="O93" s="843">
        <v>135.30000000000001</v>
      </c>
      <c r="P93" s="843">
        <v>93.2</v>
      </c>
      <c r="Q93" s="844">
        <v>39995</v>
      </c>
      <c r="R93" s="843">
        <v>127.355</v>
      </c>
      <c r="S93" s="844">
        <v>16266</v>
      </c>
      <c r="T93" s="846">
        <v>3.0859999999999999</v>
      </c>
      <c r="U93" s="900">
        <v>102.398</v>
      </c>
    </row>
    <row r="94" spans="1:21">
      <c r="A94" s="112"/>
      <c r="B94" s="120" t="s">
        <v>5</v>
      </c>
      <c r="C94" s="847">
        <v>82.8</v>
      </c>
      <c r="D94" s="843">
        <v>1659</v>
      </c>
      <c r="E94" s="843">
        <v>143.5</v>
      </c>
      <c r="F94" s="843">
        <v>91.8</v>
      </c>
      <c r="G94" s="844">
        <v>35514</v>
      </c>
      <c r="H94" s="843">
        <v>79.072000000000003</v>
      </c>
      <c r="I94" s="844">
        <v>282734</v>
      </c>
      <c r="J94" s="846">
        <v>3.016</v>
      </c>
      <c r="K94" s="900">
        <v>103.03700000000001</v>
      </c>
      <c r="M94" s="847">
        <v>82.8</v>
      </c>
      <c r="N94" s="843">
        <v>1657.5</v>
      </c>
      <c r="O94" s="843">
        <v>143.5</v>
      </c>
      <c r="P94" s="843">
        <v>92.8</v>
      </c>
      <c r="Q94" s="844">
        <v>39081</v>
      </c>
      <c r="R94" s="843">
        <v>79.072000000000003</v>
      </c>
      <c r="S94" s="844">
        <v>1107</v>
      </c>
      <c r="T94" s="846">
        <v>3.016</v>
      </c>
      <c r="U94" s="900">
        <v>103.03700000000001</v>
      </c>
    </row>
    <row r="95" spans="1:21">
      <c r="A95" s="112"/>
      <c r="B95" s="120" t="s">
        <v>6</v>
      </c>
      <c r="C95" s="847">
        <v>84.9</v>
      </c>
      <c r="D95" s="843">
        <v>1651</v>
      </c>
      <c r="E95" s="843">
        <v>137.80000000000001</v>
      </c>
      <c r="F95" s="843">
        <v>92.9</v>
      </c>
      <c r="G95" s="844">
        <v>36047</v>
      </c>
      <c r="H95" s="843">
        <v>84.692999999999998</v>
      </c>
      <c r="I95" s="844">
        <v>6656382</v>
      </c>
      <c r="J95" s="846">
        <v>2.9969999999999999</v>
      </c>
      <c r="K95" s="900">
        <v>103.657</v>
      </c>
      <c r="M95" s="847">
        <v>84.9</v>
      </c>
      <c r="N95" s="843">
        <v>1671.6</v>
      </c>
      <c r="O95" s="843">
        <v>137.80000000000001</v>
      </c>
      <c r="P95" s="843">
        <v>92.2</v>
      </c>
      <c r="Q95" s="844">
        <v>38986</v>
      </c>
      <c r="R95" s="843">
        <v>84.692999999999998</v>
      </c>
      <c r="S95" s="844">
        <v>15424</v>
      </c>
      <c r="T95" s="846">
        <v>2.9969999999999999</v>
      </c>
      <c r="U95" s="900">
        <v>103.657</v>
      </c>
    </row>
    <row r="96" spans="1:21">
      <c r="A96" s="112"/>
      <c r="B96" s="120" t="s">
        <v>7</v>
      </c>
      <c r="C96" s="847">
        <v>83.1</v>
      </c>
      <c r="D96" s="843">
        <v>1741</v>
      </c>
      <c r="E96" s="843">
        <v>130.9</v>
      </c>
      <c r="F96" s="843">
        <v>92.8</v>
      </c>
      <c r="G96" s="844">
        <v>39869</v>
      </c>
      <c r="H96" s="843">
        <v>95.248999999999995</v>
      </c>
      <c r="I96" s="844">
        <v>80709907</v>
      </c>
      <c r="J96" s="846">
        <v>3.0089999999999999</v>
      </c>
      <c r="K96" s="900">
        <v>103.005</v>
      </c>
      <c r="M96" s="847">
        <v>83.1</v>
      </c>
      <c r="N96" s="843">
        <v>1715.7</v>
      </c>
      <c r="O96" s="843">
        <v>130.9</v>
      </c>
      <c r="P96" s="843">
        <v>92.2</v>
      </c>
      <c r="Q96" s="844">
        <v>39165</v>
      </c>
      <c r="R96" s="843">
        <v>95.248999999999995</v>
      </c>
      <c r="S96" s="844">
        <v>18012</v>
      </c>
      <c r="T96" s="846">
        <v>3.0089999999999999</v>
      </c>
      <c r="U96" s="900">
        <v>103.005</v>
      </c>
    </row>
    <row r="97" spans="1:21">
      <c r="A97" s="112"/>
      <c r="B97" s="120" t="s">
        <v>8</v>
      </c>
      <c r="C97" s="847">
        <v>83.2</v>
      </c>
      <c r="D97" s="843">
        <v>1767</v>
      </c>
      <c r="E97" s="843">
        <v>127.8</v>
      </c>
      <c r="F97" s="843">
        <v>93.1</v>
      </c>
      <c r="G97" s="844">
        <v>39391</v>
      </c>
      <c r="H97" s="843">
        <v>88.561999999999998</v>
      </c>
      <c r="I97" s="844">
        <v>9957750</v>
      </c>
      <c r="J97" s="846">
        <v>3.0230000000000001</v>
      </c>
      <c r="K97" s="900">
        <v>101.85</v>
      </c>
      <c r="M97" s="847">
        <v>83.2</v>
      </c>
      <c r="N97" s="843">
        <v>1719.8</v>
      </c>
      <c r="O97" s="843">
        <v>127.8</v>
      </c>
      <c r="P97" s="843">
        <v>92.5</v>
      </c>
      <c r="Q97" s="844">
        <v>39030</v>
      </c>
      <c r="R97" s="843">
        <v>88.561999999999998</v>
      </c>
      <c r="S97" s="844">
        <v>14619</v>
      </c>
      <c r="T97" s="846">
        <v>3.0230000000000001</v>
      </c>
      <c r="U97" s="900">
        <v>101.85</v>
      </c>
    </row>
    <row r="98" spans="1:21">
      <c r="A98" s="112"/>
      <c r="B98" s="120" t="s">
        <v>9</v>
      </c>
      <c r="C98" s="847">
        <v>82.8</v>
      </c>
      <c r="D98" s="843">
        <v>1736.6</v>
      </c>
      <c r="E98" s="843">
        <v>131.5</v>
      </c>
      <c r="F98" s="843">
        <v>93.2</v>
      </c>
      <c r="G98" s="844">
        <v>42417</v>
      </c>
      <c r="H98" s="843">
        <v>91.183999999999997</v>
      </c>
      <c r="I98" s="844">
        <v>4720517</v>
      </c>
      <c r="J98" s="846">
        <v>3.1080000000000001</v>
      </c>
      <c r="K98" s="900">
        <v>102.58799999999999</v>
      </c>
      <c r="M98" s="847">
        <v>82.8</v>
      </c>
      <c r="N98" s="843">
        <v>1711.5</v>
      </c>
      <c r="O98" s="843">
        <v>131.5</v>
      </c>
      <c r="P98" s="843">
        <v>92.8</v>
      </c>
      <c r="Q98" s="844">
        <v>39281</v>
      </c>
      <c r="R98" s="843">
        <v>91.183999999999997</v>
      </c>
      <c r="S98" s="844">
        <v>14974</v>
      </c>
      <c r="T98" s="846">
        <v>3.1080000000000001</v>
      </c>
      <c r="U98" s="900">
        <v>102.58799999999999</v>
      </c>
    </row>
    <row r="99" spans="1:21">
      <c r="A99" s="112"/>
      <c r="B99" s="120" t="s">
        <v>10</v>
      </c>
      <c r="C99" s="847">
        <v>82.3</v>
      </c>
      <c r="D99" s="843">
        <v>1750.8</v>
      </c>
      <c r="E99" s="843">
        <v>135.5</v>
      </c>
      <c r="F99" s="843">
        <v>92.4</v>
      </c>
      <c r="G99" s="844">
        <v>41603</v>
      </c>
      <c r="H99" s="843">
        <v>109.35299999999999</v>
      </c>
      <c r="I99" s="844">
        <v>13928128</v>
      </c>
      <c r="J99" s="846">
        <v>3.089</v>
      </c>
      <c r="K99" s="900">
        <v>102.268</v>
      </c>
      <c r="M99" s="847">
        <v>82.3</v>
      </c>
      <c r="N99" s="843">
        <v>1711.7</v>
      </c>
      <c r="O99" s="843">
        <v>135.5</v>
      </c>
      <c r="P99" s="843">
        <v>92.4</v>
      </c>
      <c r="Q99" s="844">
        <v>38621</v>
      </c>
      <c r="R99" s="843">
        <v>109.35299999999999</v>
      </c>
      <c r="S99" s="844">
        <v>17927</v>
      </c>
      <c r="T99" s="846">
        <v>3.089</v>
      </c>
      <c r="U99" s="900">
        <v>102.268</v>
      </c>
    </row>
    <row r="100" spans="1:21">
      <c r="A100" s="112"/>
      <c r="B100" s="120" t="s">
        <v>11</v>
      </c>
      <c r="C100" s="847">
        <v>83.6</v>
      </c>
      <c r="D100" s="843">
        <v>1730.6</v>
      </c>
      <c r="E100" s="843">
        <v>145.1</v>
      </c>
      <c r="F100" s="843">
        <v>92.2</v>
      </c>
      <c r="G100" s="844">
        <v>41051</v>
      </c>
      <c r="H100" s="843">
        <v>91.224000000000004</v>
      </c>
      <c r="I100" s="844">
        <v>4393266</v>
      </c>
      <c r="J100" s="846">
        <v>3.07</v>
      </c>
      <c r="K100" s="900">
        <v>101.32899999999999</v>
      </c>
      <c r="M100" s="847">
        <v>83.6</v>
      </c>
      <c r="N100" s="843">
        <v>1713.5</v>
      </c>
      <c r="O100" s="843">
        <v>145.1</v>
      </c>
      <c r="P100" s="843">
        <v>92.2</v>
      </c>
      <c r="Q100" s="844">
        <v>39465</v>
      </c>
      <c r="R100" s="843">
        <v>91.224000000000004</v>
      </c>
      <c r="S100" s="844">
        <v>16197</v>
      </c>
      <c r="T100" s="846">
        <v>3.07</v>
      </c>
      <c r="U100" s="900">
        <v>101.32899999999999</v>
      </c>
    </row>
    <row r="101" spans="1:21">
      <c r="A101" s="112"/>
      <c r="B101" s="120" t="s">
        <v>12</v>
      </c>
      <c r="C101" s="847">
        <v>83.9</v>
      </c>
      <c r="D101" s="843">
        <v>1751.7</v>
      </c>
      <c r="E101" s="843">
        <v>141.69999999999999</v>
      </c>
      <c r="F101" s="843">
        <v>92.6</v>
      </c>
      <c r="G101" s="844">
        <v>41641</v>
      </c>
      <c r="H101" s="843">
        <v>121.919</v>
      </c>
      <c r="I101" s="844">
        <v>7015363</v>
      </c>
      <c r="J101" s="846">
        <v>3.032</v>
      </c>
      <c r="K101" s="900">
        <v>101.53400000000001</v>
      </c>
      <c r="M101" s="847">
        <v>83.9</v>
      </c>
      <c r="N101" s="843">
        <v>1751.9</v>
      </c>
      <c r="O101" s="843">
        <v>141.69999999999999</v>
      </c>
      <c r="P101" s="843">
        <v>92.7</v>
      </c>
      <c r="Q101" s="844">
        <v>39358</v>
      </c>
      <c r="R101" s="843">
        <v>121.919</v>
      </c>
      <c r="S101" s="844">
        <v>16920</v>
      </c>
      <c r="T101" s="846">
        <v>3.032</v>
      </c>
      <c r="U101" s="900">
        <v>101.53400000000001</v>
      </c>
    </row>
    <row r="102" spans="1:21">
      <c r="A102" s="112"/>
      <c r="B102" s="120" t="s">
        <v>13</v>
      </c>
      <c r="C102" s="847">
        <v>84.3</v>
      </c>
      <c r="D102" s="843">
        <v>1685.1</v>
      </c>
      <c r="E102" s="843">
        <v>133.6</v>
      </c>
      <c r="F102" s="843">
        <v>92.6</v>
      </c>
      <c r="G102" s="844">
        <v>39664</v>
      </c>
      <c r="H102" s="843">
        <v>100.09699999999999</v>
      </c>
      <c r="I102" s="844">
        <v>47977490</v>
      </c>
      <c r="J102" s="846">
        <v>2.988</v>
      </c>
      <c r="K102" s="900">
        <v>101.744</v>
      </c>
      <c r="M102" s="847">
        <v>84.3</v>
      </c>
      <c r="N102" s="843">
        <v>1736.1</v>
      </c>
      <c r="O102" s="843">
        <v>133.6</v>
      </c>
      <c r="P102" s="843">
        <v>92.6</v>
      </c>
      <c r="Q102" s="844">
        <v>39841</v>
      </c>
      <c r="R102" s="843">
        <v>100.09699999999999</v>
      </c>
      <c r="S102" s="844">
        <v>15321</v>
      </c>
      <c r="T102" s="846">
        <v>2.988</v>
      </c>
      <c r="U102" s="900">
        <v>101.744</v>
      </c>
    </row>
    <row r="103" spans="1:21">
      <c r="A103" s="112"/>
      <c r="B103" s="120" t="s">
        <v>14</v>
      </c>
      <c r="C103" s="847">
        <v>84.4</v>
      </c>
      <c r="D103" s="843">
        <v>1620.1</v>
      </c>
      <c r="E103" s="843">
        <v>145.4</v>
      </c>
      <c r="F103" s="843">
        <v>92.4</v>
      </c>
      <c r="G103" s="844">
        <v>39687</v>
      </c>
      <c r="H103" s="843">
        <v>117.57899999999999</v>
      </c>
      <c r="I103" s="844">
        <v>5605921</v>
      </c>
      <c r="J103" s="846">
        <v>2.944</v>
      </c>
      <c r="K103" s="900">
        <v>102.053</v>
      </c>
      <c r="M103" s="847">
        <v>84.4</v>
      </c>
      <c r="N103" s="843">
        <v>1694.8</v>
      </c>
      <c r="O103" s="843">
        <v>145.4</v>
      </c>
      <c r="P103" s="843">
        <v>92.4</v>
      </c>
      <c r="Q103" s="844">
        <v>40681</v>
      </c>
      <c r="R103" s="843">
        <v>117.57899999999999</v>
      </c>
      <c r="S103" s="844">
        <v>19100</v>
      </c>
      <c r="T103" s="846">
        <v>2.944</v>
      </c>
      <c r="U103" s="900">
        <v>102.053</v>
      </c>
    </row>
    <row r="104" spans="1:21">
      <c r="A104" s="111" t="s">
        <v>16</v>
      </c>
      <c r="B104" s="119" t="s">
        <v>3</v>
      </c>
      <c r="C104" s="857">
        <v>85.3</v>
      </c>
      <c r="D104" s="853">
        <v>1662</v>
      </c>
      <c r="E104" s="853">
        <v>194.1</v>
      </c>
      <c r="F104" s="853">
        <v>92</v>
      </c>
      <c r="G104" s="854">
        <v>38827</v>
      </c>
      <c r="H104" s="853">
        <v>110.98099999999999</v>
      </c>
      <c r="I104" s="854">
        <v>4621843</v>
      </c>
      <c r="J104" s="856">
        <v>2.93</v>
      </c>
      <c r="K104" s="902">
        <v>101.119</v>
      </c>
      <c r="M104" s="857">
        <v>85.3</v>
      </c>
      <c r="N104" s="853">
        <v>1675.1</v>
      </c>
      <c r="O104" s="853">
        <v>194.1</v>
      </c>
      <c r="P104" s="853">
        <v>92.4</v>
      </c>
      <c r="Q104" s="854">
        <v>40337</v>
      </c>
      <c r="R104" s="853">
        <v>110.98099999999999</v>
      </c>
      <c r="S104" s="854">
        <v>17689</v>
      </c>
      <c r="T104" s="856">
        <v>2.93</v>
      </c>
      <c r="U104" s="902">
        <v>101.119</v>
      </c>
    </row>
    <row r="105" spans="1:21">
      <c r="A105" s="112">
        <v>1997</v>
      </c>
      <c r="B105" s="120" t="s">
        <v>4</v>
      </c>
      <c r="C105" s="847">
        <v>85</v>
      </c>
      <c r="D105" s="843">
        <v>1717</v>
      </c>
      <c r="E105" s="843">
        <v>150.1</v>
      </c>
      <c r="F105" s="843">
        <v>91.7</v>
      </c>
      <c r="G105" s="844">
        <v>38768</v>
      </c>
      <c r="H105" s="843">
        <v>102.166</v>
      </c>
      <c r="I105" s="844">
        <v>11853613</v>
      </c>
      <c r="J105" s="846">
        <v>2.9140000000000001</v>
      </c>
      <c r="K105" s="900">
        <v>100.71299999999999</v>
      </c>
      <c r="M105" s="847">
        <v>85</v>
      </c>
      <c r="N105" s="843">
        <v>1721.8</v>
      </c>
      <c r="O105" s="843">
        <v>150.1</v>
      </c>
      <c r="P105" s="843">
        <v>92.4</v>
      </c>
      <c r="Q105" s="844">
        <v>40881</v>
      </c>
      <c r="R105" s="843">
        <v>102.166</v>
      </c>
      <c r="S105" s="844">
        <v>16893</v>
      </c>
      <c r="T105" s="846">
        <v>2.9140000000000001</v>
      </c>
      <c r="U105" s="900">
        <v>100.71299999999999</v>
      </c>
    </row>
    <row r="106" spans="1:21">
      <c r="A106" s="112"/>
      <c r="B106" s="120" t="s">
        <v>5</v>
      </c>
      <c r="C106" s="847">
        <v>79.5</v>
      </c>
      <c r="D106" s="843">
        <v>1727.1</v>
      </c>
      <c r="E106" s="843">
        <v>140.4</v>
      </c>
      <c r="F106" s="843">
        <v>91.3</v>
      </c>
      <c r="G106" s="844">
        <v>37457</v>
      </c>
      <c r="H106" s="843">
        <v>116.133</v>
      </c>
      <c r="I106" s="844">
        <v>4070031</v>
      </c>
      <c r="J106" s="846">
        <v>2.9009999999999998</v>
      </c>
      <c r="K106" s="900">
        <v>100.91500000000001</v>
      </c>
      <c r="M106" s="847">
        <v>79.5</v>
      </c>
      <c r="N106" s="843">
        <v>1732.9</v>
      </c>
      <c r="O106" s="843">
        <v>140.4</v>
      </c>
      <c r="P106" s="843">
        <v>92.3</v>
      </c>
      <c r="Q106" s="844">
        <v>41045</v>
      </c>
      <c r="R106" s="843">
        <v>116.133</v>
      </c>
      <c r="S106" s="844">
        <v>16008</v>
      </c>
      <c r="T106" s="846">
        <v>2.9009999999999998</v>
      </c>
      <c r="U106" s="900">
        <v>100.91500000000001</v>
      </c>
    </row>
    <row r="107" spans="1:21">
      <c r="A107" s="95"/>
      <c r="B107" s="120" t="s">
        <v>6</v>
      </c>
      <c r="C107" s="847">
        <v>84.5</v>
      </c>
      <c r="D107" s="843">
        <v>1731.6</v>
      </c>
      <c r="E107" s="843">
        <v>130.80000000000001</v>
      </c>
      <c r="F107" s="843">
        <v>92.7</v>
      </c>
      <c r="G107" s="844">
        <v>37562</v>
      </c>
      <c r="H107" s="843">
        <v>100.193</v>
      </c>
      <c r="I107" s="844">
        <v>7092571</v>
      </c>
      <c r="J107" s="846">
        <v>2.8820000000000001</v>
      </c>
      <c r="K107" s="900">
        <v>101.714</v>
      </c>
      <c r="M107" s="847">
        <v>84.5</v>
      </c>
      <c r="N107" s="843">
        <v>1737.1</v>
      </c>
      <c r="O107" s="843">
        <v>130.80000000000001</v>
      </c>
      <c r="P107" s="843">
        <v>92.1</v>
      </c>
      <c r="Q107" s="844">
        <v>40483</v>
      </c>
      <c r="R107" s="843">
        <v>100.193</v>
      </c>
      <c r="S107" s="844">
        <v>15893</v>
      </c>
      <c r="T107" s="846">
        <v>2.8820000000000001</v>
      </c>
      <c r="U107" s="900">
        <v>101.714</v>
      </c>
    </row>
    <row r="108" spans="1:21">
      <c r="A108" s="112"/>
      <c r="B108" s="120" t="s">
        <v>7</v>
      </c>
      <c r="C108" s="847">
        <v>85.6</v>
      </c>
      <c r="D108" s="843">
        <v>1803.3</v>
      </c>
      <c r="E108" s="843">
        <v>152.30000000000001</v>
      </c>
      <c r="F108" s="843">
        <v>92.2</v>
      </c>
      <c r="G108" s="844">
        <v>41809</v>
      </c>
      <c r="H108" s="843">
        <v>93.617999999999995</v>
      </c>
      <c r="I108" s="844">
        <v>69496297</v>
      </c>
      <c r="J108" s="846">
        <v>2.879</v>
      </c>
      <c r="K108" s="900">
        <v>101.71</v>
      </c>
      <c r="M108" s="847">
        <v>85.6</v>
      </c>
      <c r="N108" s="843">
        <v>1774.2</v>
      </c>
      <c r="O108" s="843">
        <v>152.30000000000001</v>
      </c>
      <c r="P108" s="843">
        <v>91.7</v>
      </c>
      <c r="Q108" s="844">
        <v>41495</v>
      </c>
      <c r="R108" s="843">
        <v>93.617999999999995</v>
      </c>
      <c r="S108" s="844">
        <v>15640</v>
      </c>
      <c r="T108" s="846">
        <v>2.879</v>
      </c>
      <c r="U108" s="900">
        <v>101.71</v>
      </c>
    </row>
    <row r="109" spans="1:21">
      <c r="A109" s="112"/>
      <c r="B109" s="120" t="s">
        <v>8</v>
      </c>
      <c r="C109" s="847">
        <v>86.5</v>
      </c>
      <c r="D109" s="843">
        <v>1864.8</v>
      </c>
      <c r="E109" s="843">
        <v>143.6</v>
      </c>
      <c r="F109" s="843">
        <v>92</v>
      </c>
      <c r="G109" s="844">
        <v>42178</v>
      </c>
      <c r="H109" s="843">
        <v>124.43899999999999</v>
      </c>
      <c r="I109" s="844">
        <v>8226807</v>
      </c>
      <c r="J109" s="846">
        <v>2.8879999999999999</v>
      </c>
      <c r="K109" s="900">
        <v>101.917</v>
      </c>
      <c r="M109" s="847">
        <v>86.5</v>
      </c>
      <c r="N109" s="843">
        <v>1806.9</v>
      </c>
      <c r="O109" s="843">
        <v>143.6</v>
      </c>
      <c r="P109" s="843">
        <v>91.5</v>
      </c>
      <c r="Q109" s="844">
        <v>41287</v>
      </c>
      <c r="R109" s="843">
        <v>124.43899999999999</v>
      </c>
      <c r="S109" s="844">
        <v>11541</v>
      </c>
      <c r="T109" s="846">
        <v>2.8879999999999999</v>
      </c>
      <c r="U109" s="900">
        <v>101.917</v>
      </c>
    </row>
    <row r="110" spans="1:21">
      <c r="A110" s="112"/>
      <c r="B110" s="120" t="s">
        <v>9</v>
      </c>
      <c r="C110" s="847">
        <v>88.3</v>
      </c>
      <c r="D110" s="843">
        <v>1831.8</v>
      </c>
      <c r="E110" s="843">
        <v>143.19999999999999</v>
      </c>
      <c r="F110" s="843">
        <v>93.4</v>
      </c>
      <c r="G110" s="844">
        <v>44721</v>
      </c>
      <c r="H110" s="843">
        <v>89.406999999999996</v>
      </c>
      <c r="I110" s="844">
        <v>4215305</v>
      </c>
      <c r="J110" s="846">
        <v>2.8650000000000002</v>
      </c>
      <c r="K110" s="900">
        <v>101.917</v>
      </c>
      <c r="M110" s="847">
        <v>88.3</v>
      </c>
      <c r="N110" s="843">
        <v>1803.3</v>
      </c>
      <c r="O110" s="843">
        <v>143.19999999999999</v>
      </c>
      <c r="P110" s="843">
        <v>92.9</v>
      </c>
      <c r="Q110" s="844">
        <v>41236</v>
      </c>
      <c r="R110" s="843">
        <v>89.406999999999996</v>
      </c>
      <c r="S110" s="844">
        <v>14328</v>
      </c>
      <c r="T110" s="846">
        <v>2.8650000000000002</v>
      </c>
      <c r="U110" s="900">
        <v>101.917</v>
      </c>
    </row>
    <row r="111" spans="1:21">
      <c r="A111" s="112"/>
      <c r="B111" s="120" t="s">
        <v>10</v>
      </c>
      <c r="C111" s="847">
        <v>88.3</v>
      </c>
      <c r="D111" s="843">
        <v>1850.3</v>
      </c>
      <c r="E111" s="843">
        <v>156.6</v>
      </c>
      <c r="F111" s="843">
        <v>93</v>
      </c>
      <c r="G111" s="844">
        <v>44291</v>
      </c>
      <c r="H111" s="843">
        <v>82.209000000000003</v>
      </c>
      <c r="I111" s="844">
        <v>10184909</v>
      </c>
      <c r="J111" s="846">
        <v>2.839</v>
      </c>
      <c r="K111" s="900">
        <v>101.815</v>
      </c>
      <c r="M111" s="847">
        <v>88.3</v>
      </c>
      <c r="N111" s="843">
        <v>1799.1</v>
      </c>
      <c r="O111" s="843">
        <v>156.6</v>
      </c>
      <c r="P111" s="843">
        <v>93</v>
      </c>
      <c r="Q111" s="844">
        <v>41943</v>
      </c>
      <c r="R111" s="843">
        <v>82.209000000000003</v>
      </c>
      <c r="S111" s="844">
        <v>13786</v>
      </c>
      <c r="T111" s="846">
        <v>2.839</v>
      </c>
      <c r="U111" s="900">
        <v>101.815</v>
      </c>
    </row>
    <row r="112" spans="1:21">
      <c r="A112" s="112"/>
      <c r="B112" s="120" t="s">
        <v>11</v>
      </c>
      <c r="C112" s="847">
        <v>87.6</v>
      </c>
      <c r="D112" s="843">
        <v>1780.7</v>
      </c>
      <c r="E112" s="843">
        <v>198.5</v>
      </c>
      <c r="F112" s="843">
        <v>92.5</v>
      </c>
      <c r="G112" s="844">
        <v>44798</v>
      </c>
      <c r="H112" s="843">
        <v>101.045</v>
      </c>
      <c r="I112" s="844">
        <v>4200709</v>
      </c>
      <c r="J112" s="846">
        <v>2.82</v>
      </c>
      <c r="K112" s="900">
        <v>102.422</v>
      </c>
      <c r="M112" s="847">
        <v>87.6</v>
      </c>
      <c r="N112" s="843">
        <v>1774.9</v>
      </c>
      <c r="O112" s="843">
        <v>198.5</v>
      </c>
      <c r="P112" s="843">
        <v>92.5</v>
      </c>
      <c r="Q112" s="844">
        <v>42341</v>
      </c>
      <c r="R112" s="843">
        <v>101.045</v>
      </c>
      <c r="S112" s="844">
        <v>15461</v>
      </c>
      <c r="T112" s="846">
        <v>2.82</v>
      </c>
      <c r="U112" s="900">
        <v>102.422</v>
      </c>
    </row>
    <row r="113" spans="1:21">
      <c r="A113" s="112"/>
      <c r="B113" s="120" t="s">
        <v>12</v>
      </c>
      <c r="C113" s="847">
        <v>90.2</v>
      </c>
      <c r="D113" s="843">
        <v>1828.1</v>
      </c>
      <c r="E113" s="843">
        <v>165.3</v>
      </c>
      <c r="F113" s="843">
        <v>92.1</v>
      </c>
      <c r="G113" s="844">
        <v>44133</v>
      </c>
      <c r="H113" s="843">
        <v>92.822000000000003</v>
      </c>
      <c r="I113" s="844">
        <v>5789713</v>
      </c>
      <c r="J113" s="846">
        <v>2.8050000000000002</v>
      </c>
      <c r="K113" s="900">
        <v>102.417</v>
      </c>
      <c r="M113" s="847">
        <v>90.2</v>
      </c>
      <c r="N113" s="843">
        <v>1832.4</v>
      </c>
      <c r="O113" s="843">
        <v>165.3</v>
      </c>
      <c r="P113" s="843">
        <v>92.2</v>
      </c>
      <c r="Q113" s="844">
        <v>42135</v>
      </c>
      <c r="R113" s="843">
        <v>92.822000000000003</v>
      </c>
      <c r="S113" s="844">
        <v>14489</v>
      </c>
      <c r="T113" s="846">
        <v>2.8050000000000002</v>
      </c>
      <c r="U113" s="900">
        <v>102.417</v>
      </c>
    </row>
    <row r="114" spans="1:21">
      <c r="A114" s="112"/>
      <c r="B114" s="120" t="s">
        <v>13</v>
      </c>
      <c r="C114" s="847">
        <v>91.1</v>
      </c>
      <c r="D114" s="843">
        <v>1789.3</v>
      </c>
      <c r="E114" s="843">
        <v>162.80000000000001</v>
      </c>
      <c r="F114" s="843">
        <v>92</v>
      </c>
      <c r="G114" s="844">
        <v>42908</v>
      </c>
      <c r="H114" s="843">
        <v>113.60599999999999</v>
      </c>
      <c r="I114" s="844">
        <v>45952268</v>
      </c>
      <c r="J114" s="846">
        <v>2.7709999999999999</v>
      </c>
      <c r="K114" s="900">
        <v>102.01600000000001</v>
      </c>
      <c r="M114" s="847">
        <v>91.1</v>
      </c>
      <c r="N114" s="843">
        <v>1849</v>
      </c>
      <c r="O114" s="843">
        <v>162.80000000000001</v>
      </c>
      <c r="P114" s="843">
        <v>92</v>
      </c>
      <c r="Q114" s="844">
        <v>43437</v>
      </c>
      <c r="R114" s="843">
        <v>113.60599999999999</v>
      </c>
      <c r="S114" s="844">
        <v>14276</v>
      </c>
      <c r="T114" s="846">
        <v>2.7709999999999999</v>
      </c>
      <c r="U114" s="900">
        <v>102.01600000000001</v>
      </c>
    </row>
    <row r="115" spans="1:21">
      <c r="A115" s="113"/>
      <c r="B115" s="121" t="s">
        <v>14</v>
      </c>
      <c r="C115" s="852">
        <v>92</v>
      </c>
      <c r="D115" s="848">
        <v>1813.4</v>
      </c>
      <c r="E115" s="848">
        <v>146.69999999999999</v>
      </c>
      <c r="F115" s="848">
        <v>92</v>
      </c>
      <c r="G115" s="849">
        <v>43233</v>
      </c>
      <c r="H115" s="848">
        <v>97.91</v>
      </c>
      <c r="I115" s="849">
        <v>3506412</v>
      </c>
      <c r="J115" s="851">
        <v>2.7429999999999999</v>
      </c>
      <c r="K115" s="901">
        <v>101.509</v>
      </c>
      <c r="M115" s="852">
        <v>92</v>
      </c>
      <c r="N115" s="848">
        <v>1902.9</v>
      </c>
      <c r="O115" s="848">
        <v>146.69999999999999</v>
      </c>
      <c r="P115" s="848">
        <v>92</v>
      </c>
      <c r="Q115" s="849">
        <v>43783</v>
      </c>
      <c r="R115" s="848">
        <v>97.91</v>
      </c>
      <c r="S115" s="849">
        <v>12513</v>
      </c>
      <c r="T115" s="851">
        <v>2.7429999999999999</v>
      </c>
      <c r="U115" s="901">
        <v>101.509</v>
      </c>
    </row>
    <row r="116" spans="1:21">
      <c r="A116" s="112" t="s">
        <v>17</v>
      </c>
      <c r="B116" s="120" t="s">
        <v>3</v>
      </c>
      <c r="C116" s="847">
        <v>92</v>
      </c>
      <c r="D116" s="843">
        <v>1872.2</v>
      </c>
      <c r="E116" s="843">
        <v>159.19999999999999</v>
      </c>
      <c r="F116" s="843">
        <v>91.5</v>
      </c>
      <c r="G116" s="844">
        <v>42542</v>
      </c>
      <c r="H116" s="843">
        <v>102.548</v>
      </c>
      <c r="I116" s="844">
        <v>3550706</v>
      </c>
      <c r="J116" s="846">
        <v>2.7389999999999999</v>
      </c>
      <c r="K116" s="900">
        <v>101.509</v>
      </c>
      <c r="M116" s="847">
        <v>92</v>
      </c>
      <c r="N116" s="843">
        <v>1900.4</v>
      </c>
      <c r="O116" s="843">
        <v>159.19999999999999</v>
      </c>
      <c r="P116" s="843">
        <v>91.9</v>
      </c>
      <c r="Q116" s="844">
        <v>44690</v>
      </c>
      <c r="R116" s="843">
        <v>102.548</v>
      </c>
      <c r="S116" s="844">
        <v>13544</v>
      </c>
      <c r="T116" s="846">
        <v>2.7389999999999999</v>
      </c>
      <c r="U116" s="900">
        <v>101.509</v>
      </c>
    </row>
    <row r="117" spans="1:21">
      <c r="A117" s="112">
        <v>1998</v>
      </c>
      <c r="B117" s="120" t="s">
        <v>4</v>
      </c>
      <c r="C117" s="847">
        <v>91.3</v>
      </c>
      <c r="D117" s="843">
        <v>1903.6</v>
      </c>
      <c r="E117" s="843">
        <v>151.6</v>
      </c>
      <c r="F117" s="843">
        <v>91.3</v>
      </c>
      <c r="G117" s="844">
        <v>43691</v>
      </c>
      <c r="H117" s="843">
        <v>86.268000000000001</v>
      </c>
      <c r="I117" s="844">
        <v>10291870</v>
      </c>
      <c r="J117" s="846">
        <v>2.75</v>
      </c>
      <c r="K117" s="900">
        <v>102.123</v>
      </c>
      <c r="M117" s="847">
        <v>91.3</v>
      </c>
      <c r="N117" s="843">
        <v>1908.8</v>
      </c>
      <c r="O117" s="843">
        <v>151.6</v>
      </c>
      <c r="P117" s="843">
        <v>91.9</v>
      </c>
      <c r="Q117" s="844">
        <v>46035</v>
      </c>
      <c r="R117" s="843">
        <v>86.268000000000001</v>
      </c>
      <c r="S117" s="844">
        <v>14393</v>
      </c>
      <c r="T117" s="846">
        <v>2.75</v>
      </c>
      <c r="U117" s="900">
        <v>102.123</v>
      </c>
    </row>
    <row r="118" spans="1:21">
      <c r="A118" s="112"/>
      <c r="B118" s="120" t="s">
        <v>5</v>
      </c>
      <c r="C118" s="847">
        <v>92.1</v>
      </c>
      <c r="D118" s="843">
        <v>1900.7</v>
      </c>
      <c r="E118" s="843">
        <v>158.4</v>
      </c>
      <c r="F118" s="843">
        <v>91.1</v>
      </c>
      <c r="G118" s="844">
        <v>43901</v>
      </c>
      <c r="H118" s="843">
        <v>104.419</v>
      </c>
      <c r="I118" s="844">
        <v>3383772</v>
      </c>
      <c r="J118" s="846">
        <v>2.7389999999999999</v>
      </c>
      <c r="K118" s="900">
        <v>101.813</v>
      </c>
      <c r="M118" s="847">
        <v>92.1</v>
      </c>
      <c r="N118" s="843">
        <v>1900.9</v>
      </c>
      <c r="O118" s="843">
        <v>158.4</v>
      </c>
      <c r="P118" s="843">
        <v>92.1</v>
      </c>
      <c r="Q118" s="844">
        <v>47409</v>
      </c>
      <c r="R118" s="843">
        <v>104.419</v>
      </c>
      <c r="S118" s="844">
        <v>13306</v>
      </c>
      <c r="T118" s="846">
        <v>2.7389999999999999</v>
      </c>
      <c r="U118" s="900">
        <v>101.813</v>
      </c>
    </row>
    <row r="119" spans="1:21">
      <c r="A119" s="112"/>
      <c r="B119" s="120" t="s">
        <v>6</v>
      </c>
      <c r="C119" s="847">
        <v>92.2</v>
      </c>
      <c r="D119" s="843">
        <v>1886.8</v>
      </c>
      <c r="E119" s="843">
        <v>180.2</v>
      </c>
      <c r="F119" s="843">
        <v>92.5</v>
      </c>
      <c r="G119" s="844">
        <v>44238</v>
      </c>
      <c r="H119" s="843">
        <v>107.886</v>
      </c>
      <c r="I119" s="844">
        <v>6473533</v>
      </c>
      <c r="J119" s="846">
        <v>2.74</v>
      </c>
      <c r="K119" s="900">
        <v>100</v>
      </c>
      <c r="M119" s="847">
        <v>92.2</v>
      </c>
      <c r="N119" s="843">
        <v>1890.7</v>
      </c>
      <c r="O119" s="843">
        <v>180.2</v>
      </c>
      <c r="P119" s="843">
        <v>92</v>
      </c>
      <c r="Q119" s="844">
        <v>47484</v>
      </c>
      <c r="R119" s="843">
        <v>107.886</v>
      </c>
      <c r="S119" s="844">
        <v>13961</v>
      </c>
      <c r="T119" s="846">
        <v>2.74</v>
      </c>
      <c r="U119" s="900">
        <v>100</v>
      </c>
    </row>
    <row r="120" spans="1:21">
      <c r="A120" s="112"/>
      <c r="B120" s="120" t="s">
        <v>7</v>
      </c>
      <c r="C120" s="847">
        <v>91.3</v>
      </c>
      <c r="D120" s="843">
        <v>1895.5</v>
      </c>
      <c r="E120" s="843">
        <v>140.9</v>
      </c>
      <c r="F120" s="843">
        <v>92.4</v>
      </c>
      <c r="G120" s="844">
        <v>48273</v>
      </c>
      <c r="H120" s="843">
        <v>108.938</v>
      </c>
      <c r="I120" s="844">
        <v>54932822</v>
      </c>
      <c r="J120" s="846">
        <v>2.7389999999999999</v>
      </c>
      <c r="K120" s="900">
        <v>100.396</v>
      </c>
      <c r="M120" s="847">
        <v>91.3</v>
      </c>
      <c r="N120" s="843">
        <v>1840.4</v>
      </c>
      <c r="O120" s="843">
        <v>140.9</v>
      </c>
      <c r="P120" s="843">
        <v>92</v>
      </c>
      <c r="Q120" s="844">
        <v>48791</v>
      </c>
      <c r="R120" s="843">
        <v>108.938</v>
      </c>
      <c r="S120" s="844">
        <v>12645</v>
      </c>
      <c r="T120" s="846">
        <v>2.7389999999999999</v>
      </c>
      <c r="U120" s="900">
        <v>100.396</v>
      </c>
    </row>
    <row r="121" spans="1:21">
      <c r="A121" s="112"/>
      <c r="B121" s="120" t="s">
        <v>8</v>
      </c>
      <c r="C121" s="847">
        <v>91.1</v>
      </c>
      <c r="D121" s="843">
        <v>1856.8</v>
      </c>
      <c r="E121" s="843">
        <v>164.4</v>
      </c>
      <c r="F121" s="843">
        <v>92.4</v>
      </c>
      <c r="G121" s="844">
        <v>51191</v>
      </c>
      <c r="H121" s="843">
        <v>73.033000000000001</v>
      </c>
      <c r="I121" s="844">
        <v>10256502</v>
      </c>
      <c r="J121" s="846">
        <v>2.7240000000000002</v>
      </c>
      <c r="K121" s="900">
        <v>100.099</v>
      </c>
      <c r="M121" s="847">
        <v>91.1</v>
      </c>
      <c r="N121" s="843">
        <v>1800.4</v>
      </c>
      <c r="O121" s="843">
        <v>164.4</v>
      </c>
      <c r="P121" s="843">
        <v>91.9</v>
      </c>
      <c r="Q121" s="844">
        <v>49219</v>
      </c>
      <c r="R121" s="843">
        <v>73.033000000000001</v>
      </c>
      <c r="S121" s="844">
        <v>13552</v>
      </c>
      <c r="T121" s="846">
        <v>2.7240000000000002</v>
      </c>
      <c r="U121" s="900">
        <v>100.099</v>
      </c>
    </row>
    <row r="122" spans="1:21">
      <c r="A122" s="112"/>
      <c r="B122" s="120" t="s">
        <v>9</v>
      </c>
      <c r="C122" s="847">
        <v>90.2</v>
      </c>
      <c r="D122" s="843">
        <v>1811.9</v>
      </c>
      <c r="E122" s="843">
        <v>153.19999999999999</v>
      </c>
      <c r="F122" s="843">
        <v>92.2</v>
      </c>
      <c r="G122" s="844">
        <v>53432</v>
      </c>
      <c r="H122" s="843">
        <v>99.203000000000003</v>
      </c>
      <c r="I122" s="844">
        <v>3602969</v>
      </c>
      <c r="J122" s="846">
        <v>2.71</v>
      </c>
      <c r="K122" s="900">
        <v>99.703000000000003</v>
      </c>
      <c r="M122" s="847">
        <v>90.2</v>
      </c>
      <c r="N122" s="843">
        <v>1779</v>
      </c>
      <c r="O122" s="843">
        <v>153.19999999999999</v>
      </c>
      <c r="P122" s="843">
        <v>91.7</v>
      </c>
      <c r="Q122" s="844">
        <v>49733</v>
      </c>
      <c r="R122" s="843">
        <v>99.203000000000003</v>
      </c>
      <c r="S122" s="844">
        <v>12466</v>
      </c>
      <c r="T122" s="846">
        <v>2.71</v>
      </c>
      <c r="U122" s="900">
        <v>99.703000000000003</v>
      </c>
    </row>
    <row r="123" spans="1:21">
      <c r="A123" s="112"/>
      <c r="B123" s="120" t="s">
        <v>10</v>
      </c>
      <c r="C123" s="847">
        <v>90.2</v>
      </c>
      <c r="D123" s="843">
        <v>1802.8</v>
      </c>
      <c r="E123" s="843">
        <v>152.9</v>
      </c>
      <c r="F123" s="843">
        <v>91.5</v>
      </c>
      <c r="G123" s="844">
        <v>53977</v>
      </c>
      <c r="H123" s="843">
        <v>104.18899999999999</v>
      </c>
      <c r="I123" s="844">
        <v>8938480</v>
      </c>
      <c r="J123" s="846">
        <v>2.7130000000000001</v>
      </c>
      <c r="K123" s="900">
        <v>100.099</v>
      </c>
      <c r="M123" s="847">
        <v>90.2</v>
      </c>
      <c r="N123" s="843">
        <v>1766.8</v>
      </c>
      <c r="O123" s="843">
        <v>152.9</v>
      </c>
      <c r="P123" s="843">
        <v>91.5</v>
      </c>
      <c r="Q123" s="844">
        <v>50915</v>
      </c>
      <c r="R123" s="843">
        <v>104.18899999999999</v>
      </c>
      <c r="S123" s="844">
        <v>12535</v>
      </c>
      <c r="T123" s="846">
        <v>2.7130000000000001</v>
      </c>
      <c r="U123" s="900">
        <v>100.099</v>
      </c>
    </row>
    <row r="124" spans="1:21">
      <c r="A124" s="112"/>
      <c r="B124" s="120" t="s">
        <v>11</v>
      </c>
      <c r="C124" s="847">
        <v>90.8</v>
      </c>
      <c r="D124" s="843">
        <v>1753.2</v>
      </c>
      <c r="E124" s="843">
        <v>143.6</v>
      </c>
      <c r="F124" s="843">
        <v>91.6</v>
      </c>
      <c r="G124" s="844">
        <v>53659</v>
      </c>
      <c r="H124" s="843">
        <v>91.168999999999997</v>
      </c>
      <c r="I124" s="844">
        <v>3405914</v>
      </c>
      <c r="J124" s="846">
        <v>2.7040000000000002</v>
      </c>
      <c r="K124" s="900">
        <v>100.197</v>
      </c>
      <c r="M124" s="847">
        <v>90.8</v>
      </c>
      <c r="N124" s="843">
        <v>1740.6</v>
      </c>
      <c r="O124" s="843">
        <v>143.6</v>
      </c>
      <c r="P124" s="843">
        <v>91.6</v>
      </c>
      <c r="Q124" s="844">
        <v>50758</v>
      </c>
      <c r="R124" s="843">
        <v>91.168999999999997</v>
      </c>
      <c r="S124" s="844">
        <v>12573</v>
      </c>
      <c r="T124" s="846">
        <v>2.7040000000000002</v>
      </c>
      <c r="U124" s="900">
        <v>100.197</v>
      </c>
    </row>
    <row r="125" spans="1:21">
      <c r="A125" s="112"/>
      <c r="B125" s="120" t="s">
        <v>12</v>
      </c>
      <c r="C125" s="847">
        <v>88.7</v>
      </c>
      <c r="D125" s="843">
        <v>1660</v>
      </c>
      <c r="E125" s="843">
        <v>155.9</v>
      </c>
      <c r="F125" s="843">
        <v>91.3</v>
      </c>
      <c r="G125" s="844">
        <v>52721</v>
      </c>
      <c r="H125" s="843">
        <v>106.45</v>
      </c>
      <c r="I125" s="844">
        <v>4294817</v>
      </c>
      <c r="J125" s="846">
        <v>2.6920000000000002</v>
      </c>
      <c r="K125" s="900">
        <v>101.08199999999999</v>
      </c>
      <c r="M125" s="847">
        <v>88.7</v>
      </c>
      <c r="N125" s="843">
        <v>1680.2</v>
      </c>
      <c r="O125" s="843">
        <v>155.9</v>
      </c>
      <c r="P125" s="843">
        <v>91.3</v>
      </c>
      <c r="Q125" s="844">
        <v>50936</v>
      </c>
      <c r="R125" s="843">
        <v>106.45</v>
      </c>
      <c r="S125" s="844">
        <v>10855</v>
      </c>
      <c r="T125" s="846">
        <v>2.6920000000000002</v>
      </c>
      <c r="U125" s="900">
        <v>101.08199999999999</v>
      </c>
    </row>
    <row r="126" spans="1:21">
      <c r="A126" s="112"/>
      <c r="B126" s="120" t="s">
        <v>13</v>
      </c>
      <c r="C126" s="847">
        <v>87.7</v>
      </c>
      <c r="D126" s="843">
        <v>1595</v>
      </c>
      <c r="E126" s="843">
        <v>152.9</v>
      </c>
      <c r="F126" s="843">
        <v>91.3</v>
      </c>
      <c r="G126" s="844">
        <v>51447</v>
      </c>
      <c r="H126" s="843">
        <v>88.058999999999997</v>
      </c>
      <c r="I126" s="844">
        <v>40681761</v>
      </c>
      <c r="J126" s="846">
        <v>2.6549999999999998</v>
      </c>
      <c r="K126" s="900">
        <v>101.482</v>
      </c>
      <c r="M126" s="847">
        <v>87.7</v>
      </c>
      <c r="N126" s="843">
        <v>1651.2</v>
      </c>
      <c r="O126" s="843">
        <v>152.9</v>
      </c>
      <c r="P126" s="843">
        <v>91.2</v>
      </c>
      <c r="Q126" s="844">
        <v>51358</v>
      </c>
      <c r="R126" s="843">
        <v>88.058999999999997</v>
      </c>
      <c r="S126" s="844">
        <v>12412</v>
      </c>
      <c r="T126" s="846">
        <v>2.6549999999999998</v>
      </c>
      <c r="U126" s="900">
        <v>101.482</v>
      </c>
    </row>
    <row r="127" spans="1:21">
      <c r="A127" s="112"/>
      <c r="B127" s="120" t="s">
        <v>14</v>
      </c>
      <c r="C127" s="847">
        <v>86.8</v>
      </c>
      <c r="D127" s="843">
        <v>1574</v>
      </c>
      <c r="E127" s="843">
        <v>151.1</v>
      </c>
      <c r="F127" s="843">
        <v>90.9</v>
      </c>
      <c r="G127" s="844">
        <v>50523</v>
      </c>
      <c r="H127" s="843">
        <v>91.72</v>
      </c>
      <c r="I127" s="844">
        <v>2999486</v>
      </c>
      <c r="J127" s="846">
        <v>2.6179999999999999</v>
      </c>
      <c r="K127" s="900">
        <v>100.991</v>
      </c>
      <c r="M127" s="847">
        <v>86.8</v>
      </c>
      <c r="N127" s="843">
        <v>1656</v>
      </c>
      <c r="O127" s="843">
        <v>151.1</v>
      </c>
      <c r="P127" s="843">
        <v>90.8</v>
      </c>
      <c r="Q127" s="844">
        <v>51181</v>
      </c>
      <c r="R127" s="843">
        <v>91.72</v>
      </c>
      <c r="S127" s="844">
        <v>11043</v>
      </c>
      <c r="T127" s="846">
        <v>2.6179999999999999</v>
      </c>
      <c r="U127" s="900">
        <v>100.991</v>
      </c>
    </row>
    <row r="128" spans="1:21">
      <c r="A128" s="111" t="s">
        <v>18</v>
      </c>
      <c r="B128" s="119" t="s">
        <v>3</v>
      </c>
      <c r="C128" s="857">
        <v>85.5</v>
      </c>
      <c r="D128" s="853">
        <v>1649.3</v>
      </c>
      <c r="E128" s="853">
        <v>154.1</v>
      </c>
      <c r="F128" s="853">
        <v>89.7</v>
      </c>
      <c r="G128" s="854">
        <v>48933</v>
      </c>
      <c r="H128" s="853">
        <v>96.363</v>
      </c>
      <c r="I128" s="854">
        <v>2918277</v>
      </c>
      <c r="J128" s="856">
        <v>2.625</v>
      </c>
      <c r="K128" s="902">
        <v>100.79300000000001</v>
      </c>
      <c r="M128" s="857">
        <v>85.5</v>
      </c>
      <c r="N128" s="853">
        <v>1664.2</v>
      </c>
      <c r="O128" s="853">
        <v>154.1</v>
      </c>
      <c r="P128" s="853">
        <v>90.1</v>
      </c>
      <c r="Q128" s="854">
        <v>52213</v>
      </c>
      <c r="R128" s="853">
        <v>96.363</v>
      </c>
      <c r="S128" s="854">
        <v>11012</v>
      </c>
      <c r="T128" s="856">
        <v>2.625</v>
      </c>
      <c r="U128" s="902">
        <v>100.79300000000001</v>
      </c>
    </row>
    <row r="129" spans="1:21">
      <c r="A129" s="112">
        <v>1999</v>
      </c>
      <c r="B129" s="120" t="s">
        <v>4</v>
      </c>
      <c r="C129" s="847">
        <v>85.6</v>
      </c>
      <c r="D129" s="843">
        <v>1698.8</v>
      </c>
      <c r="E129" s="843">
        <v>138.9</v>
      </c>
      <c r="F129" s="843">
        <v>89.2</v>
      </c>
      <c r="G129" s="844">
        <v>49000</v>
      </c>
      <c r="H129" s="843">
        <v>99.244</v>
      </c>
      <c r="I129" s="844">
        <v>6810250</v>
      </c>
      <c r="J129" s="846">
        <v>2.65</v>
      </c>
      <c r="K129" s="900">
        <v>99.802000000000007</v>
      </c>
      <c r="M129" s="847">
        <v>85.6</v>
      </c>
      <c r="N129" s="843">
        <v>1702.6</v>
      </c>
      <c r="O129" s="843">
        <v>138.9</v>
      </c>
      <c r="P129" s="843">
        <v>89.7</v>
      </c>
      <c r="Q129" s="844">
        <v>51592</v>
      </c>
      <c r="R129" s="843">
        <v>99.244</v>
      </c>
      <c r="S129" s="844">
        <v>9700</v>
      </c>
      <c r="T129" s="846">
        <v>2.65</v>
      </c>
      <c r="U129" s="900">
        <v>99.802000000000007</v>
      </c>
    </row>
    <row r="130" spans="1:21">
      <c r="A130" s="112"/>
      <c r="B130" s="120" t="s">
        <v>5</v>
      </c>
      <c r="C130" s="847">
        <v>86.8</v>
      </c>
      <c r="D130" s="843">
        <v>1667.2</v>
      </c>
      <c r="E130" s="843">
        <v>139.5</v>
      </c>
      <c r="F130" s="843">
        <v>89.7</v>
      </c>
      <c r="G130" s="844">
        <v>48354</v>
      </c>
      <c r="H130" s="843">
        <v>100.02200000000001</v>
      </c>
      <c r="I130" s="844">
        <v>1723898</v>
      </c>
      <c r="J130" s="846">
        <v>2.6509999999999998</v>
      </c>
      <c r="K130" s="900">
        <v>99.603999999999999</v>
      </c>
      <c r="M130" s="847">
        <v>86.8</v>
      </c>
      <c r="N130" s="843">
        <v>1664.4</v>
      </c>
      <c r="O130" s="843">
        <v>139.5</v>
      </c>
      <c r="P130" s="843">
        <v>90.6</v>
      </c>
      <c r="Q130" s="844">
        <v>51525</v>
      </c>
      <c r="R130" s="843">
        <v>100.02200000000001</v>
      </c>
      <c r="S130" s="844">
        <v>6849</v>
      </c>
      <c r="T130" s="846">
        <v>2.6509999999999998</v>
      </c>
      <c r="U130" s="900">
        <v>99.603999999999999</v>
      </c>
    </row>
    <row r="131" spans="1:21">
      <c r="A131" s="112"/>
      <c r="B131" s="120" t="s">
        <v>6</v>
      </c>
      <c r="C131" s="847">
        <v>85.7</v>
      </c>
      <c r="D131" s="843">
        <v>1658.1</v>
      </c>
      <c r="E131" s="843">
        <v>138.69999999999999</v>
      </c>
      <c r="F131" s="843">
        <v>91.4</v>
      </c>
      <c r="G131" s="844">
        <v>48496</v>
      </c>
      <c r="H131" s="843">
        <v>106.94199999999999</v>
      </c>
      <c r="I131" s="844">
        <v>5124887</v>
      </c>
      <c r="J131" s="846">
        <v>2.63</v>
      </c>
      <c r="K131" s="900">
        <v>99.802000000000007</v>
      </c>
      <c r="M131" s="847">
        <v>85.7</v>
      </c>
      <c r="N131" s="843">
        <v>1653.7</v>
      </c>
      <c r="O131" s="843">
        <v>138.69999999999999</v>
      </c>
      <c r="P131" s="843">
        <v>91</v>
      </c>
      <c r="Q131" s="844">
        <v>52252</v>
      </c>
      <c r="R131" s="843">
        <v>106.94199999999999</v>
      </c>
      <c r="S131" s="844">
        <v>10802</v>
      </c>
      <c r="T131" s="846">
        <v>2.63</v>
      </c>
      <c r="U131" s="900">
        <v>99.802000000000007</v>
      </c>
    </row>
    <row r="132" spans="1:21">
      <c r="A132" s="95"/>
      <c r="B132" s="120" t="s">
        <v>7</v>
      </c>
      <c r="C132" s="847">
        <v>85.5</v>
      </c>
      <c r="D132" s="843">
        <v>1721</v>
      </c>
      <c r="E132" s="843">
        <v>142.1</v>
      </c>
      <c r="F132" s="843">
        <v>92.1</v>
      </c>
      <c r="G132" s="844">
        <v>49240</v>
      </c>
      <c r="H132" s="843">
        <v>106.063</v>
      </c>
      <c r="I132" s="844">
        <v>48322271</v>
      </c>
      <c r="J132" s="846">
        <v>2.61</v>
      </c>
      <c r="K132" s="900">
        <v>99.212000000000003</v>
      </c>
      <c r="M132" s="847">
        <v>85.5</v>
      </c>
      <c r="N132" s="843">
        <v>1674.8</v>
      </c>
      <c r="O132" s="843">
        <v>142.1</v>
      </c>
      <c r="P132" s="843">
        <v>91.8</v>
      </c>
      <c r="Q132" s="844">
        <v>49529</v>
      </c>
      <c r="R132" s="843">
        <v>106.063</v>
      </c>
      <c r="S132" s="844">
        <v>11204</v>
      </c>
      <c r="T132" s="846">
        <v>2.61</v>
      </c>
      <c r="U132" s="900">
        <v>99.212000000000003</v>
      </c>
    </row>
    <row r="133" spans="1:21">
      <c r="A133" s="112"/>
      <c r="B133" s="120" t="s">
        <v>8</v>
      </c>
      <c r="C133" s="847">
        <v>84.7</v>
      </c>
      <c r="D133" s="843">
        <v>1580.8</v>
      </c>
      <c r="E133" s="843">
        <v>138.4</v>
      </c>
      <c r="F133" s="843">
        <v>92.5</v>
      </c>
      <c r="G133" s="844">
        <v>53756</v>
      </c>
      <c r="H133" s="843">
        <v>101.158</v>
      </c>
      <c r="I133" s="844">
        <v>11326272</v>
      </c>
      <c r="J133" s="846">
        <v>2.5760000000000001</v>
      </c>
      <c r="K133" s="900">
        <v>99.209000000000003</v>
      </c>
      <c r="M133" s="847">
        <v>84.7</v>
      </c>
      <c r="N133" s="843">
        <v>1523.7</v>
      </c>
      <c r="O133" s="843">
        <v>138.4</v>
      </c>
      <c r="P133" s="843">
        <v>92.1</v>
      </c>
      <c r="Q133" s="844">
        <v>51678</v>
      </c>
      <c r="R133" s="843">
        <v>101.158</v>
      </c>
      <c r="S133" s="844">
        <v>14331</v>
      </c>
      <c r="T133" s="846">
        <v>2.5760000000000001</v>
      </c>
      <c r="U133" s="900">
        <v>99.209000000000003</v>
      </c>
    </row>
    <row r="134" spans="1:21">
      <c r="A134" s="112"/>
      <c r="B134" s="120" t="s">
        <v>9</v>
      </c>
      <c r="C134" s="847">
        <v>84.9</v>
      </c>
      <c r="D134" s="843">
        <v>1701.4</v>
      </c>
      <c r="E134" s="843">
        <v>151.6</v>
      </c>
      <c r="F134" s="843">
        <v>92.2</v>
      </c>
      <c r="G134" s="844">
        <v>54567</v>
      </c>
      <c r="H134" s="843">
        <v>108.42</v>
      </c>
      <c r="I134" s="844">
        <v>3153166</v>
      </c>
      <c r="J134" s="846">
        <v>2.5640000000000001</v>
      </c>
      <c r="K134" s="900">
        <v>99.503</v>
      </c>
      <c r="M134" s="847">
        <v>84.9</v>
      </c>
      <c r="N134" s="843">
        <v>1683.7</v>
      </c>
      <c r="O134" s="843">
        <v>151.6</v>
      </c>
      <c r="P134" s="843">
        <v>91.7</v>
      </c>
      <c r="Q134" s="844">
        <v>51424</v>
      </c>
      <c r="R134" s="843">
        <v>108.42</v>
      </c>
      <c r="S134" s="844">
        <v>10664</v>
      </c>
      <c r="T134" s="846">
        <v>2.5640000000000001</v>
      </c>
      <c r="U134" s="900">
        <v>99.503</v>
      </c>
    </row>
    <row r="135" spans="1:21">
      <c r="A135" s="112"/>
      <c r="B135" s="120" t="s">
        <v>10</v>
      </c>
      <c r="C135" s="847">
        <v>83.9</v>
      </c>
      <c r="D135" s="843">
        <v>1724</v>
      </c>
      <c r="E135" s="843">
        <v>152.80000000000001</v>
      </c>
      <c r="F135" s="843">
        <v>91.9</v>
      </c>
      <c r="G135" s="844">
        <v>55411</v>
      </c>
      <c r="H135" s="843">
        <v>102.628</v>
      </c>
      <c r="I135" s="844">
        <v>7355489</v>
      </c>
      <c r="J135" s="846">
        <v>2.5720000000000001</v>
      </c>
      <c r="K135" s="900">
        <v>99.504999999999995</v>
      </c>
      <c r="M135" s="847">
        <v>83.9</v>
      </c>
      <c r="N135" s="843">
        <v>1694.2</v>
      </c>
      <c r="O135" s="843">
        <v>152.80000000000001</v>
      </c>
      <c r="P135" s="843">
        <v>91.8</v>
      </c>
      <c r="Q135" s="844">
        <v>51482</v>
      </c>
      <c r="R135" s="843">
        <v>102.628</v>
      </c>
      <c r="S135" s="844">
        <v>10661</v>
      </c>
      <c r="T135" s="846">
        <v>2.5720000000000001</v>
      </c>
      <c r="U135" s="900">
        <v>99.504999999999995</v>
      </c>
    </row>
    <row r="136" spans="1:21">
      <c r="A136" s="112"/>
      <c r="B136" s="120" t="s">
        <v>11</v>
      </c>
      <c r="C136" s="847">
        <v>83.6</v>
      </c>
      <c r="D136" s="843">
        <v>1672.1</v>
      </c>
      <c r="E136" s="843">
        <v>151.9</v>
      </c>
      <c r="F136" s="843">
        <v>92</v>
      </c>
      <c r="G136" s="844">
        <v>54091</v>
      </c>
      <c r="H136" s="843">
        <v>103.887</v>
      </c>
      <c r="I136" s="844">
        <v>2663915</v>
      </c>
      <c r="J136" s="846">
        <v>2.5720000000000001</v>
      </c>
      <c r="K136" s="900">
        <v>99.41</v>
      </c>
      <c r="M136" s="847">
        <v>83.6</v>
      </c>
      <c r="N136" s="843">
        <v>1665.1</v>
      </c>
      <c r="O136" s="843">
        <v>151.9</v>
      </c>
      <c r="P136" s="843">
        <v>92</v>
      </c>
      <c r="Q136" s="844">
        <v>51187</v>
      </c>
      <c r="R136" s="843">
        <v>103.887</v>
      </c>
      <c r="S136" s="844">
        <v>10155</v>
      </c>
      <c r="T136" s="846">
        <v>2.5720000000000001</v>
      </c>
      <c r="U136" s="900">
        <v>99.41</v>
      </c>
    </row>
    <row r="137" spans="1:21">
      <c r="A137" s="112"/>
      <c r="B137" s="120" t="s">
        <v>12</v>
      </c>
      <c r="C137" s="847">
        <v>84.6</v>
      </c>
      <c r="D137" s="843">
        <v>1636.2</v>
      </c>
      <c r="E137" s="843">
        <v>142.69999999999999</v>
      </c>
      <c r="F137" s="843">
        <v>92.1</v>
      </c>
      <c r="G137" s="844">
        <v>52949</v>
      </c>
      <c r="H137" s="843">
        <v>85.572000000000003</v>
      </c>
      <c r="I137" s="844">
        <v>4359758</v>
      </c>
      <c r="J137" s="846">
        <v>2.5659999999999998</v>
      </c>
      <c r="K137" s="900">
        <v>98.248999999999995</v>
      </c>
      <c r="M137" s="847">
        <v>84.6</v>
      </c>
      <c r="N137" s="843">
        <v>1648.4</v>
      </c>
      <c r="O137" s="843">
        <v>142.69999999999999</v>
      </c>
      <c r="P137" s="843">
        <v>92.1</v>
      </c>
      <c r="Q137" s="844">
        <v>51951</v>
      </c>
      <c r="R137" s="843">
        <v>85.572000000000003</v>
      </c>
      <c r="S137" s="844">
        <v>10717</v>
      </c>
      <c r="T137" s="846">
        <v>2.5659999999999998</v>
      </c>
      <c r="U137" s="900">
        <v>98.248999999999995</v>
      </c>
    </row>
    <row r="138" spans="1:21">
      <c r="A138" s="112"/>
      <c r="B138" s="120" t="s">
        <v>13</v>
      </c>
      <c r="C138" s="847">
        <v>83.7</v>
      </c>
      <c r="D138" s="843">
        <v>1607.7</v>
      </c>
      <c r="E138" s="843">
        <v>145.80000000000001</v>
      </c>
      <c r="F138" s="843">
        <v>91.6</v>
      </c>
      <c r="G138" s="844">
        <v>55327</v>
      </c>
      <c r="H138" s="843">
        <v>96.655000000000001</v>
      </c>
      <c r="I138" s="844">
        <v>34722578</v>
      </c>
      <c r="J138" s="846">
        <v>2.5590000000000002</v>
      </c>
      <c r="K138" s="900">
        <v>97.566000000000003</v>
      </c>
      <c r="M138" s="847">
        <v>83.7</v>
      </c>
      <c r="N138" s="843">
        <v>1664.3</v>
      </c>
      <c r="O138" s="843">
        <v>145.80000000000001</v>
      </c>
      <c r="P138" s="843">
        <v>91.5</v>
      </c>
      <c r="Q138" s="844">
        <v>54172</v>
      </c>
      <c r="R138" s="843">
        <v>96.655000000000001</v>
      </c>
      <c r="S138" s="844">
        <v>10564</v>
      </c>
      <c r="T138" s="846">
        <v>2.5590000000000002</v>
      </c>
      <c r="U138" s="900">
        <v>97.566000000000003</v>
      </c>
    </row>
    <row r="139" spans="1:21">
      <c r="A139" s="113"/>
      <c r="B139" s="121" t="s">
        <v>14</v>
      </c>
      <c r="C139" s="852">
        <v>83.1</v>
      </c>
      <c r="D139" s="848">
        <v>1600.6</v>
      </c>
      <c r="E139" s="848">
        <v>147.4</v>
      </c>
      <c r="F139" s="848">
        <v>92.6</v>
      </c>
      <c r="G139" s="849">
        <v>50659</v>
      </c>
      <c r="H139" s="848">
        <v>90.524000000000001</v>
      </c>
      <c r="I139" s="849">
        <v>3043257</v>
      </c>
      <c r="J139" s="851">
        <v>2.528</v>
      </c>
      <c r="K139" s="901">
        <v>98.135000000000005</v>
      </c>
      <c r="M139" s="852">
        <v>83.1</v>
      </c>
      <c r="N139" s="848">
        <v>1675.7</v>
      </c>
      <c r="O139" s="848">
        <v>147.4</v>
      </c>
      <c r="P139" s="848">
        <v>92.5</v>
      </c>
      <c r="Q139" s="849">
        <v>51929</v>
      </c>
      <c r="R139" s="848">
        <v>90.524000000000001</v>
      </c>
      <c r="S139" s="849">
        <v>11350</v>
      </c>
      <c r="T139" s="851">
        <v>2.528</v>
      </c>
      <c r="U139" s="901">
        <v>98.135000000000005</v>
      </c>
    </row>
    <row r="140" spans="1:21">
      <c r="A140" s="112" t="s">
        <v>48</v>
      </c>
      <c r="B140" s="120" t="s">
        <v>3</v>
      </c>
      <c r="C140" s="847">
        <v>82.8</v>
      </c>
      <c r="D140" s="843">
        <v>1661.3</v>
      </c>
      <c r="E140" s="843">
        <v>138.4</v>
      </c>
      <c r="F140" s="843">
        <v>89.3</v>
      </c>
      <c r="G140" s="844">
        <v>49540</v>
      </c>
      <c r="H140" s="843">
        <v>88.587999999999994</v>
      </c>
      <c r="I140" s="844">
        <v>2852789</v>
      </c>
      <c r="J140" s="846">
        <v>2.5259999999999998</v>
      </c>
      <c r="K140" s="900">
        <v>97.64</v>
      </c>
      <c r="M140" s="847">
        <v>82.8</v>
      </c>
      <c r="N140" s="843">
        <v>1686.9</v>
      </c>
      <c r="O140" s="843">
        <v>138.4</v>
      </c>
      <c r="P140" s="843">
        <v>89.7</v>
      </c>
      <c r="Q140" s="844">
        <v>52503</v>
      </c>
      <c r="R140" s="843">
        <v>88.587999999999994</v>
      </c>
      <c r="S140" s="844">
        <v>10580</v>
      </c>
      <c r="T140" s="846">
        <v>2.5259999999999998</v>
      </c>
      <c r="U140" s="900">
        <v>97.64</v>
      </c>
    </row>
    <row r="141" spans="1:21">
      <c r="A141" s="112">
        <v>2000</v>
      </c>
      <c r="B141" s="120" t="s">
        <v>4</v>
      </c>
      <c r="C141" s="847">
        <v>81.7</v>
      </c>
      <c r="D141" s="843">
        <v>1728</v>
      </c>
      <c r="E141" s="843">
        <v>168</v>
      </c>
      <c r="F141" s="843">
        <v>89.8</v>
      </c>
      <c r="G141" s="844">
        <v>49673</v>
      </c>
      <c r="H141" s="843">
        <v>113.59399999999999</v>
      </c>
      <c r="I141" s="844">
        <v>9649050</v>
      </c>
      <c r="J141" s="846">
        <v>2.5249999999999999</v>
      </c>
      <c r="K141" s="900">
        <v>98.213999999999999</v>
      </c>
      <c r="M141" s="847">
        <v>81.7</v>
      </c>
      <c r="N141" s="843">
        <v>1733.3</v>
      </c>
      <c r="O141" s="843">
        <v>168</v>
      </c>
      <c r="P141" s="843">
        <v>90.2</v>
      </c>
      <c r="Q141" s="844">
        <v>52049</v>
      </c>
      <c r="R141" s="843">
        <v>113.59399999999999</v>
      </c>
      <c r="S141" s="844">
        <v>13838</v>
      </c>
      <c r="T141" s="846">
        <v>2.5249999999999999</v>
      </c>
      <c r="U141" s="900">
        <v>98.213999999999999</v>
      </c>
    </row>
    <row r="142" spans="1:21">
      <c r="A142" s="112"/>
      <c r="B142" s="120" t="s">
        <v>5</v>
      </c>
      <c r="C142" s="847">
        <v>81.7</v>
      </c>
      <c r="D142" s="843">
        <v>1678.1</v>
      </c>
      <c r="E142" s="843">
        <v>155.6</v>
      </c>
      <c r="F142" s="843">
        <v>90.2</v>
      </c>
      <c r="G142" s="844">
        <v>47654</v>
      </c>
      <c r="H142" s="843">
        <v>101.621</v>
      </c>
      <c r="I142" s="844">
        <v>2706886</v>
      </c>
      <c r="J142" s="846">
        <v>2.4990000000000001</v>
      </c>
      <c r="K142" s="900">
        <v>98.61</v>
      </c>
      <c r="M142" s="847">
        <v>81.7</v>
      </c>
      <c r="N142" s="843">
        <v>1675.8</v>
      </c>
      <c r="O142" s="843">
        <v>155.6</v>
      </c>
      <c r="P142" s="843">
        <v>91.1</v>
      </c>
      <c r="Q142" s="844">
        <v>51174</v>
      </c>
      <c r="R142" s="843">
        <v>101.621</v>
      </c>
      <c r="S142" s="844">
        <v>11034</v>
      </c>
      <c r="T142" s="846">
        <v>2.4990000000000001</v>
      </c>
      <c r="U142" s="900">
        <v>98.61</v>
      </c>
    </row>
    <row r="143" spans="1:21">
      <c r="A143" s="112"/>
      <c r="B143" s="120" t="s">
        <v>6</v>
      </c>
      <c r="C143" s="847">
        <v>82.2</v>
      </c>
      <c r="D143" s="843">
        <v>1676.4</v>
      </c>
      <c r="E143" s="843">
        <v>177.7</v>
      </c>
      <c r="F143" s="843">
        <v>89.8</v>
      </c>
      <c r="G143" s="844">
        <v>47087</v>
      </c>
      <c r="H143" s="843">
        <v>83.843000000000004</v>
      </c>
      <c r="I143" s="844">
        <v>4772059</v>
      </c>
      <c r="J143" s="846">
        <v>2.496</v>
      </c>
      <c r="K143" s="900">
        <v>98.311999999999998</v>
      </c>
      <c r="M143" s="847">
        <v>82.2</v>
      </c>
      <c r="N143" s="843">
        <v>1661.9</v>
      </c>
      <c r="O143" s="843">
        <v>177.7</v>
      </c>
      <c r="P143" s="843">
        <v>89.5</v>
      </c>
      <c r="Q143" s="844">
        <v>52028</v>
      </c>
      <c r="R143" s="843">
        <v>83.843000000000004</v>
      </c>
      <c r="S143" s="844">
        <v>9765</v>
      </c>
      <c r="T143" s="846">
        <v>2.496</v>
      </c>
      <c r="U143" s="900">
        <v>98.311999999999998</v>
      </c>
    </row>
    <row r="144" spans="1:21">
      <c r="A144" s="112"/>
      <c r="B144" s="120" t="s">
        <v>7</v>
      </c>
      <c r="C144" s="847">
        <v>82</v>
      </c>
      <c r="D144" s="843">
        <v>1735.5</v>
      </c>
      <c r="E144" s="843">
        <v>145.4</v>
      </c>
      <c r="F144" s="843">
        <v>89.7</v>
      </c>
      <c r="G144" s="844">
        <v>51366</v>
      </c>
      <c r="H144" s="843">
        <v>93.754000000000005</v>
      </c>
      <c r="I144" s="844">
        <v>41743810</v>
      </c>
      <c r="J144" s="846">
        <v>2.5049999999999999</v>
      </c>
      <c r="K144" s="900">
        <v>98.113</v>
      </c>
      <c r="M144" s="847">
        <v>82</v>
      </c>
      <c r="N144" s="843">
        <v>1687.3</v>
      </c>
      <c r="O144" s="843">
        <v>145.4</v>
      </c>
      <c r="P144" s="843">
        <v>89.5</v>
      </c>
      <c r="Q144" s="844">
        <v>50110</v>
      </c>
      <c r="R144" s="843">
        <v>93.754000000000005</v>
      </c>
      <c r="S144" s="844">
        <v>9780</v>
      </c>
      <c r="T144" s="846">
        <v>2.5049999999999999</v>
      </c>
      <c r="U144" s="900">
        <v>98.113</v>
      </c>
    </row>
    <row r="145" spans="1:21">
      <c r="A145" s="112"/>
      <c r="B145" s="120" t="s">
        <v>8</v>
      </c>
      <c r="C145" s="847">
        <v>81.5</v>
      </c>
      <c r="D145" s="843">
        <v>1718.2</v>
      </c>
      <c r="E145" s="843">
        <v>144.6</v>
      </c>
      <c r="F145" s="843">
        <v>89.7</v>
      </c>
      <c r="G145" s="844">
        <v>52600</v>
      </c>
      <c r="H145" s="843">
        <v>95.77</v>
      </c>
      <c r="I145" s="844">
        <v>8553473</v>
      </c>
      <c r="J145" s="846">
        <v>2.4969999999999999</v>
      </c>
      <c r="K145" s="900">
        <v>98.703999999999994</v>
      </c>
      <c r="M145" s="847">
        <v>81.5</v>
      </c>
      <c r="N145" s="843">
        <v>1667.3</v>
      </c>
      <c r="O145" s="843">
        <v>144.6</v>
      </c>
      <c r="P145" s="843">
        <v>89.3</v>
      </c>
      <c r="Q145" s="844">
        <v>50869</v>
      </c>
      <c r="R145" s="843">
        <v>95.77</v>
      </c>
      <c r="S145" s="844">
        <v>10495</v>
      </c>
      <c r="T145" s="846">
        <v>2.4969999999999999</v>
      </c>
      <c r="U145" s="900">
        <v>98.703999999999994</v>
      </c>
    </row>
    <row r="146" spans="1:21">
      <c r="A146" s="95"/>
      <c r="B146" s="120" t="s">
        <v>9</v>
      </c>
      <c r="C146" s="847">
        <v>80.5</v>
      </c>
      <c r="D146" s="843">
        <v>1690.2</v>
      </c>
      <c r="E146" s="843">
        <v>131.9</v>
      </c>
      <c r="F146" s="843">
        <v>89.9</v>
      </c>
      <c r="G146" s="844">
        <v>53469</v>
      </c>
      <c r="H146" s="843">
        <v>83.146000000000001</v>
      </c>
      <c r="I146" s="844">
        <v>3263128</v>
      </c>
      <c r="J146" s="846">
        <v>2.476</v>
      </c>
      <c r="K146" s="900">
        <v>98.602999999999994</v>
      </c>
      <c r="M146" s="847">
        <v>80.5</v>
      </c>
      <c r="N146" s="843">
        <v>1669.8</v>
      </c>
      <c r="O146" s="843">
        <v>131.9</v>
      </c>
      <c r="P146" s="843">
        <v>89.4</v>
      </c>
      <c r="Q146" s="844">
        <v>50989</v>
      </c>
      <c r="R146" s="843">
        <v>83.146000000000001</v>
      </c>
      <c r="S146" s="844">
        <v>10657</v>
      </c>
      <c r="T146" s="846">
        <v>2.476</v>
      </c>
      <c r="U146" s="900">
        <v>98.602999999999994</v>
      </c>
    </row>
    <row r="147" spans="1:21">
      <c r="A147" s="112"/>
      <c r="B147" s="120" t="s">
        <v>10</v>
      </c>
      <c r="C147" s="847">
        <v>82</v>
      </c>
      <c r="D147" s="843">
        <v>1692.8</v>
      </c>
      <c r="E147" s="843">
        <v>140.5</v>
      </c>
      <c r="F147" s="843">
        <v>89.5</v>
      </c>
      <c r="G147" s="844">
        <v>55214</v>
      </c>
      <c r="H147" s="843">
        <v>94.399000000000001</v>
      </c>
      <c r="I147" s="844">
        <v>7198384</v>
      </c>
      <c r="J147" s="846">
        <v>2.48</v>
      </c>
      <c r="K147" s="900">
        <v>98.509</v>
      </c>
      <c r="M147" s="847">
        <v>82</v>
      </c>
      <c r="N147" s="843">
        <v>1670.5</v>
      </c>
      <c r="O147" s="843">
        <v>140.5</v>
      </c>
      <c r="P147" s="843">
        <v>89.4</v>
      </c>
      <c r="Q147" s="844">
        <v>50239</v>
      </c>
      <c r="R147" s="843">
        <v>94.399000000000001</v>
      </c>
      <c r="S147" s="844">
        <v>10345</v>
      </c>
      <c r="T147" s="846">
        <v>2.48</v>
      </c>
      <c r="U147" s="900">
        <v>98.509</v>
      </c>
    </row>
    <row r="148" spans="1:21">
      <c r="A148" s="112"/>
      <c r="B148" s="120" t="s">
        <v>11</v>
      </c>
      <c r="C148" s="847">
        <v>82.5</v>
      </c>
      <c r="D148" s="843">
        <v>1682</v>
      </c>
      <c r="E148" s="843">
        <v>145.1</v>
      </c>
      <c r="F148" s="843">
        <v>88.8</v>
      </c>
      <c r="G148" s="844">
        <v>51872</v>
      </c>
      <c r="H148" s="843">
        <v>94.978999999999999</v>
      </c>
      <c r="I148" s="844">
        <v>2681327</v>
      </c>
      <c r="J148" s="846">
        <v>2.4969999999999999</v>
      </c>
      <c r="K148" s="900">
        <v>98.022000000000006</v>
      </c>
      <c r="M148" s="847">
        <v>82.5</v>
      </c>
      <c r="N148" s="843">
        <v>1671.5</v>
      </c>
      <c r="O148" s="843">
        <v>145.1</v>
      </c>
      <c r="P148" s="843">
        <v>88.8</v>
      </c>
      <c r="Q148" s="844">
        <v>50038</v>
      </c>
      <c r="R148" s="843">
        <v>94.978999999999999</v>
      </c>
      <c r="S148" s="844">
        <v>10455</v>
      </c>
      <c r="T148" s="846">
        <v>2.4969999999999999</v>
      </c>
      <c r="U148" s="900">
        <v>98.022000000000006</v>
      </c>
    </row>
    <row r="149" spans="1:21">
      <c r="A149" s="112"/>
      <c r="B149" s="120" t="s">
        <v>12</v>
      </c>
      <c r="C149" s="847">
        <v>82.9</v>
      </c>
      <c r="D149" s="843">
        <v>1668.2</v>
      </c>
      <c r="E149" s="843">
        <v>134.9</v>
      </c>
      <c r="F149" s="843">
        <v>89</v>
      </c>
      <c r="G149" s="844">
        <v>52936</v>
      </c>
      <c r="H149" s="843">
        <v>108.185</v>
      </c>
      <c r="I149" s="844">
        <v>4352165</v>
      </c>
      <c r="J149" s="846">
        <v>2.5169999999999999</v>
      </c>
      <c r="K149" s="900">
        <v>97.921000000000006</v>
      </c>
      <c r="M149" s="847">
        <v>82.9</v>
      </c>
      <c r="N149" s="843">
        <v>1682.1</v>
      </c>
      <c r="O149" s="843">
        <v>134.9</v>
      </c>
      <c r="P149" s="843">
        <v>89</v>
      </c>
      <c r="Q149" s="844">
        <v>50653</v>
      </c>
      <c r="R149" s="843">
        <v>108.185</v>
      </c>
      <c r="S149" s="844">
        <v>10235</v>
      </c>
      <c r="T149" s="846">
        <v>2.5169999999999999</v>
      </c>
      <c r="U149" s="900">
        <v>97.921000000000006</v>
      </c>
    </row>
    <row r="150" spans="1:21">
      <c r="A150" s="112"/>
      <c r="B150" s="120" t="s">
        <v>13</v>
      </c>
      <c r="C150" s="847">
        <v>83.8</v>
      </c>
      <c r="D150" s="843">
        <v>1659.5</v>
      </c>
      <c r="E150" s="843">
        <v>142.9</v>
      </c>
      <c r="F150" s="843">
        <v>89.2</v>
      </c>
      <c r="G150" s="844">
        <v>51639</v>
      </c>
      <c r="H150" s="843">
        <v>97.885000000000005</v>
      </c>
      <c r="I150" s="844">
        <v>32783932</v>
      </c>
      <c r="J150" s="846">
        <v>2.5139999999999998</v>
      </c>
      <c r="K150" s="900">
        <v>98.602999999999994</v>
      </c>
      <c r="M150" s="847">
        <v>83.8</v>
      </c>
      <c r="N150" s="843">
        <v>1704.7</v>
      </c>
      <c r="O150" s="843">
        <v>142.9</v>
      </c>
      <c r="P150" s="843">
        <v>89.1</v>
      </c>
      <c r="Q150" s="844">
        <v>50578</v>
      </c>
      <c r="R150" s="843">
        <v>97.885000000000005</v>
      </c>
      <c r="S150" s="844">
        <v>10087</v>
      </c>
      <c r="T150" s="846">
        <v>2.5139999999999998</v>
      </c>
      <c r="U150" s="900">
        <v>98.602999999999994</v>
      </c>
    </row>
    <row r="151" spans="1:21">
      <c r="A151" s="112"/>
      <c r="B151" s="120" t="s">
        <v>14</v>
      </c>
      <c r="C151" s="847">
        <v>84.2</v>
      </c>
      <c r="D151" s="843">
        <v>1639.6</v>
      </c>
      <c r="E151" s="843">
        <v>132.4</v>
      </c>
      <c r="F151" s="843">
        <v>89</v>
      </c>
      <c r="G151" s="844">
        <v>49434</v>
      </c>
      <c r="H151" s="843">
        <v>110.146</v>
      </c>
      <c r="I151" s="844">
        <v>2671367</v>
      </c>
      <c r="J151" s="846">
        <v>2.5179999999999998</v>
      </c>
      <c r="K151" s="900">
        <v>98.9</v>
      </c>
      <c r="M151" s="847">
        <v>84.2</v>
      </c>
      <c r="N151" s="843">
        <v>1710.7</v>
      </c>
      <c r="O151" s="843">
        <v>132.4</v>
      </c>
      <c r="P151" s="843">
        <v>88.9</v>
      </c>
      <c r="Q151" s="844">
        <v>52398</v>
      </c>
      <c r="R151" s="843">
        <v>110.146</v>
      </c>
      <c r="S151" s="844">
        <v>10126</v>
      </c>
      <c r="T151" s="846">
        <v>2.5179999999999998</v>
      </c>
      <c r="U151" s="900">
        <v>98.9</v>
      </c>
    </row>
    <row r="152" spans="1:21">
      <c r="A152" s="114" t="s">
        <v>49</v>
      </c>
      <c r="B152" s="119" t="s">
        <v>3</v>
      </c>
      <c r="C152" s="857">
        <v>84.5</v>
      </c>
      <c r="D152" s="853">
        <v>1701.1</v>
      </c>
      <c r="E152" s="853">
        <v>130</v>
      </c>
      <c r="F152" s="853">
        <v>88.5</v>
      </c>
      <c r="G152" s="854">
        <v>49202</v>
      </c>
      <c r="H152" s="853">
        <v>109.414</v>
      </c>
      <c r="I152" s="854">
        <v>2954318</v>
      </c>
      <c r="J152" s="856">
        <v>2.5129999999999999</v>
      </c>
      <c r="K152" s="902">
        <v>99.697999999999993</v>
      </c>
      <c r="M152" s="857">
        <v>84.5</v>
      </c>
      <c r="N152" s="853">
        <v>1723.2</v>
      </c>
      <c r="O152" s="853">
        <v>130</v>
      </c>
      <c r="P152" s="853">
        <v>88.8</v>
      </c>
      <c r="Q152" s="854">
        <v>50577</v>
      </c>
      <c r="R152" s="853">
        <v>109.414</v>
      </c>
      <c r="S152" s="854">
        <v>10909</v>
      </c>
      <c r="T152" s="856">
        <v>2.5129999999999999</v>
      </c>
      <c r="U152" s="902">
        <v>99.697999999999993</v>
      </c>
    </row>
    <row r="153" spans="1:21">
      <c r="A153" s="112">
        <v>2001</v>
      </c>
      <c r="B153" s="120" t="s">
        <v>4</v>
      </c>
      <c r="C153" s="847">
        <v>84.3</v>
      </c>
      <c r="D153" s="843">
        <v>1725.7</v>
      </c>
      <c r="E153" s="843">
        <v>134.69999999999999</v>
      </c>
      <c r="F153" s="843">
        <v>88.1</v>
      </c>
      <c r="G153" s="844">
        <v>48604</v>
      </c>
      <c r="H153" s="843">
        <v>97.894000000000005</v>
      </c>
      <c r="I153" s="844">
        <v>7064018</v>
      </c>
      <c r="J153" s="846">
        <v>2.5030000000000001</v>
      </c>
      <c r="K153" s="900">
        <v>99.596000000000004</v>
      </c>
      <c r="M153" s="847">
        <v>84.3</v>
      </c>
      <c r="N153" s="843">
        <v>1734.8</v>
      </c>
      <c r="O153" s="843">
        <v>134.69999999999999</v>
      </c>
      <c r="P153" s="843">
        <v>88.4</v>
      </c>
      <c r="Q153" s="844">
        <v>51493</v>
      </c>
      <c r="R153" s="843">
        <v>97.894000000000005</v>
      </c>
      <c r="S153" s="844">
        <v>10258</v>
      </c>
      <c r="T153" s="846">
        <v>2.5030000000000001</v>
      </c>
      <c r="U153" s="900">
        <v>99.596000000000004</v>
      </c>
    </row>
    <row r="154" spans="1:21">
      <c r="A154" s="112"/>
      <c r="B154" s="120" t="s">
        <v>5</v>
      </c>
      <c r="C154" s="847">
        <v>84.7</v>
      </c>
      <c r="D154" s="843">
        <v>1781.7</v>
      </c>
      <c r="E154" s="843">
        <v>137</v>
      </c>
      <c r="F154" s="843">
        <v>87.4</v>
      </c>
      <c r="G154" s="844">
        <v>47907</v>
      </c>
      <c r="H154" s="843">
        <v>81.122</v>
      </c>
      <c r="I154" s="844">
        <v>1928097</v>
      </c>
      <c r="J154" s="846">
        <v>2.4710000000000001</v>
      </c>
      <c r="K154" s="900">
        <v>99.093999999999994</v>
      </c>
      <c r="M154" s="847">
        <v>84.7</v>
      </c>
      <c r="N154" s="843">
        <v>1799.1</v>
      </c>
      <c r="O154" s="843">
        <v>137</v>
      </c>
      <c r="P154" s="843">
        <v>88.3</v>
      </c>
      <c r="Q154" s="844">
        <v>52310</v>
      </c>
      <c r="R154" s="843">
        <v>81.122</v>
      </c>
      <c r="S154" s="844">
        <v>8162</v>
      </c>
      <c r="T154" s="846">
        <v>2.4710000000000001</v>
      </c>
      <c r="U154" s="900">
        <v>99.093999999999994</v>
      </c>
    </row>
    <row r="155" spans="1:21">
      <c r="A155" s="112"/>
      <c r="B155" s="120" t="s">
        <v>6</v>
      </c>
      <c r="C155" s="847">
        <v>86.1</v>
      </c>
      <c r="D155" s="843">
        <v>1777.7</v>
      </c>
      <c r="E155" s="843">
        <v>124.6</v>
      </c>
      <c r="F155" s="843">
        <v>87.9</v>
      </c>
      <c r="G155" s="844">
        <v>48620</v>
      </c>
      <c r="H155" s="843">
        <v>97.674000000000007</v>
      </c>
      <c r="I155" s="844">
        <v>5478505</v>
      </c>
      <c r="J155" s="846">
        <v>2.4550000000000001</v>
      </c>
      <c r="K155" s="900">
        <v>98.585999999999999</v>
      </c>
      <c r="M155" s="847">
        <v>86.1</v>
      </c>
      <c r="N155" s="843">
        <v>1758</v>
      </c>
      <c r="O155" s="843">
        <v>124.6</v>
      </c>
      <c r="P155" s="843">
        <v>87.6</v>
      </c>
      <c r="Q155" s="844">
        <v>53305</v>
      </c>
      <c r="R155" s="843">
        <v>97.674000000000007</v>
      </c>
      <c r="S155" s="844">
        <v>10700</v>
      </c>
      <c r="T155" s="846">
        <v>2.4550000000000001</v>
      </c>
      <c r="U155" s="900">
        <v>98.585999999999999</v>
      </c>
    </row>
    <row r="156" spans="1:21">
      <c r="A156" s="112"/>
      <c r="B156" s="120" t="s">
        <v>7</v>
      </c>
      <c r="C156" s="847">
        <v>86.1</v>
      </c>
      <c r="D156" s="843">
        <v>1785.1</v>
      </c>
      <c r="E156" s="843">
        <v>131.1</v>
      </c>
      <c r="F156" s="843">
        <v>87.5</v>
      </c>
      <c r="G156" s="844">
        <v>54405</v>
      </c>
      <c r="H156" s="843">
        <v>92.653000000000006</v>
      </c>
      <c r="I156" s="844">
        <v>48569464</v>
      </c>
      <c r="J156" s="846">
        <v>2.4369999999999998</v>
      </c>
      <c r="K156" s="900">
        <v>98.784999999999997</v>
      </c>
      <c r="M156" s="847">
        <v>86.1</v>
      </c>
      <c r="N156" s="843">
        <v>1742</v>
      </c>
      <c r="O156" s="843">
        <v>131.1</v>
      </c>
      <c r="P156" s="843">
        <v>87.3</v>
      </c>
      <c r="Q156" s="844">
        <v>52912</v>
      </c>
      <c r="R156" s="843">
        <v>92.653000000000006</v>
      </c>
      <c r="S156" s="844">
        <v>11322</v>
      </c>
      <c r="T156" s="846">
        <v>2.4369999999999998</v>
      </c>
      <c r="U156" s="900">
        <v>98.784999999999997</v>
      </c>
    </row>
    <row r="157" spans="1:21">
      <c r="A157" s="112"/>
      <c r="B157" s="120" t="s">
        <v>8</v>
      </c>
      <c r="C157" s="847">
        <v>87.5</v>
      </c>
      <c r="D157" s="843">
        <v>1792.4</v>
      </c>
      <c r="E157" s="843">
        <v>128</v>
      </c>
      <c r="F157" s="843">
        <v>87.6</v>
      </c>
      <c r="G157" s="844">
        <v>52722</v>
      </c>
      <c r="H157" s="843">
        <v>98.277000000000001</v>
      </c>
      <c r="I157" s="844">
        <v>8400803</v>
      </c>
      <c r="J157" s="846">
        <v>2.3460000000000001</v>
      </c>
      <c r="K157" s="900">
        <v>98.182000000000002</v>
      </c>
      <c r="M157" s="847">
        <v>87.5</v>
      </c>
      <c r="N157" s="843">
        <v>1739.6</v>
      </c>
      <c r="O157" s="843">
        <v>128</v>
      </c>
      <c r="P157" s="843">
        <v>87.3</v>
      </c>
      <c r="Q157" s="844">
        <v>51680</v>
      </c>
      <c r="R157" s="843">
        <v>98.277000000000001</v>
      </c>
      <c r="S157" s="844">
        <v>10315</v>
      </c>
      <c r="T157" s="846">
        <v>2.3460000000000001</v>
      </c>
      <c r="U157" s="900">
        <v>98.182000000000002</v>
      </c>
    </row>
    <row r="158" spans="1:21">
      <c r="A158" s="112"/>
      <c r="B158" s="120" t="s">
        <v>9</v>
      </c>
      <c r="C158" s="847">
        <v>86.8</v>
      </c>
      <c r="D158" s="843">
        <v>1734.5</v>
      </c>
      <c r="E158" s="843">
        <v>135.9</v>
      </c>
      <c r="F158" s="843">
        <v>87.5</v>
      </c>
      <c r="G158" s="844">
        <v>55197</v>
      </c>
      <c r="H158" s="843">
        <v>121.578</v>
      </c>
      <c r="I158" s="844">
        <v>3125933</v>
      </c>
      <c r="J158" s="846">
        <v>2.3250000000000002</v>
      </c>
      <c r="K158" s="900">
        <v>98.177999999999997</v>
      </c>
      <c r="M158" s="847">
        <v>86.8</v>
      </c>
      <c r="N158" s="843">
        <v>1710.9</v>
      </c>
      <c r="O158" s="843">
        <v>135.9</v>
      </c>
      <c r="P158" s="843">
        <v>87</v>
      </c>
      <c r="Q158" s="844">
        <v>51630</v>
      </c>
      <c r="R158" s="843">
        <v>121.578</v>
      </c>
      <c r="S158" s="844">
        <v>10128</v>
      </c>
      <c r="T158" s="846">
        <v>2.3250000000000002</v>
      </c>
      <c r="U158" s="900">
        <v>98.177999999999997</v>
      </c>
    </row>
    <row r="159" spans="1:21">
      <c r="A159" s="112"/>
      <c r="B159" s="120" t="s">
        <v>10</v>
      </c>
      <c r="C159" s="847">
        <v>86.1</v>
      </c>
      <c r="D159" s="843">
        <v>1730</v>
      </c>
      <c r="E159" s="843">
        <v>113.2</v>
      </c>
      <c r="F159" s="843">
        <v>87</v>
      </c>
      <c r="G159" s="844">
        <v>55923</v>
      </c>
      <c r="H159" s="843">
        <v>93.674999999999997</v>
      </c>
      <c r="I159" s="844">
        <v>6168593</v>
      </c>
      <c r="J159" s="846">
        <v>2.3180000000000001</v>
      </c>
      <c r="K159" s="900">
        <v>98.082999999999998</v>
      </c>
      <c r="M159" s="847">
        <v>86.1</v>
      </c>
      <c r="N159" s="843">
        <v>1708.2</v>
      </c>
      <c r="O159" s="843">
        <v>113.2</v>
      </c>
      <c r="P159" s="843">
        <v>86.9</v>
      </c>
      <c r="Q159" s="844">
        <v>51124</v>
      </c>
      <c r="R159" s="843">
        <v>93.674999999999997</v>
      </c>
      <c r="S159" s="844">
        <v>8813</v>
      </c>
      <c r="T159" s="846">
        <v>2.3180000000000001</v>
      </c>
      <c r="U159" s="900">
        <v>98.082999999999998</v>
      </c>
    </row>
    <row r="160" spans="1:21">
      <c r="A160" s="112"/>
      <c r="B160" s="120" t="s">
        <v>11</v>
      </c>
      <c r="C160" s="847">
        <v>85.3</v>
      </c>
      <c r="D160" s="843">
        <v>1722.9</v>
      </c>
      <c r="E160" s="843">
        <v>110.4</v>
      </c>
      <c r="F160" s="843">
        <v>86.8</v>
      </c>
      <c r="G160" s="844">
        <v>53647</v>
      </c>
      <c r="H160" s="843">
        <v>113.345</v>
      </c>
      <c r="I160" s="844">
        <v>2478831</v>
      </c>
      <c r="J160" s="846">
        <v>2.3010000000000002</v>
      </c>
      <c r="K160" s="900">
        <v>97.78</v>
      </c>
      <c r="M160" s="847">
        <v>85.3</v>
      </c>
      <c r="N160" s="843">
        <v>1708.9</v>
      </c>
      <c r="O160" s="843">
        <v>110.4</v>
      </c>
      <c r="P160" s="843">
        <v>86.8</v>
      </c>
      <c r="Q160" s="844">
        <v>51952</v>
      </c>
      <c r="R160" s="843">
        <v>113.345</v>
      </c>
      <c r="S160" s="844">
        <v>9961</v>
      </c>
      <c r="T160" s="846">
        <v>2.3010000000000002</v>
      </c>
      <c r="U160" s="900">
        <v>97.78</v>
      </c>
    </row>
    <row r="161" spans="1:21">
      <c r="A161" s="112"/>
      <c r="B161" s="120" t="s">
        <v>12</v>
      </c>
      <c r="C161" s="847">
        <v>84.3</v>
      </c>
      <c r="D161" s="843">
        <v>1689.9</v>
      </c>
      <c r="E161" s="843">
        <v>111.9</v>
      </c>
      <c r="F161" s="843">
        <v>86.8</v>
      </c>
      <c r="G161" s="844">
        <v>55601</v>
      </c>
      <c r="H161" s="843">
        <v>95.397000000000006</v>
      </c>
      <c r="I161" s="844">
        <v>4528578</v>
      </c>
      <c r="J161" s="846">
        <v>2.2949999999999999</v>
      </c>
      <c r="K161" s="900">
        <v>97.876999999999995</v>
      </c>
      <c r="M161" s="847">
        <v>84.3</v>
      </c>
      <c r="N161" s="843">
        <v>1692.4</v>
      </c>
      <c r="O161" s="843">
        <v>111.9</v>
      </c>
      <c r="P161" s="843">
        <v>86.9</v>
      </c>
      <c r="Q161" s="844">
        <v>52195</v>
      </c>
      <c r="R161" s="843">
        <v>95.397000000000006</v>
      </c>
      <c r="S161" s="844">
        <v>10195</v>
      </c>
      <c r="T161" s="846">
        <v>2.2949999999999999</v>
      </c>
      <c r="U161" s="900">
        <v>97.876999999999995</v>
      </c>
    </row>
    <row r="162" spans="1:21">
      <c r="A162" s="112"/>
      <c r="B162" s="120" t="s">
        <v>13</v>
      </c>
      <c r="C162" s="847">
        <v>84.2</v>
      </c>
      <c r="D162" s="843">
        <v>1630.3</v>
      </c>
      <c r="E162" s="843">
        <v>109.2</v>
      </c>
      <c r="F162" s="843">
        <v>86.5</v>
      </c>
      <c r="G162" s="844">
        <v>53569</v>
      </c>
      <c r="H162" s="843">
        <v>98.866</v>
      </c>
      <c r="I162" s="844">
        <v>31085815</v>
      </c>
      <c r="J162" s="846">
        <v>2.294</v>
      </c>
      <c r="K162" s="900">
        <v>97.47</v>
      </c>
      <c r="M162" s="847">
        <v>84.2</v>
      </c>
      <c r="N162" s="843">
        <v>1665.5</v>
      </c>
      <c r="O162" s="843">
        <v>109.2</v>
      </c>
      <c r="P162" s="843">
        <v>86.4</v>
      </c>
      <c r="Q162" s="844">
        <v>52978</v>
      </c>
      <c r="R162" s="843">
        <v>98.866</v>
      </c>
      <c r="S162" s="844">
        <v>9677</v>
      </c>
      <c r="T162" s="846">
        <v>2.294</v>
      </c>
      <c r="U162" s="900">
        <v>97.47</v>
      </c>
    </row>
    <row r="163" spans="1:21">
      <c r="A163" s="100"/>
      <c r="B163" s="121" t="s">
        <v>14</v>
      </c>
      <c r="C163" s="852">
        <v>83.1</v>
      </c>
      <c r="D163" s="848">
        <v>1572.4</v>
      </c>
      <c r="E163" s="848">
        <v>113.5</v>
      </c>
      <c r="F163" s="848">
        <v>86.5</v>
      </c>
      <c r="G163" s="849">
        <v>51065</v>
      </c>
      <c r="H163" s="848">
        <v>86.531999999999996</v>
      </c>
      <c r="I163" s="849">
        <v>2388426</v>
      </c>
      <c r="J163" s="851">
        <v>2.2810000000000001</v>
      </c>
      <c r="K163" s="901">
        <v>97.168999999999997</v>
      </c>
      <c r="M163" s="852">
        <v>83.1</v>
      </c>
      <c r="N163" s="848">
        <v>1644.4</v>
      </c>
      <c r="O163" s="848">
        <v>113.5</v>
      </c>
      <c r="P163" s="848">
        <v>86.5</v>
      </c>
      <c r="Q163" s="849">
        <v>53920</v>
      </c>
      <c r="R163" s="848">
        <v>86.531999999999996</v>
      </c>
      <c r="S163" s="849">
        <v>9244</v>
      </c>
      <c r="T163" s="851">
        <v>2.2810000000000001</v>
      </c>
      <c r="U163" s="901">
        <v>97.168999999999997</v>
      </c>
    </row>
    <row r="164" spans="1:21">
      <c r="A164" s="115" t="s">
        <v>50</v>
      </c>
      <c r="B164" s="120" t="s">
        <v>3</v>
      </c>
      <c r="C164" s="847">
        <v>80.3</v>
      </c>
      <c r="D164" s="843">
        <v>1588.7</v>
      </c>
      <c r="E164" s="843">
        <v>113.2</v>
      </c>
      <c r="F164" s="843">
        <v>86.3</v>
      </c>
      <c r="G164" s="844">
        <v>51264</v>
      </c>
      <c r="H164" s="843">
        <v>91.840999999999994</v>
      </c>
      <c r="I164" s="844">
        <v>2525923</v>
      </c>
      <c r="J164" s="846">
        <v>2.286</v>
      </c>
      <c r="K164" s="900">
        <v>96.869</v>
      </c>
      <c r="M164" s="847">
        <v>80.3</v>
      </c>
      <c r="N164" s="843">
        <v>1614.2</v>
      </c>
      <c r="O164" s="843">
        <v>113.2</v>
      </c>
      <c r="P164" s="843">
        <v>86.6</v>
      </c>
      <c r="Q164" s="844">
        <v>52692</v>
      </c>
      <c r="R164" s="843">
        <v>91.840999999999994</v>
      </c>
      <c r="S164" s="844">
        <v>9421</v>
      </c>
      <c r="T164" s="846">
        <v>2.286</v>
      </c>
      <c r="U164" s="900">
        <v>96.869</v>
      </c>
    </row>
    <row r="165" spans="1:21">
      <c r="A165" s="112">
        <v>2002</v>
      </c>
      <c r="B165" s="120" t="s">
        <v>4</v>
      </c>
      <c r="C165" s="847">
        <v>82.4</v>
      </c>
      <c r="D165" s="843">
        <v>1622.5</v>
      </c>
      <c r="E165" s="843">
        <v>107.3</v>
      </c>
      <c r="F165" s="843">
        <v>86.2</v>
      </c>
      <c r="G165" s="844">
        <v>49083</v>
      </c>
      <c r="H165" s="843">
        <v>90.424999999999997</v>
      </c>
      <c r="I165" s="844">
        <v>6195875</v>
      </c>
      <c r="J165" s="846">
        <v>2.2879999999999998</v>
      </c>
      <c r="K165" s="900">
        <v>96.247</v>
      </c>
      <c r="M165" s="847">
        <v>82.4</v>
      </c>
      <c r="N165" s="843">
        <v>1637.4</v>
      </c>
      <c r="O165" s="843">
        <v>107.3</v>
      </c>
      <c r="P165" s="843">
        <v>86.5</v>
      </c>
      <c r="Q165" s="844">
        <v>52337</v>
      </c>
      <c r="R165" s="843">
        <v>90.424999999999997</v>
      </c>
      <c r="S165" s="844">
        <v>8802</v>
      </c>
      <c r="T165" s="846">
        <v>2.2879999999999998</v>
      </c>
      <c r="U165" s="900">
        <v>96.247</v>
      </c>
    </row>
    <row r="166" spans="1:21">
      <c r="A166" s="112"/>
      <c r="B166" s="120" t="s">
        <v>5</v>
      </c>
      <c r="C166" s="847">
        <v>82</v>
      </c>
      <c r="D166" s="843">
        <v>1692</v>
      </c>
      <c r="E166" s="843">
        <v>127.7</v>
      </c>
      <c r="F166" s="843">
        <v>85.4</v>
      </c>
      <c r="G166" s="844">
        <v>45410</v>
      </c>
      <c r="H166" s="843">
        <v>84.691999999999993</v>
      </c>
      <c r="I166" s="844">
        <v>1805014</v>
      </c>
      <c r="J166" s="846">
        <v>2.2570000000000001</v>
      </c>
      <c r="K166" s="900">
        <v>96.748000000000005</v>
      </c>
      <c r="M166" s="847">
        <v>82</v>
      </c>
      <c r="N166" s="843">
        <v>1706.9</v>
      </c>
      <c r="O166" s="843">
        <v>127.7</v>
      </c>
      <c r="P166" s="843">
        <v>86.2</v>
      </c>
      <c r="Q166" s="844">
        <v>50656</v>
      </c>
      <c r="R166" s="843">
        <v>84.691999999999993</v>
      </c>
      <c r="S166" s="844">
        <v>7923</v>
      </c>
      <c r="T166" s="846">
        <v>2.2570000000000001</v>
      </c>
      <c r="U166" s="900">
        <v>96.748000000000005</v>
      </c>
    </row>
    <row r="167" spans="1:21">
      <c r="A167" s="112"/>
      <c r="B167" s="120" t="s">
        <v>6</v>
      </c>
      <c r="C167" s="847">
        <v>76.900000000000006</v>
      </c>
      <c r="D167" s="843">
        <v>1649.8</v>
      </c>
      <c r="E167" s="843">
        <v>111.1</v>
      </c>
      <c r="F167" s="843">
        <v>86.6</v>
      </c>
      <c r="G167" s="844">
        <v>46571</v>
      </c>
      <c r="H167" s="843">
        <v>90.62</v>
      </c>
      <c r="I167" s="844">
        <v>4742373</v>
      </c>
      <c r="J167" s="846">
        <v>2.2639999999999998</v>
      </c>
      <c r="K167" s="900">
        <v>98.156000000000006</v>
      </c>
      <c r="M167" s="847">
        <v>76.900000000000006</v>
      </c>
      <c r="N167" s="843">
        <v>1635.3</v>
      </c>
      <c r="O167" s="843">
        <v>111.1</v>
      </c>
      <c r="P167" s="843">
        <v>86.4</v>
      </c>
      <c r="Q167" s="844">
        <v>50436</v>
      </c>
      <c r="R167" s="843">
        <v>90.62</v>
      </c>
      <c r="S167" s="844">
        <v>8901</v>
      </c>
      <c r="T167" s="846">
        <v>2.2639999999999998</v>
      </c>
      <c r="U167" s="900">
        <v>98.156000000000006</v>
      </c>
    </row>
    <row r="168" spans="1:21">
      <c r="A168" s="112"/>
      <c r="B168" s="120" t="s">
        <v>7</v>
      </c>
      <c r="C168" s="847">
        <v>75.8</v>
      </c>
      <c r="D168" s="843">
        <v>1646.7</v>
      </c>
      <c r="E168" s="843">
        <v>107.3</v>
      </c>
      <c r="F168" s="843">
        <v>86.5</v>
      </c>
      <c r="G168" s="844">
        <v>52372</v>
      </c>
      <c r="H168" s="843">
        <v>92.325999999999993</v>
      </c>
      <c r="I168" s="844">
        <v>33143282</v>
      </c>
      <c r="J168" s="846">
        <v>2.2690000000000001</v>
      </c>
      <c r="K168" s="900">
        <v>97.745999999999995</v>
      </c>
      <c r="M168" s="847">
        <v>75.8</v>
      </c>
      <c r="N168" s="843">
        <v>1608.7</v>
      </c>
      <c r="O168" s="843">
        <v>107.3</v>
      </c>
      <c r="P168" s="843">
        <v>86.3</v>
      </c>
      <c r="Q168" s="844">
        <v>51419</v>
      </c>
      <c r="R168" s="843">
        <v>92.325999999999993</v>
      </c>
      <c r="S168" s="844">
        <v>7735</v>
      </c>
      <c r="T168" s="846">
        <v>2.2690000000000001</v>
      </c>
      <c r="U168" s="900">
        <v>97.745999999999995</v>
      </c>
    </row>
    <row r="169" spans="1:21">
      <c r="A169" s="112"/>
      <c r="B169" s="120" t="s">
        <v>8</v>
      </c>
      <c r="C169" s="847">
        <v>76</v>
      </c>
      <c r="D169" s="843">
        <v>1661.2</v>
      </c>
      <c r="E169" s="843">
        <v>112.2</v>
      </c>
      <c r="F169" s="843">
        <v>86.5</v>
      </c>
      <c r="G169" s="844">
        <v>51584</v>
      </c>
      <c r="H169" s="843">
        <v>93.498000000000005</v>
      </c>
      <c r="I169" s="844">
        <v>7285298</v>
      </c>
      <c r="J169" s="846">
        <v>2.2730000000000001</v>
      </c>
      <c r="K169" s="900">
        <v>98.045000000000002</v>
      </c>
      <c r="M169" s="847">
        <v>76</v>
      </c>
      <c r="N169" s="843">
        <v>1613.2</v>
      </c>
      <c r="O169" s="843">
        <v>112.2</v>
      </c>
      <c r="P169" s="843">
        <v>86.3</v>
      </c>
      <c r="Q169" s="844">
        <v>50878</v>
      </c>
      <c r="R169" s="843">
        <v>93.498000000000005</v>
      </c>
      <c r="S169" s="844">
        <v>9148</v>
      </c>
      <c r="T169" s="846">
        <v>2.2730000000000001</v>
      </c>
      <c r="U169" s="900">
        <v>98.045000000000002</v>
      </c>
    </row>
    <row r="170" spans="1:21">
      <c r="A170" s="112"/>
      <c r="B170" s="120" t="s">
        <v>9</v>
      </c>
      <c r="C170" s="847">
        <v>76</v>
      </c>
      <c r="D170" s="843">
        <v>1621.9</v>
      </c>
      <c r="E170" s="843">
        <v>113.6</v>
      </c>
      <c r="F170" s="843">
        <v>86.7</v>
      </c>
      <c r="G170" s="844">
        <v>55320</v>
      </c>
      <c r="H170" s="843">
        <v>94.944999999999993</v>
      </c>
      <c r="I170" s="844">
        <v>2735453</v>
      </c>
      <c r="J170" s="846">
        <v>2.2690000000000001</v>
      </c>
      <c r="K170" s="900">
        <v>97.629000000000005</v>
      </c>
      <c r="M170" s="847">
        <v>76</v>
      </c>
      <c r="N170" s="843">
        <v>1596.6</v>
      </c>
      <c r="O170" s="843">
        <v>113.6</v>
      </c>
      <c r="P170" s="843">
        <v>86.3</v>
      </c>
      <c r="Q170" s="844">
        <v>50729</v>
      </c>
      <c r="R170" s="843">
        <v>94.944999999999993</v>
      </c>
      <c r="S170" s="844">
        <v>8928</v>
      </c>
      <c r="T170" s="846">
        <v>2.2690000000000001</v>
      </c>
      <c r="U170" s="900">
        <v>97.629000000000005</v>
      </c>
    </row>
    <row r="171" spans="1:21">
      <c r="A171" s="112"/>
      <c r="B171" s="120" t="s">
        <v>10</v>
      </c>
      <c r="C171" s="847">
        <v>75.8</v>
      </c>
      <c r="D171" s="843">
        <v>1571.5</v>
      </c>
      <c r="E171" s="843">
        <v>117.5</v>
      </c>
      <c r="F171" s="843">
        <v>86.1</v>
      </c>
      <c r="G171" s="844">
        <v>54514</v>
      </c>
      <c r="H171" s="843">
        <v>93.17</v>
      </c>
      <c r="I171" s="844">
        <v>6766896</v>
      </c>
      <c r="J171" s="846">
        <v>2.2629999999999999</v>
      </c>
      <c r="K171" s="900">
        <v>98.045000000000002</v>
      </c>
      <c r="M171" s="847">
        <v>75.8</v>
      </c>
      <c r="N171" s="843">
        <v>1562</v>
      </c>
      <c r="O171" s="843">
        <v>117.5</v>
      </c>
      <c r="P171" s="843">
        <v>86</v>
      </c>
      <c r="Q171" s="844">
        <v>50095</v>
      </c>
      <c r="R171" s="843">
        <v>93.17</v>
      </c>
      <c r="S171" s="844">
        <v>9312</v>
      </c>
      <c r="T171" s="846">
        <v>2.2629999999999999</v>
      </c>
      <c r="U171" s="900">
        <v>98.045000000000002</v>
      </c>
    </row>
    <row r="172" spans="1:21">
      <c r="A172" s="112"/>
      <c r="B172" s="120" t="s">
        <v>11</v>
      </c>
      <c r="C172" s="847">
        <v>76</v>
      </c>
      <c r="D172" s="843">
        <v>1606</v>
      </c>
      <c r="E172" s="843">
        <v>107.4</v>
      </c>
      <c r="F172" s="843">
        <v>86.1</v>
      </c>
      <c r="G172" s="844">
        <v>52583</v>
      </c>
      <c r="H172" s="843">
        <v>82.254000000000005</v>
      </c>
      <c r="I172" s="844">
        <v>2093558</v>
      </c>
      <c r="J172" s="846">
        <v>2.2370000000000001</v>
      </c>
      <c r="K172" s="900">
        <v>98.141999999999996</v>
      </c>
      <c r="M172" s="847">
        <v>76</v>
      </c>
      <c r="N172" s="843">
        <v>1591.7</v>
      </c>
      <c r="O172" s="843">
        <v>107.4</v>
      </c>
      <c r="P172" s="843">
        <v>86.1</v>
      </c>
      <c r="Q172" s="844">
        <v>49997</v>
      </c>
      <c r="R172" s="843">
        <v>82.254000000000005</v>
      </c>
      <c r="S172" s="844">
        <v>8588</v>
      </c>
      <c r="T172" s="846">
        <v>2.2370000000000001</v>
      </c>
      <c r="U172" s="900">
        <v>98.141999999999996</v>
      </c>
    </row>
    <row r="173" spans="1:21">
      <c r="A173" s="112"/>
      <c r="B173" s="120" t="s">
        <v>12</v>
      </c>
      <c r="C173" s="847">
        <v>75.2</v>
      </c>
      <c r="D173" s="843">
        <v>1570.4</v>
      </c>
      <c r="E173" s="843">
        <v>135</v>
      </c>
      <c r="F173" s="843">
        <v>85.6</v>
      </c>
      <c r="G173" s="844">
        <v>53262</v>
      </c>
      <c r="H173" s="843">
        <v>90.7</v>
      </c>
      <c r="I173" s="844">
        <v>3798320</v>
      </c>
      <c r="J173" s="846">
        <v>2.2349999999999999</v>
      </c>
      <c r="K173" s="900">
        <v>98.14</v>
      </c>
      <c r="M173" s="847">
        <v>75.2</v>
      </c>
      <c r="N173" s="843">
        <v>1564.4</v>
      </c>
      <c r="O173" s="843">
        <v>135</v>
      </c>
      <c r="P173" s="843">
        <v>85.7</v>
      </c>
      <c r="Q173" s="844">
        <v>49744</v>
      </c>
      <c r="R173" s="843">
        <v>90.7</v>
      </c>
      <c r="S173" s="844">
        <v>8353</v>
      </c>
      <c r="T173" s="846">
        <v>2.2349999999999999</v>
      </c>
      <c r="U173" s="900">
        <v>98.14</v>
      </c>
    </row>
    <row r="174" spans="1:21">
      <c r="A174" s="112"/>
      <c r="B174" s="120" t="s">
        <v>13</v>
      </c>
      <c r="C174" s="847">
        <v>74</v>
      </c>
      <c r="D174" s="843">
        <v>1552.2</v>
      </c>
      <c r="E174" s="843">
        <v>129</v>
      </c>
      <c r="F174" s="843">
        <v>85.9</v>
      </c>
      <c r="G174" s="844">
        <v>48055</v>
      </c>
      <c r="H174" s="843">
        <v>107.952</v>
      </c>
      <c r="I174" s="844">
        <v>27824263</v>
      </c>
      <c r="J174" s="846">
        <v>2.2029999999999998</v>
      </c>
      <c r="K174" s="900">
        <v>98.754000000000005</v>
      </c>
      <c r="M174" s="847">
        <v>74</v>
      </c>
      <c r="N174" s="843">
        <v>1575.5</v>
      </c>
      <c r="O174" s="843">
        <v>129</v>
      </c>
      <c r="P174" s="843">
        <v>85.8</v>
      </c>
      <c r="Q174" s="844">
        <v>48475</v>
      </c>
      <c r="R174" s="843">
        <v>107.952</v>
      </c>
      <c r="S174" s="844">
        <v>8788</v>
      </c>
      <c r="T174" s="846">
        <v>2.2029999999999998</v>
      </c>
      <c r="U174" s="900">
        <v>98.754000000000005</v>
      </c>
    </row>
    <row r="175" spans="1:21">
      <c r="A175" s="112"/>
      <c r="B175" s="120" t="s">
        <v>14</v>
      </c>
      <c r="C175" s="847">
        <v>74.900000000000006</v>
      </c>
      <c r="D175" s="843">
        <v>1518.9</v>
      </c>
      <c r="E175" s="843">
        <v>140.80000000000001</v>
      </c>
      <c r="F175" s="843">
        <v>84.8</v>
      </c>
      <c r="G175" s="844">
        <v>46282</v>
      </c>
      <c r="H175" s="843">
        <v>109.94199999999999</v>
      </c>
      <c r="I175" s="844">
        <v>2459888</v>
      </c>
      <c r="J175" s="846">
        <v>2.2160000000000002</v>
      </c>
      <c r="K175" s="900">
        <v>98.855000000000004</v>
      </c>
      <c r="M175" s="847">
        <v>74.900000000000006</v>
      </c>
      <c r="N175" s="843">
        <v>1581.5</v>
      </c>
      <c r="O175" s="843">
        <v>140.80000000000001</v>
      </c>
      <c r="P175" s="843">
        <v>84.9</v>
      </c>
      <c r="Q175" s="844">
        <v>48187</v>
      </c>
      <c r="R175" s="843">
        <v>109.94199999999999</v>
      </c>
      <c r="S175" s="844">
        <v>9941</v>
      </c>
      <c r="T175" s="846">
        <v>2.2160000000000002</v>
      </c>
      <c r="U175" s="900">
        <v>98.855000000000004</v>
      </c>
    </row>
    <row r="176" spans="1:21">
      <c r="A176" s="114" t="s">
        <v>51</v>
      </c>
      <c r="B176" s="119" t="s">
        <v>3</v>
      </c>
      <c r="C176" s="857">
        <v>78.599999999999994</v>
      </c>
      <c r="D176" s="853">
        <v>1562.021</v>
      </c>
      <c r="E176" s="853">
        <v>136.1</v>
      </c>
      <c r="F176" s="853">
        <v>85.2</v>
      </c>
      <c r="G176" s="854">
        <v>45706</v>
      </c>
      <c r="H176" s="853">
        <v>102.92100000000001</v>
      </c>
      <c r="I176" s="854">
        <v>1958312</v>
      </c>
      <c r="J176" s="856">
        <v>2.4300000000000002</v>
      </c>
      <c r="K176" s="902">
        <v>98.436000000000007</v>
      </c>
      <c r="M176" s="857">
        <v>78.599999999999994</v>
      </c>
      <c r="N176" s="853">
        <v>1585.5</v>
      </c>
      <c r="O176" s="853">
        <v>136.1</v>
      </c>
      <c r="P176" s="853">
        <v>85.4</v>
      </c>
      <c r="Q176" s="854">
        <v>47588</v>
      </c>
      <c r="R176" s="853">
        <v>102.92100000000001</v>
      </c>
      <c r="S176" s="854">
        <v>7683</v>
      </c>
      <c r="T176" s="856">
        <v>2.4300000000000002</v>
      </c>
      <c r="U176" s="902">
        <v>98.436000000000007</v>
      </c>
    </row>
    <row r="177" spans="1:21">
      <c r="A177" s="112">
        <v>2003</v>
      </c>
      <c r="B177" s="120" t="s">
        <v>4</v>
      </c>
      <c r="C177" s="847">
        <v>78.7</v>
      </c>
      <c r="D177" s="843">
        <v>1509.752</v>
      </c>
      <c r="E177" s="843">
        <v>130</v>
      </c>
      <c r="F177" s="843">
        <v>85.1</v>
      </c>
      <c r="G177" s="844">
        <v>43467</v>
      </c>
      <c r="H177" s="843">
        <v>97</v>
      </c>
      <c r="I177" s="844">
        <v>6052791</v>
      </c>
      <c r="J177" s="846">
        <v>2.4380000000000002</v>
      </c>
      <c r="K177" s="900">
        <v>99.367999999999995</v>
      </c>
      <c r="M177" s="847">
        <v>78.7</v>
      </c>
      <c r="N177" s="843">
        <v>1530.6</v>
      </c>
      <c r="O177" s="843">
        <v>130</v>
      </c>
      <c r="P177" s="843">
        <v>85.4</v>
      </c>
      <c r="Q177" s="844">
        <v>46612</v>
      </c>
      <c r="R177" s="843">
        <v>97</v>
      </c>
      <c r="S177" s="844">
        <v>8446</v>
      </c>
      <c r="T177" s="846">
        <v>2.4380000000000002</v>
      </c>
      <c r="U177" s="900">
        <v>99.367999999999995</v>
      </c>
    </row>
    <row r="178" spans="1:21">
      <c r="A178" s="112"/>
      <c r="B178" s="120" t="s">
        <v>5</v>
      </c>
      <c r="C178" s="847">
        <v>78.8</v>
      </c>
      <c r="D178" s="843">
        <v>1476.029</v>
      </c>
      <c r="E178" s="843">
        <v>133.4</v>
      </c>
      <c r="F178" s="843">
        <v>84.3</v>
      </c>
      <c r="G178" s="844">
        <v>42189</v>
      </c>
      <c r="H178" s="843">
        <v>111.81399999999999</v>
      </c>
      <c r="I178" s="844">
        <v>2175017</v>
      </c>
      <c r="J178" s="846">
        <v>2.427</v>
      </c>
      <c r="K178" s="900">
        <v>99.265000000000001</v>
      </c>
      <c r="M178" s="847">
        <v>78.8</v>
      </c>
      <c r="N178" s="843">
        <v>1507.2</v>
      </c>
      <c r="O178" s="843">
        <v>133.4</v>
      </c>
      <c r="P178" s="843">
        <v>85.1</v>
      </c>
      <c r="Q178" s="844">
        <v>46967</v>
      </c>
      <c r="R178" s="843">
        <v>111.81399999999999</v>
      </c>
      <c r="S178" s="844">
        <v>9736</v>
      </c>
      <c r="T178" s="846">
        <v>2.427</v>
      </c>
      <c r="U178" s="900">
        <v>99.265000000000001</v>
      </c>
    </row>
    <row r="179" spans="1:21">
      <c r="A179" s="112"/>
      <c r="B179" s="120" t="s">
        <v>6</v>
      </c>
      <c r="C179" s="847">
        <v>78</v>
      </c>
      <c r="D179" s="843">
        <v>1496.6469999999999</v>
      </c>
      <c r="E179" s="843">
        <v>125.6</v>
      </c>
      <c r="F179" s="843">
        <v>85.3</v>
      </c>
      <c r="G179" s="844">
        <v>41526</v>
      </c>
      <c r="H179" s="843">
        <v>110.10899999999999</v>
      </c>
      <c r="I179" s="844">
        <v>4922158</v>
      </c>
      <c r="J179" s="846">
        <v>2.4159999999999999</v>
      </c>
      <c r="K179" s="900">
        <v>99.165000000000006</v>
      </c>
      <c r="M179" s="847">
        <v>78</v>
      </c>
      <c r="N179" s="843">
        <v>1472.6</v>
      </c>
      <c r="O179" s="843">
        <v>125.6</v>
      </c>
      <c r="P179" s="843">
        <v>85</v>
      </c>
      <c r="Q179" s="844">
        <v>45339</v>
      </c>
      <c r="R179" s="843">
        <v>110.10899999999999</v>
      </c>
      <c r="S179" s="844">
        <v>9215</v>
      </c>
      <c r="T179" s="846">
        <v>2.4159999999999999</v>
      </c>
      <c r="U179" s="900">
        <v>99.165000000000006</v>
      </c>
    </row>
    <row r="180" spans="1:21">
      <c r="A180" s="112"/>
      <c r="B180" s="120" t="s">
        <v>7</v>
      </c>
      <c r="C180" s="847">
        <v>77.099999999999994</v>
      </c>
      <c r="D180" s="843">
        <v>1485.6030000000001</v>
      </c>
      <c r="E180" s="843">
        <v>132.5</v>
      </c>
      <c r="F180" s="843">
        <v>85.2</v>
      </c>
      <c r="G180" s="844">
        <v>44763</v>
      </c>
      <c r="H180" s="843">
        <v>116.89400000000001</v>
      </c>
      <c r="I180" s="844">
        <v>37725492</v>
      </c>
      <c r="J180" s="846">
        <v>2.41</v>
      </c>
      <c r="K180" s="900">
        <v>99.686000000000007</v>
      </c>
      <c r="M180" s="847">
        <v>77.099999999999994</v>
      </c>
      <c r="N180" s="843">
        <v>1462.4</v>
      </c>
      <c r="O180" s="843">
        <v>132.5</v>
      </c>
      <c r="P180" s="843">
        <v>84.9</v>
      </c>
      <c r="Q180" s="844">
        <v>44513</v>
      </c>
      <c r="R180" s="843">
        <v>116.89400000000001</v>
      </c>
      <c r="S180" s="844">
        <v>8527</v>
      </c>
      <c r="T180" s="846">
        <v>2.41</v>
      </c>
      <c r="U180" s="900">
        <v>99.686000000000007</v>
      </c>
    </row>
    <row r="181" spans="1:21">
      <c r="A181" s="112"/>
      <c r="B181" s="120" t="s">
        <v>8</v>
      </c>
      <c r="C181" s="847">
        <v>77.5</v>
      </c>
      <c r="D181" s="843">
        <v>1530.91</v>
      </c>
      <c r="E181" s="843">
        <v>142.6</v>
      </c>
      <c r="F181" s="843">
        <v>84.3</v>
      </c>
      <c r="G181" s="844">
        <v>44800</v>
      </c>
      <c r="H181" s="843">
        <v>113.05200000000001</v>
      </c>
      <c r="I181" s="844">
        <v>3428135</v>
      </c>
      <c r="J181" s="846">
        <v>2.3980000000000001</v>
      </c>
      <c r="K181" s="900">
        <v>99.58</v>
      </c>
      <c r="M181" s="847">
        <v>77.5</v>
      </c>
      <c r="N181" s="843">
        <v>1487.8</v>
      </c>
      <c r="O181" s="843">
        <v>142.6</v>
      </c>
      <c r="P181" s="843">
        <v>84.1</v>
      </c>
      <c r="Q181" s="844">
        <v>43493</v>
      </c>
      <c r="R181" s="843">
        <v>113.05200000000001</v>
      </c>
      <c r="S181" s="844">
        <v>4662</v>
      </c>
      <c r="T181" s="846">
        <v>2.3980000000000001</v>
      </c>
      <c r="U181" s="900">
        <v>99.58</v>
      </c>
    </row>
    <row r="182" spans="1:21">
      <c r="A182" s="112"/>
      <c r="B182" s="120" t="s">
        <v>9</v>
      </c>
      <c r="C182" s="847">
        <v>77.099999999999994</v>
      </c>
      <c r="D182" s="843">
        <v>1556.4</v>
      </c>
      <c r="E182" s="843">
        <v>120.4</v>
      </c>
      <c r="F182" s="843">
        <v>84.9</v>
      </c>
      <c r="G182" s="844">
        <v>46567</v>
      </c>
      <c r="H182" s="843">
        <v>88.156999999999996</v>
      </c>
      <c r="I182" s="844">
        <v>3259261</v>
      </c>
      <c r="J182" s="846">
        <v>2.3919999999999999</v>
      </c>
      <c r="K182" s="900">
        <v>100.10599999999999</v>
      </c>
      <c r="M182" s="847">
        <v>77.099999999999994</v>
      </c>
      <c r="N182" s="843">
        <v>1535.8</v>
      </c>
      <c r="O182" s="843">
        <v>120.4</v>
      </c>
      <c r="P182" s="843">
        <v>84.5</v>
      </c>
      <c r="Q182" s="844">
        <v>42375</v>
      </c>
      <c r="R182" s="843">
        <v>88.156999999999996</v>
      </c>
      <c r="S182" s="844">
        <v>11155</v>
      </c>
      <c r="T182" s="846">
        <v>2.3919999999999999</v>
      </c>
      <c r="U182" s="900">
        <v>100.10599999999999</v>
      </c>
    </row>
    <row r="183" spans="1:21">
      <c r="A183" s="112"/>
      <c r="B183" s="120" t="s">
        <v>10</v>
      </c>
      <c r="C183" s="847">
        <v>77.2</v>
      </c>
      <c r="D183" s="843">
        <v>1548.8</v>
      </c>
      <c r="E183" s="843">
        <v>108</v>
      </c>
      <c r="F183" s="843">
        <v>83</v>
      </c>
      <c r="G183" s="844">
        <v>44732</v>
      </c>
      <c r="H183" s="843">
        <v>109.824</v>
      </c>
      <c r="I183" s="844">
        <v>5123426</v>
      </c>
      <c r="J183" s="846">
        <v>2.403</v>
      </c>
      <c r="K183" s="900">
        <v>99.474999999999994</v>
      </c>
      <c r="M183" s="847">
        <v>77.2</v>
      </c>
      <c r="N183" s="843">
        <v>1525.6</v>
      </c>
      <c r="O183" s="843">
        <v>108</v>
      </c>
      <c r="P183" s="843">
        <v>82.9</v>
      </c>
      <c r="Q183" s="844">
        <v>41453</v>
      </c>
      <c r="R183" s="843">
        <v>109.824</v>
      </c>
      <c r="S183" s="844">
        <v>6987</v>
      </c>
      <c r="T183" s="846">
        <v>2.403</v>
      </c>
      <c r="U183" s="900">
        <v>99.474999999999994</v>
      </c>
    </row>
    <row r="184" spans="1:21">
      <c r="A184" s="112"/>
      <c r="B184" s="120" t="s">
        <v>11</v>
      </c>
      <c r="C184" s="847">
        <v>78</v>
      </c>
      <c r="D184" s="843">
        <v>1550.4</v>
      </c>
      <c r="E184" s="843">
        <v>107</v>
      </c>
      <c r="F184" s="843">
        <v>82.8</v>
      </c>
      <c r="G184" s="844">
        <v>43975</v>
      </c>
      <c r="H184" s="843">
        <v>94.405000000000001</v>
      </c>
      <c r="I184" s="844">
        <v>2073952</v>
      </c>
      <c r="J184" s="846">
        <v>2.3919999999999999</v>
      </c>
      <c r="K184" s="900">
        <v>100.21</v>
      </c>
      <c r="M184" s="847">
        <v>78</v>
      </c>
      <c r="N184" s="843">
        <v>1539</v>
      </c>
      <c r="O184" s="843">
        <v>107</v>
      </c>
      <c r="P184" s="843">
        <v>82.8</v>
      </c>
      <c r="Q184" s="844">
        <v>40831</v>
      </c>
      <c r="R184" s="843">
        <v>94.405000000000001</v>
      </c>
      <c r="S184" s="844">
        <v>8862</v>
      </c>
      <c r="T184" s="846">
        <v>2.3919999999999999</v>
      </c>
      <c r="U184" s="900">
        <v>100.21</v>
      </c>
    </row>
    <row r="185" spans="1:21">
      <c r="A185" s="112"/>
      <c r="B185" s="120" t="s">
        <v>12</v>
      </c>
      <c r="C185" s="847">
        <v>76.099999999999994</v>
      </c>
      <c r="D185" s="843">
        <v>1568.8</v>
      </c>
      <c r="E185" s="843">
        <v>121.9</v>
      </c>
      <c r="F185" s="843">
        <v>82.8</v>
      </c>
      <c r="G185" s="844">
        <v>41942</v>
      </c>
      <c r="H185" s="843">
        <v>96.825999999999993</v>
      </c>
      <c r="I185" s="844">
        <v>4241003</v>
      </c>
      <c r="J185" s="846">
        <v>2.4089999999999998</v>
      </c>
      <c r="K185" s="900">
        <v>100</v>
      </c>
      <c r="M185" s="847">
        <v>76.099999999999994</v>
      </c>
      <c r="N185" s="843">
        <v>1550.2</v>
      </c>
      <c r="O185" s="843">
        <v>121.9</v>
      </c>
      <c r="P185" s="843">
        <v>82.9</v>
      </c>
      <c r="Q185" s="844">
        <v>39538</v>
      </c>
      <c r="R185" s="843">
        <v>96.825999999999993</v>
      </c>
      <c r="S185" s="844">
        <v>9371</v>
      </c>
      <c r="T185" s="846">
        <v>2.4089999999999998</v>
      </c>
      <c r="U185" s="900">
        <v>100</v>
      </c>
    </row>
    <row r="186" spans="1:21">
      <c r="A186" s="112"/>
      <c r="B186" s="120" t="s">
        <v>13</v>
      </c>
      <c r="C186" s="847">
        <v>75.8</v>
      </c>
      <c r="D186" s="843">
        <v>1541.9</v>
      </c>
      <c r="E186" s="843">
        <v>113.9</v>
      </c>
      <c r="F186" s="843">
        <v>81.099999999999994</v>
      </c>
      <c r="G186" s="844">
        <v>37455</v>
      </c>
      <c r="H186" s="843">
        <v>88.373000000000005</v>
      </c>
      <c r="I186" s="844">
        <v>28299213</v>
      </c>
      <c r="J186" s="846">
        <v>2.403</v>
      </c>
      <c r="K186" s="900">
        <v>99.578999999999994</v>
      </c>
      <c r="M186" s="847">
        <v>75.8</v>
      </c>
      <c r="N186" s="843">
        <v>1559.4</v>
      </c>
      <c r="O186" s="843">
        <v>113.9</v>
      </c>
      <c r="P186" s="843">
        <v>81</v>
      </c>
      <c r="Q186" s="844">
        <v>38304</v>
      </c>
      <c r="R186" s="843">
        <v>88.373000000000005</v>
      </c>
      <c r="S186" s="844">
        <v>9062</v>
      </c>
      <c r="T186" s="846">
        <v>2.403</v>
      </c>
      <c r="U186" s="900">
        <v>99.578999999999994</v>
      </c>
    </row>
    <row r="187" spans="1:21">
      <c r="A187" s="113"/>
      <c r="B187" s="121" t="s">
        <v>14</v>
      </c>
      <c r="C187" s="852">
        <v>75.2</v>
      </c>
      <c r="D187" s="848">
        <v>1481.5</v>
      </c>
      <c r="E187" s="848">
        <v>114.1</v>
      </c>
      <c r="F187" s="848">
        <v>80.5</v>
      </c>
      <c r="G187" s="849">
        <v>36461</v>
      </c>
      <c r="H187" s="848">
        <v>86.447999999999993</v>
      </c>
      <c r="I187" s="849">
        <v>2194477</v>
      </c>
      <c r="J187" s="851">
        <v>2.3980000000000001</v>
      </c>
      <c r="K187" s="901">
        <v>100</v>
      </c>
      <c r="M187" s="852">
        <v>75.2</v>
      </c>
      <c r="N187" s="848">
        <v>1536.2</v>
      </c>
      <c r="O187" s="848">
        <v>114.1</v>
      </c>
      <c r="P187" s="848">
        <v>80.599999999999994</v>
      </c>
      <c r="Q187" s="849">
        <v>37405</v>
      </c>
      <c r="R187" s="848">
        <v>86.447999999999993</v>
      </c>
      <c r="S187" s="849">
        <v>9392</v>
      </c>
      <c r="T187" s="851">
        <v>2.3980000000000001</v>
      </c>
      <c r="U187" s="901">
        <v>100</v>
      </c>
    </row>
    <row r="188" spans="1:21">
      <c r="A188" s="115" t="s">
        <v>52</v>
      </c>
      <c r="B188" s="120" t="s">
        <v>3</v>
      </c>
      <c r="C188" s="847">
        <v>75.099999999999994</v>
      </c>
      <c r="D188" s="843">
        <v>1563.4</v>
      </c>
      <c r="E188" s="843">
        <v>119.8</v>
      </c>
      <c r="F188" s="843">
        <v>84.4</v>
      </c>
      <c r="G188" s="844">
        <v>34486</v>
      </c>
      <c r="H188" s="843">
        <v>106.65900000000001</v>
      </c>
      <c r="I188" s="844">
        <v>2497260</v>
      </c>
      <c r="J188" s="846">
        <v>2.395</v>
      </c>
      <c r="K188" s="900">
        <v>100.10599999999999</v>
      </c>
      <c r="M188" s="847">
        <v>75.099999999999994</v>
      </c>
      <c r="N188" s="843">
        <v>1602.1</v>
      </c>
      <c r="O188" s="843">
        <v>119.8</v>
      </c>
      <c r="P188" s="843">
        <v>84.6</v>
      </c>
      <c r="Q188" s="844">
        <v>36518</v>
      </c>
      <c r="R188" s="843">
        <v>106.65900000000001</v>
      </c>
      <c r="S188" s="844">
        <v>10195</v>
      </c>
      <c r="T188" s="846">
        <v>2.395</v>
      </c>
      <c r="U188" s="900">
        <v>100.10599999999999</v>
      </c>
    </row>
    <row r="189" spans="1:21">
      <c r="A189" s="112">
        <v>2004</v>
      </c>
      <c r="B189" s="120" t="s">
        <v>4</v>
      </c>
      <c r="C189" s="847">
        <v>75.599999999999994</v>
      </c>
      <c r="D189" s="843">
        <v>1540.1</v>
      </c>
      <c r="E189" s="843">
        <v>146.6</v>
      </c>
      <c r="F189" s="843">
        <v>84.3</v>
      </c>
      <c r="G189" s="844">
        <v>33037</v>
      </c>
      <c r="H189" s="843">
        <v>115.84399999999999</v>
      </c>
      <c r="I189" s="844">
        <v>7638959</v>
      </c>
      <c r="J189" s="846">
        <v>2.38</v>
      </c>
      <c r="K189" s="900">
        <v>100.318</v>
      </c>
      <c r="M189" s="847">
        <v>75.599999999999994</v>
      </c>
      <c r="N189" s="843">
        <v>1564</v>
      </c>
      <c r="O189" s="843">
        <v>146.6</v>
      </c>
      <c r="P189" s="843">
        <v>84.6</v>
      </c>
      <c r="Q189" s="844">
        <v>36035</v>
      </c>
      <c r="R189" s="843">
        <v>115.84399999999999</v>
      </c>
      <c r="S189" s="844">
        <v>10306</v>
      </c>
      <c r="T189" s="846">
        <v>2.38</v>
      </c>
      <c r="U189" s="900">
        <v>100.318</v>
      </c>
    </row>
    <row r="190" spans="1:21">
      <c r="A190" s="112"/>
      <c r="B190" s="120" t="s">
        <v>5</v>
      </c>
      <c r="C190" s="847">
        <v>75.5</v>
      </c>
      <c r="D190" s="843">
        <v>1515.1</v>
      </c>
      <c r="E190" s="843">
        <v>117.8</v>
      </c>
      <c r="F190" s="843">
        <v>84.8</v>
      </c>
      <c r="G190" s="844">
        <v>32665</v>
      </c>
      <c r="H190" s="843">
        <v>106.41800000000001</v>
      </c>
      <c r="I190" s="844">
        <v>1218907</v>
      </c>
      <c r="J190" s="846">
        <v>2.363</v>
      </c>
      <c r="K190" s="900">
        <v>100.212</v>
      </c>
      <c r="M190" s="847">
        <v>75.5</v>
      </c>
      <c r="N190" s="843">
        <v>1553.9</v>
      </c>
      <c r="O190" s="843">
        <v>117.8</v>
      </c>
      <c r="P190" s="843">
        <v>85.5</v>
      </c>
      <c r="Q190" s="844">
        <v>35295</v>
      </c>
      <c r="R190" s="843">
        <v>106.41800000000001</v>
      </c>
      <c r="S190" s="844">
        <v>5582</v>
      </c>
      <c r="T190" s="846">
        <v>2.363</v>
      </c>
      <c r="U190" s="900">
        <v>100.212</v>
      </c>
    </row>
    <row r="191" spans="1:21">
      <c r="A191" s="112"/>
      <c r="B191" s="120" t="s">
        <v>6</v>
      </c>
      <c r="C191" s="847">
        <v>75.099999999999994</v>
      </c>
      <c r="D191" s="843">
        <v>1657</v>
      </c>
      <c r="E191" s="843">
        <v>125.9</v>
      </c>
      <c r="F191" s="843">
        <v>84.2</v>
      </c>
      <c r="G191" s="844">
        <v>32302</v>
      </c>
      <c r="H191" s="843">
        <v>98.933999999999997</v>
      </c>
      <c r="I191" s="844">
        <v>5252015</v>
      </c>
      <c r="J191" s="846">
        <v>2.37</v>
      </c>
      <c r="K191" s="900">
        <v>99.683999999999997</v>
      </c>
      <c r="M191" s="847">
        <v>75.099999999999994</v>
      </c>
      <c r="N191" s="843">
        <v>1641.4</v>
      </c>
      <c r="O191" s="843">
        <v>125.9</v>
      </c>
      <c r="P191" s="843">
        <v>83.9</v>
      </c>
      <c r="Q191" s="844">
        <v>35771</v>
      </c>
      <c r="R191" s="843">
        <v>98.933999999999997</v>
      </c>
      <c r="S191" s="844">
        <v>10170</v>
      </c>
      <c r="T191" s="846">
        <v>2.37</v>
      </c>
      <c r="U191" s="900">
        <v>99.683999999999997</v>
      </c>
    </row>
    <row r="192" spans="1:21">
      <c r="A192" s="112"/>
      <c r="B192" s="120" t="s">
        <v>7</v>
      </c>
      <c r="C192" s="847">
        <v>75.7</v>
      </c>
      <c r="D192" s="843">
        <v>1688</v>
      </c>
      <c r="E192" s="843">
        <v>121.3</v>
      </c>
      <c r="F192" s="843">
        <v>84.3</v>
      </c>
      <c r="G192" s="844">
        <v>32323</v>
      </c>
      <c r="H192" s="843">
        <v>79.822000000000003</v>
      </c>
      <c r="I192" s="844">
        <v>48136135</v>
      </c>
      <c r="J192" s="846">
        <v>2.38</v>
      </c>
      <c r="K192" s="900">
        <v>99.79</v>
      </c>
      <c r="M192" s="847">
        <v>75.7</v>
      </c>
      <c r="N192" s="843">
        <v>1656.6</v>
      </c>
      <c r="O192" s="843">
        <v>121.3</v>
      </c>
      <c r="P192" s="843">
        <v>83.9</v>
      </c>
      <c r="Q192" s="844">
        <v>32567</v>
      </c>
      <c r="R192" s="843">
        <v>79.822000000000003</v>
      </c>
      <c r="S192" s="844">
        <v>10521</v>
      </c>
      <c r="T192" s="846">
        <v>2.38</v>
      </c>
      <c r="U192" s="900">
        <v>99.79</v>
      </c>
    </row>
    <row r="193" spans="1:21">
      <c r="A193" s="112"/>
      <c r="B193" s="120" t="s">
        <v>8</v>
      </c>
      <c r="C193" s="847">
        <v>74.7</v>
      </c>
      <c r="D193" s="843">
        <v>1701</v>
      </c>
      <c r="E193" s="843">
        <v>120.7</v>
      </c>
      <c r="F193" s="843">
        <v>83.7</v>
      </c>
      <c r="G193" s="844">
        <v>36100</v>
      </c>
      <c r="H193" s="843">
        <v>74.338999999999999</v>
      </c>
      <c r="I193" s="844">
        <v>4138694</v>
      </c>
      <c r="J193" s="846">
        <v>2.375</v>
      </c>
      <c r="K193" s="900">
        <v>100.316</v>
      </c>
      <c r="M193" s="847">
        <v>74.7</v>
      </c>
      <c r="N193" s="843">
        <v>1645.2</v>
      </c>
      <c r="O193" s="843">
        <v>120.7</v>
      </c>
      <c r="P193" s="843">
        <v>83.5</v>
      </c>
      <c r="Q193" s="844">
        <v>34252</v>
      </c>
      <c r="R193" s="843">
        <v>74.338999999999999</v>
      </c>
      <c r="S193" s="844">
        <v>6299</v>
      </c>
      <c r="T193" s="846">
        <v>2.375</v>
      </c>
      <c r="U193" s="900">
        <v>100.316</v>
      </c>
    </row>
    <row r="194" spans="1:21">
      <c r="A194" s="112"/>
      <c r="B194" s="120" t="s">
        <v>9</v>
      </c>
      <c r="C194" s="847">
        <v>74.7</v>
      </c>
      <c r="D194" s="843">
        <v>1659</v>
      </c>
      <c r="E194" s="843">
        <v>139.9</v>
      </c>
      <c r="F194" s="843">
        <v>84.1</v>
      </c>
      <c r="G194" s="844">
        <v>36484</v>
      </c>
      <c r="H194" s="843">
        <v>92.867000000000004</v>
      </c>
      <c r="I194" s="844">
        <v>2903960</v>
      </c>
      <c r="J194" s="846">
        <v>2.379</v>
      </c>
      <c r="K194" s="900">
        <v>100.105</v>
      </c>
      <c r="M194" s="847">
        <v>74.7</v>
      </c>
      <c r="N194" s="843">
        <v>1641.9</v>
      </c>
      <c r="O194" s="843">
        <v>139.9</v>
      </c>
      <c r="P194" s="843">
        <v>83.8</v>
      </c>
      <c r="Q194" s="844">
        <v>33814</v>
      </c>
      <c r="R194" s="843">
        <v>92.867000000000004</v>
      </c>
      <c r="S194" s="844">
        <v>10552</v>
      </c>
      <c r="T194" s="846">
        <v>2.379</v>
      </c>
      <c r="U194" s="900">
        <v>100.105</v>
      </c>
    </row>
    <row r="195" spans="1:21">
      <c r="A195" s="112"/>
      <c r="B195" s="120" t="s">
        <v>10</v>
      </c>
      <c r="C195" s="847">
        <v>75</v>
      </c>
      <c r="D195" s="843">
        <v>1599</v>
      </c>
      <c r="E195" s="843">
        <v>127.5</v>
      </c>
      <c r="F195" s="843">
        <v>83.7</v>
      </c>
      <c r="G195" s="844">
        <v>37270</v>
      </c>
      <c r="H195" s="843">
        <v>80.134</v>
      </c>
      <c r="I195" s="844">
        <v>7972673</v>
      </c>
      <c r="J195" s="846">
        <v>2.3769999999999998</v>
      </c>
      <c r="K195" s="900">
        <v>100.316</v>
      </c>
      <c r="M195" s="847">
        <v>75</v>
      </c>
      <c r="N195" s="843">
        <v>1570.3</v>
      </c>
      <c r="O195" s="843">
        <v>127.5</v>
      </c>
      <c r="P195" s="843">
        <v>83.5</v>
      </c>
      <c r="Q195" s="844">
        <v>33509</v>
      </c>
      <c r="R195" s="843">
        <v>80.134</v>
      </c>
      <c r="S195" s="844">
        <v>10823</v>
      </c>
      <c r="T195" s="846">
        <v>2.3769999999999998</v>
      </c>
      <c r="U195" s="900">
        <v>100.316</v>
      </c>
    </row>
    <row r="196" spans="1:21">
      <c r="A196" s="112"/>
      <c r="B196" s="120" t="s">
        <v>11</v>
      </c>
      <c r="C196" s="847">
        <v>74.3</v>
      </c>
      <c r="D196" s="843">
        <v>1671</v>
      </c>
      <c r="E196" s="843">
        <v>132.4</v>
      </c>
      <c r="F196" s="843">
        <v>82.8</v>
      </c>
      <c r="G196" s="844">
        <v>35781</v>
      </c>
      <c r="H196" s="843">
        <v>99.534999999999997</v>
      </c>
      <c r="I196" s="844">
        <v>2553960</v>
      </c>
      <c r="J196" s="846">
        <v>2.3519999999999999</v>
      </c>
      <c r="K196" s="900">
        <v>100.52500000000001</v>
      </c>
      <c r="M196" s="847">
        <v>74.3</v>
      </c>
      <c r="N196" s="843">
        <v>1653.2</v>
      </c>
      <c r="O196" s="843">
        <v>132.4</v>
      </c>
      <c r="P196" s="843">
        <v>82.8</v>
      </c>
      <c r="Q196" s="844">
        <v>33103</v>
      </c>
      <c r="R196" s="843">
        <v>99.534999999999997</v>
      </c>
      <c r="S196" s="844">
        <v>11406</v>
      </c>
      <c r="T196" s="846">
        <v>2.3519999999999999</v>
      </c>
      <c r="U196" s="900">
        <v>100.52500000000001</v>
      </c>
    </row>
    <row r="197" spans="1:21">
      <c r="A197" s="112"/>
      <c r="B197" s="120" t="s">
        <v>12</v>
      </c>
      <c r="C197" s="847">
        <v>74.5</v>
      </c>
      <c r="D197" s="843">
        <v>1727</v>
      </c>
      <c r="E197" s="843">
        <v>131.19999999999999</v>
      </c>
      <c r="F197" s="843">
        <v>83.1</v>
      </c>
      <c r="G197" s="844">
        <v>32982</v>
      </c>
      <c r="H197" s="843">
        <v>86.899000000000001</v>
      </c>
      <c r="I197" s="844">
        <v>5246238</v>
      </c>
      <c r="J197" s="846">
        <v>2.3460000000000001</v>
      </c>
      <c r="K197" s="900">
        <v>101.684</v>
      </c>
      <c r="M197" s="847">
        <v>74.5</v>
      </c>
      <c r="N197" s="843">
        <v>1699.9</v>
      </c>
      <c r="O197" s="843">
        <v>131.19999999999999</v>
      </c>
      <c r="P197" s="843">
        <v>83.1</v>
      </c>
      <c r="Q197" s="844">
        <v>32146</v>
      </c>
      <c r="R197" s="843">
        <v>86.899000000000001</v>
      </c>
      <c r="S197" s="844">
        <v>11882</v>
      </c>
      <c r="T197" s="846">
        <v>2.3460000000000001</v>
      </c>
      <c r="U197" s="900">
        <v>101.684</v>
      </c>
    </row>
    <row r="198" spans="1:21">
      <c r="A198" s="112"/>
      <c r="B198" s="120" t="s">
        <v>13</v>
      </c>
      <c r="C198" s="847">
        <v>75.3</v>
      </c>
      <c r="D198" s="843">
        <v>1731</v>
      </c>
      <c r="E198" s="843">
        <v>140.1</v>
      </c>
      <c r="F198" s="843">
        <v>83.5</v>
      </c>
      <c r="G198" s="844">
        <v>31771</v>
      </c>
      <c r="H198" s="843">
        <v>88.694999999999993</v>
      </c>
      <c r="I198" s="844">
        <v>34978533</v>
      </c>
      <c r="J198" s="846">
        <v>2.3380000000000001</v>
      </c>
      <c r="K198" s="900">
        <v>101.795</v>
      </c>
      <c r="M198" s="847">
        <v>75.3</v>
      </c>
      <c r="N198" s="843">
        <v>1757.7</v>
      </c>
      <c r="O198" s="843">
        <v>140.1</v>
      </c>
      <c r="P198" s="843">
        <v>83.4</v>
      </c>
      <c r="Q198" s="844">
        <v>31615</v>
      </c>
      <c r="R198" s="843">
        <v>88.694999999999993</v>
      </c>
      <c r="S198" s="844">
        <v>11173</v>
      </c>
      <c r="T198" s="846">
        <v>2.3380000000000001</v>
      </c>
      <c r="U198" s="900">
        <v>101.795</v>
      </c>
    </row>
    <row r="199" spans="1:21">
      <c r="A199" s="112"/>
      <c r="B199" s="120" t="s">
        <v>14</v>
      </c>
      <c r="C199" s="847">
        <v>76</v>
      </c>
      <c r="D199" s="843">
        <v>1665</v>
      </c>
      <c r="E199" s="843">
        <v>137</v>
      </c>
      <c r="F199" s="843">
        <v>83.7</v>
      </c>
      <c r="G199" s="844">
        <v>30074</v>
      </c>
      <c r="H199" s="843">
        <v>86.295000000000002</v>
      </c>
      <c r="I199" s="844">
        <v>2651551</v>
      </c>
      <c r="J199" s="846">
        <v>2.3180000000000001</v>
      </c>
      <c r="K199" s="900">
        <v>100.73699999999999</v>
      </c>
      <c r="M199" s="847">
        <v>76</v>
      </c>
      <c r="N199" s="843">
        <v>1720.5</v>
      </c>
      <c r="O199" s="843">
        <v>137</v>
      </c>
      <c r="P199" s="843">
        <v>83.9</v>
      </c>
      <c r="Q199" s="844">
        <v>31026</v>
      </c>
      <c r="R199" s="843">
        <v>86.295000000000002</v>
      </c>
      <c r="S199" s="844">
        <v>12101</v>
      </c>
      <c r="T199" s="846">
        <v>2.3180000000000001</v>
      </c>
      <c r="U199" s="900">
        <v>100.73699999999999</v>
      </c>
    </row>
    <row r="200" spans="1:21">
      <c r="A200" s="114" t="s">
        <v>53</v>
      </c>
      <c r="B200" s="119" t="s">
        <v>3</v>
      </c>
      <c r="C200" s="857">
        <v>77.099999999999994</v>
      </c>
      <c r="D200" s="853">
        <v>1677</v>
      </c>
      <c r="E200" s="853">
        <v>127.1</v>
      </c>
      <c r="F200" s="853">
        <v>82.9</v>
      </c>
      <c r="G200" s="854">
        <v>28408</v>
      </c>
      <c r="H200" s="853">
        <v>77.281999999999996</v>
      </c>
      <c r="I200" s="854">
        <v>2641751</v>
      </c>
      <c r="J200" s="856">
        <v>2.3199999999999998</v>
      </c>
      <c r="K200" s="902">
        <v>100.63500000000001</v>
      </c>
      <c r="M200" s="857">
        <v>77.099999999999994</v>
      </c>
      <c r="N200" s="853">
        <v>1723.6</v>
      </c>
      <c r="O200" s="853">
        <v>127.1</v>
      </c>
      <c r="P200" s="853">
        <v>83.1</v>
      </c>
      <c r="Q200" s="854">
        <v>30566</v>
      </c>
      <c r="R200" s="853">
        <v>77.281999999999996</v>
      </c>
      <c r="S200" s="854">
        <v>11354</v>
      </c>
      <c r="T200" s="856">
        <v>2.3199999999999998</v>
      </c>
      <c r="U200" s="902">
        <v>100.63500000000001</v>
      </c>
    </row>
    <row r="201" spans="1:21">
      <c r="A201" s="112">
        <v>2005</v>
      </c>
      <c r="B201" s="120" t="s">
        <v>4</v>
      </c>
      <c r="C201" s="847">
        <v>77.099999999999994</v>
      </c>
      <c r="D201" s="843">
        <v>1725</v>
      </c>
      <c r="E201" s="843">
        <v>137.6</v>
      </c>
      <c r="F201" s="843">
        <v>83.2</v>
      </c>
      <c r="G201" s="844">
        <v>27725</v>
      </c>
      <c r="H201" s="843">
        <v>77.622</v>
      </c>
      <c r="I201" s="844">
        <v>8864267</v>
      </c>
      <c r="J201" s="846">
        <v>2.3079999999999998</v>
      </c>
      <c r="K201" s="900">
        <v>100.211</v>
      </c>
      <c r="M201" s="847">
        <v>77.099999999999994</v>
      </c>
      <c r="N201" s="843">
        <v>1766.5</v>
      </c>
      <c r="O201" s="843">
        <v>137.6</v>
      </c>
      <c r="P201" s="843">
        <v>83.6</v>
      </c>
      <c r="Q201" s="844">
        <v>29972</v>
      </c>
      <c r="R201" s="843">
        <v>77.622</v>
      </c>
      <c r="S201" s="844">
        <v>11845</v>
      </c>
      <c r="T201" s="846">
        <v>2.3079999999999998</v>
      </c>
      <c r="U201" s="900">
        <v>100.211</v>
      </c>
    </row>
    <row r="202" spans="1:21">
      <c r="A202" s="112"/>
      <c r="B202" s="120" t="s">
        <v>5</v>
      </c>
      <c r="C202" s="847">
        <v>77.900000000000006</v>
      </c>
      <c r="D202" s="843">
        <v>1745</v>
      </c>
      <c r="E202" s="843">
        <v>134.30000000000001</v>
      </c>
      <c r="F202" s="843">
        <v>83.3</v>
      </c>
      <c r="G202" s="844">
        <v>28090</v>
      </c>
      <c r="H202" s="843">
        <v>77.599000000000004</v>
      </c>
      <c r="I202" s="844">
        <v>2157507</v>
      </c>
      <c r="J202" s="846">
        <v>2.2730000000000001</v>
      </c>
      <c r="K202" s="900">
        <v>100.739</v>
      </c>
      <c r="M202" s="847">
        <v>77.900000000000006</v>
      </c>
      <c r="N202" s="843">
        <v>1804.3</v>
      </c>
      <c r="O202" s="843">
        <v>134.30000000000001</v>
      </c>
      <c r="P202" s="843">
        <v>84</v>
      </c>
      <c r="Q202" s="844">
        <v>30303</v>
      </c>
      <c r="R202" s="843">
        <v>77.599000000000004</v>
      </c>
      <c r="S202" s="844">
        <v>10091</v>
      </c>
      <c r="T202" s="846">
        <v>2.2730000000000001</v>
      </c>
      <c r="U202" s="900">
        <v>100.739</v>
      </c>
    </row>
    <row r="203" spans="1:21">
      <c r="A203" s="112"/>
      <c r="B203" s="120" t="s">
        <v>6</v>
      </c>
      <c r="C203" s="847">
        <v>79</v>
      </c>
      <c r="D203" s="843">
        <v>1793</v>
      </c>
      <c r="E203" s="843">
        <v>160.4</v>
      </c>
      <c r="F203" s="843">
        <v>84.2</v>
      </c>
      <c r="G203" s="844">
        <v>26725</v>
      </c>
      <c r="H203" s="843">
        <v>85.3</v>
      </c>
      <c r="I203" s="844">
        <v>5640298</v>
      </c>
      <c r="J203" s="846">
        <v>2.2719999999999998</v>
      </c>
      <c r="K203" s="900">
        <v>100.52800000000001</v>
      </c>
      <c r="M203" s="847">
        <v>79</v>
      </c>
      <c r="N203" s="843">
        <v>1773.6</v>
      </c>
      <c r="O203" s="843">
        <v>160.4</v>
      </c>
      <c r="P203" s="843">
        <v>83.9</v>
      </c>
      <c r="Q203" s="844">
        <v>30269</v>
      </c>
      <c r="R203" s="843">
        <v>85.3</v>
      </c>
      <c r="S203" s="844">
        <v>11495</v>
      </c>
      <c r="T203" s="846">
        <v>2.2719999999999998</v>
      </c>
      <c r="U203" s="900">
        <v>100.52800000000001</v>
      </c>
    </row>
    <row r="204" spans="1:21">
      <c r="A204" s="112"/>
      <c r="B204" s="120" t="s">
        <v>7</v>
      </c>
      <c r="C204" s="847">
        <v>79.400000000000006</v>
      </c>
      <c r="D204" s="843">
        <v>1787</v>
      </c>
      <c r="E204" s="843">
        <v>141.80000000000001</v>
      </c>
      <c r="F204" s="843">
        <v>86.7</v>
      </c>
      <c r="G204" s="844">
        <v>29787</v>
      </c>
      <c r="H204" s="843">
        <v>97.025000000000006</v>
      </c>
      <c r="I204" s="844">
        <v>59858833</v>
      </c>
      <c r="J204" s="846">
        <v>2.2730000000000001</v>
      </c>
      <c r="K204" s="900">
        <v>100.63200000000001</v>
      </c>
      <c r="M204" s="847">
        <v>79.400000000000006</v>
      </c>
      <c r="N204" s="843">
        <v>1742.6</v>
      </c>
      <c r="O204" s="843">
        <v>141.80000000000001</v>
      </c>
      <c r="P204" s="843">
        <v>86.3</v>
      </c>
      <c r="Q204" s="844">
        <v>29509</v>
      </c>
      <c r="R204" s="843">
        <v>97.025000000000006</v>
      </c>
      <c r="S204" s="844">
        <v>12664</v>
      </c>
      <c r="T204" s="846">
        <v>2.2730000000000001</v>
      </c>
      <c r="U204" s="900">
        <v>100.63200000000001</v>
      </c>
    </row>
    <row r="205" spans="1:21">
      <c r="A205" s="112"/>
      <c r="B205" s="120" t="s">
        <v>8</v>
      </c>
      <c r="C205" s="847">
        <v>78.599999999999994</v>
      </c>
      <c r="D205" s="843">
        <v>1830</v>
      </c>
      <c r="E205" s="843">
        <v>149.5</v>
      </c>
      <c r="F205" s="843">
        <v>83.9</v>
      </c>
      <c r="G205" s="844">
        <v>31601</v>
      </c>
      <c r="H205" s="843">
        <v>111.911</v>
      </c>
      <c r="I205" s="844">
        <v>6942509</v>
      </c>
      <c r="J205" s="846">
        <v>2.2629999999999999</v>
      </c>
      <c r="K205" s="900">
        <v>99.474999999999994</v>
      </c>
      <c r="M205" s="847">
        <v>78.599999999999994</v>
      </c>
      <c r="N205" s="843">
        <v>1769.3</v>
      </c>
      <c r="O205" s="843">
        <v>149.5</v>
      </c>
      <c r="P205" s="843">
        <v>83.6</v>
      </c>
      <c r="Q205" s="844">
        <v>29893</v>
      </c>
      <c r="R205" s="843">
        <v>111.911</v>
      </c>
      <c r="S205" s="844">
        <v>12199</v>
      </c>
      <c r="T205" s="846">
        <v>2.2629999999999999</v>
      </c>
      <c r="U205" s="900">
        <v>99.474999999999994</v>
      </c>
    </row>
    <row r="206" spans="1:21">
      <c r="A206" s="112"/>
      <c r="B206" s="120" t="s">
        <v>9</v>
      </c>
      <c r="C206" s="847">
        <v>78.599999999999994</v>
      </c>
      <c r="D206" s="843">
        <v>1818</v>
      </c>
      <c r="E206" s="843">
        <v>137.80000000000001</v>
      </c>
      <c r="F206" s="843">
        <v>83.8</v>
      </c>
      <c r="G206" s="844">
        <v>31595</v>
      </c>
      <c r="H206" s="843">
        <v>88.728999999999999</v>
      </c>
      <c r="I206" s="844">
        <v>3142423</v>
      </c>
      <c r="J206" s="846">
        <v>2.25</v>
      </c>
      <c r="K206" s="900">
        <v>99.789000000000001</v>
      </c>
      <c r="M206" s="847">
        <v>78.599999999999994</v>
      </c>
      <c r="N206" s="843">
        <v>1788.6</v>
      </c>
      <c r="O206" s="843">
        <v>137.80000000000001</v>
      </c>
      <c r="P206" s="843">
        <v>83.5</v>
      </c>
      <c r="Q206" s="844">
        <v>29726</v>
      </c>
      <c r="R206" s="843">
        <v>88.728999999999999</v>
      </c>
      <c r="S206" s="844">
        <v>11979</v>
      </c>
      <c r="T206" s="846">
        <v>2.25</v>
      </c>
      <c r="U206" s="900">
        <v>99.789000000000001</v>
      </c>
    </row>
    <row r="207" spans="1:21">
      <c r="A207" s="112"/>
      <c r="B207" s="120" t="s">
        <v>10</v>
      </c>
      <c r="C207" s="847">
        <v>79.2</v>
      </c>
      <c r="D207" s="843">
        <v>1814</v>
      </c>
      <c r="E207" s="843">
        <v>178.9</v>
      </c>
      <c r="F207" s="843">
        <v>84</v>
      </c>
      <c r="G207" s="844">
        <v>33584</v>
      </c>
      <c r="H207" s="843">
        <v>114.917</v>
      </c>
      <c r="I207" s="844">
        <v>9153338</v>
      </c>
      <c r="J207" s="846">
        <v>2.2490000000000001</v>
      </c>
      <c r="K207" s="900">
        <v>99.685000000000002</v>
      </c>
      <c r="M207" s="847">
        <v>79.2</v>
      </c>
      <c r="N207" s="843">
        <v>1766.6</v>
      </c>
      <c r="O207" s="843">
        <v>178.9</v>
      </c>
      <c r="P207" s="843">
        <v>83.7</v>
      </c>
      <c r="Q207" s="844">
        <v>29526</v>
      </c>
      <c r="R207" s="843">
        <v>114.917</v>
      </c>
      <c r="S207" s="844">
        <v>12708</v>
      </c>
      <c r="T207" s="846">
        <v>2.2490000000000001</v>
      </c>
      <c r="U207" s="900">
        <v>99.685000000000002</v>
      </c>
    </row>
    <row r="208" spans="1:21">
      <c r="A208" s="112"/>
      <c r="B208" s="120" t="s">
        <v>11</v>
      </c>
      <c r="C208" s="847">
        <v>79.2</v>
      </c>
      <c r="D208" s="843">
        <v>1765</v>
      </c>
      <c r="E208" s="843">
        <v>153</v>
      </c>
      <c r="F208" s="843">
        <v>84.4</v>
      </c>
      <c r="G208" s="844">
        <v>31115</v>
      </c>
      <c r="H208" s="843">
        <v>92.759</v>
      </c>
      <c r="I208" s="844">
        <v>2163294</v>
      </c>
      <c r="J208" s="846">
        <v>2.2360000000000002</v>
      </c>
      <c r="K208" s="900">
        <v>99.373999999999995</v>
      </c>
      <c r="M208" s="847">
        <v>79.2</v>
      </c>
      <c r="N208" s="843">
        <v>1749.6</v>
      </c>
      <c r="O208" s="843">
        <v>153</v>
      </c>
      <c r="P208" s="843">
        <v>84.4</v>
      </c>
      <c r="Q208" s="844">
        <v>28933</v>
      </c>
      <c r="R208" s="843">
        <v>92.759</v>
      </c>
      <c r="S208" s="844">
        <v>10049</v>
      </c>
      <c r="T208" s="846">
        <v>2.2360000000000002</v>
      </c>
      <c r="U208" s="900">
        <v>99.373999999999995</v>
      </c>
    </row>
    <row r="209" spans="1:21">
      <c r="A209" s="112"/>
      <c r="B209" s="120" t="s">
        <v>12</v>
      </c>
      <c r="C209" s="847">
        <v>80.5</v>
      </c>
      <c r="D209" s="843">
        <v>1758</v>
      </c>
      <c r="E209" s="843">
        <v>148.80000000000001</v>
      </c>
      <c r="F209" s="843">
        <v>83.9</v>
      </c>
      <c r="G209" s="844">
        <v>29731</v>
      </c>
      <c r="H209" s="843">
        <v>119.40900000000001</v>
      </c>
      <c r="I209" s="844">
        <v>5031134</v>
      </c>
      <c r="J209" s="846">
        <v>2.2360000000000002</v>
      </c>
      <c r="K209" s="900">
        <v>98.447000000000003</v>
      </c>
      <c r="M209" s="847">
        <v>80.5</v>
      </c>
      <c r="N209" s="843">
        <v>1738.4</v>
      </c>
      <c r="O209" s="843">
        <v>148.80000000000001</v>
      </c>
      <c r="P209" s="843">
        <v>84</v>
      </c>
      <c r="Q209" s="844">
        <v>28927</v>
      </c>
      <c r="R209" s="843">
        <v>119.40900000000001</v>
      </c>
      <c r="S209" s="844">
        <v>11879</v>
      </c>
      <c r="T209" s="846">
        <v>2.2360000000000002</v>
      </c>
      <c r="U209" s="900">
        <v>98.447000000000003</v>
      </c>
    </row>
    <row r="210" spans="1:21">
      <c r="A210" s="112"/>
      <c r="B210" s="120" t="s">
        <v>13</v>
      </c>
      <c r="C210" s="847">
        <v>80.400000000000006</v>
      </c>
      <c r="D210" s="843">
        <v>1701</v>
      </c>
      <c r="E210" s="843">
        <v>155.6</v>
      </c>
      <c r="F210" s="843">
        <v>83.9</v>
      </c>
      <c r="G210" s="844">
        <v>28568</v>
      </c>
      <c r="H210" s="843">
        <v>104.17700000000001</v>
      </c>
      <c r="I210" s="844">
        <v>42665041</v>
      </c>
      <c r="J210" s="846">
        <v>2.2410000000000001</v>
      </c>
      <c r="K210" s="900">
        <v>98.34</v>
      </c>
      <c r="M210" s="847">
        <v>80.400000000000006</v>
      </c>
      <c r="N210" s="843">
        <v>1719.7</v>
      </c>
      <c r="O210" s="843">
        <v>155.6</v>
      </c>
      <c r="P210" s="843">
        <v>83.9</v>
      </c>
      <c r="Q210" s="844">
        <v>28473</v>
      </c>
      <c r="R210" s="843">
        <v>104.17700000000001</v>
      </c>
      <c r="S210" s="844">
        <v>13253</v>
      </c>
      <c r="T210" s="846">
        <v>2.2410000000000001</v>
      </c>
      <c r="U210" s="900">
        <v>98.34</v>
      </c>
    </row>
    <row r="211" spans="1:21">
      <c r="A211" s="113"/>
      <c r="B211" s="121" t="s">
        <v>14</v>
      </c>
      <c r="C211" s="852">
        <v>79.400000000000006</v>
      </c>
      <c r="D211" s="848">
        <v>1663</v>
      </c>
      <c r="E211" s="848">
        <v>157</v>
      </c>
      <c r="F211" s="848">
        <v>83.7</v>
      </c>
      <c r="G211" s="849">
        <v>27305</v>
      </c>
      <c r="H211" s="848">
        <v>108.012</v>
      </c>
      <c r="I211" s="849">
        <v>2597652</v>
      </c>
      <c r="J211" s="851">
        <v>2.2280000000000002</v>
      </c>
      <c r="K211" s="901">
        <v>99.06</v>
      </c>
      <c r="M211" s="852">
        <v>79.400000000000006</v>
      </c>
      <c r="N211" s="848">
        <v>1723.3</v>
      </c>
      <c r="O211" s="848">
        <v>157</v>
      </c>
      <c r="P211" s="848">
        <v>84</v>
      </c>
      <c r="Q211" s="849">
        <v>28561</v>
      </c>
      <c r="R211" s="848">
        <v>108.012</v>
      </c>
      <c r="S211" s="849">
        <v>12798</v>
      </c>
      <c r="T211" s="851">
        <v>2.2280000000000002</v>
      </c>
      <c r="U211" s="901">
        <v>99.06</v>
      </c>
    </row>
    <row r="212" spans="1:21">
      <c r="A212" s="115" t="s">
        <v>54</v>
      </c>
      <c r="B212" s="120" t="s">
        <v>3</v>
      </c>
      <c r="C212" s="847">
        <v>78.8</v>
      </c>
      <c r="D212" s="843">
        <v>1465</v>
      </c>
      <c r="E212" s="843">
        <v>156.30000000000001</v>
      </c>
      <c r="F212" s="843">
        <v>83.6</v>
      </c>
      <c r="G212" s="844">
        <v>27057</v>
      </c>
      <c r="H212" s="843">
        <v>113.137</v>
      </c>
      <c r="I212" s="844">
        <v>2641912</v>
      </c>
      <c r="J212" s="846">
        <v>2.2210000000000001</v>
      </c>
      <c r="K212" s="900">
        <v>99.685000000000002</v>
      </c>
      <c r="M212" s="847">
        <v>78.8</v>
      </c>
      <c r="N212" s="843">
        <v>1512.3</v>
      </c>
      <c r="O212" s="843">
        <v>156.30000000000001</v>
      </c>
      <c r="P212" s="843">
        <v>83.8</v>
      </c>
      <c r="Q212" s="844">
        <v>28738</v>
      </c>
      <c r="R212" s="843">
        <v>113.137</v>
      </c>
      <c r="S212" s="844">
        <v>11568</v>
      </c>
      <c r="T212" s="846">
        <v>2.2210000000000001</v>
      </c>
      <c r="U212" s="900">
        <v>99.685000000000002</v>
      </c>
    </row>
    <row r="213" spans="1:21">
      <c r="A213" s="112">
        <v>2006</v>
      </c>
      <c r="B213" s="120" t="s">
        <v>4</v>
      </c>
      <c r="C213" s="847">
        <v>78</v>
      </c>
      <c r="D213" s="843">
        <v>1557</v>
      </c>
      <c r="E213" s="843">
        <v>164</v>
      </c>
      <c r="F213" s="843">
        <v>83.1</v>
      </c>
      <c r="G213" s="844">
        <v>26197</v>
      </c>
      <c r="H213" s="843">
        <v>87.703000000000003</v>
      </c>
      <c r="I213" s="844">
        <v>10998472</v>
      </c>
      <c r="J213" s="846">
        <v>2.2200000000000002</v>
      </c>
      <c r="K213" s="900">
        <v>99.578000000000003</v>
      </c>
      <c r="M213" s="847">
        <v>78</v>
      </c>
      <c r="N213" s="843">
        <v>1604.3</v>
      </c>
      <c r="O213" s="843">
        <v>164</v>
      </c>
      <c r="P213" s="843">
        <v>83.5</v>
      </c>
      <c r="Q213" s="844">
        <v>28357</v>
      </c>
      <c r="R213" s="843">
        <v>87.703000000000003</v>
      </c>
      <c r="S213" s="844">
        <v>14702</v>
      </c>
      <c r="T213" s="846">
        <v>2.2200000000000002</v>
      </c>
      <c r="U213" s="900">
        <v>99.578000000000003</v>
      </c>
    </row>
    <row r="214" spans="1:21">
      <c r="A214" s="112"/>
      <c r="B214" s="120" t="s">
        <v>5</v>
      </c>
      <c r="C214" s="847">
        <v>78.3</v>
      </c>
      <c r="D214" s="843">
        <v>1464</v>
      </c>
      <c r="E214" s="843">
        <v>157.9</v>
      </c>
      <c r="F214" s="843">
        <v>83.2</v>
      </c>
      <c r="G214" s="844">
        <v>25436</v>
      </c>
      <c r="H214" s="843">
        <v>96.66</v>
      </c>
      <c r="I214" s="844">
        <v>3251336</v>
      </c>
      <c r="J214" s="846">
        <v>2.2029999999999998</v>
      </c>
      <c r="K214" s="900">
        <v>99.161000000000001</v>
      </c>
      <c r="M214" s="847">
        <v>78.3</v>
      </c>
      <c r="N214" s="843">
        <v>1516.9</v>
      </c>
      <c r="O214" s="843">
        <v>157.9</v>
      </c>
      <c r="P214" s="843">
        <v>83.9</v>
      </c>
      <c r="Q214" s="844">
        <v>27694</v>
      </c>
      <c r="R214" s="843">
        <v>96.66</v>
      </c>
      <c r="S214" s="844">
        <v>15472</v>
      </c>
      <c r="T214" s="846">
        <v>2.2029999999999998</v>
      </c>
      <c r="U214" s="900">
        <v>99.161000000000001</v>
      </c>
    </row>
    <row r="215" spans="1:21">
      <c r="A215" s="112"/>
      <c r="B215" s="120" t="s">
        <v>6</v>
      </c>
      <c r="C215" s="847">
        <v>78.8</v>
      </c>
      <c r="D215" s="843">
        <v>1583</v>
      </c>
      <c r="E215" s="843">
        <v>177.8</v>
      </c>
      <c r="F215" s="843">
        <v>84.2</v>
      </c>
      <c r="G215" s="844">
        <v>23826</v>
      </c>
      <c r="H215" s="843">
        <v>113.416</v>
      </c>
      <c r="I215" s="844">
        <v>7323942</v>
      </c>
      <c r="J215" s="846">
        <v>2.2229999999999999</v>
      </c>
      <c r="K215" s="900">
        <v>99.474999999999994</v>
      </c>
      <c r="M215" s="847">
        <v>78.8</v>
      </c>
      <c r="N215" s="843">
        <v>1566.1</v>
      </c>
      <c r="O215" s="843">
        <v>177.8</v>
      </c>
      <c r="P215" s="843">
        <v>83.9</v>
      </c>
      <c r="Q215" s="844">
        <v>27323</v>
      </c>
      <c r="R215" s="843">
        <v>113.416</v>
      </c>
      <c r="S215" s="844">
        <v>15446</v>
      </c>
      <c r="T215" s="846">
        <v>2.2229999999999999</v>
      </c>
      <c r="U215" s="900">
        <v>99.474999999999994</v>
      </c>
    </row>
    <row r="216" spans="1:21">
      <c r="A216" s="112"/>
      <c r="B216" s="120" t="s">
        <v>7</v>
      </c>
      <c r="C216" s="847">
        <v>78.8</v>
      </c>
      <c r="D216" s="843">
        <v>1641</v>
      </c>
      <c r="E216" s="843">
        <v>178.7</v>
      </c>
      <c r="F216" s="843">
        <v>84.3</v>
      </c>
      <c r="G216" s="844">
        <v>28185</v>
      </c>
      <c r="H216" s="843">
        <v>99.85</v>
      </c>
      <c r="I216" s="844">
        <v>72090488</v>
      </c>
      <c r="J216" s="846">
        <v>2.25</v>
      </c>
      <c r="K216" s="900">
        <v>99.686000000000007</v>
      </c>
      <c r="M216" s="847">
        <v>78.8</v>
      </c>
      <c r="N216" s="843">
        <v>1591.8</v>
      </c>
      <c r="O216" s="843">
        <v>178.7</v>
      </c>
      <c r="P216" s="843">
        <v>83.8</v>
      </c>
      <c r="Q216" s="844">
        <v>27400</v>
      </c>
      <c r="R216" s="843">
        <v>99.85</v>
      </c>
      <c r="S216" s="844">
        <v>15146</v>
      </c>
      <c r="T216" s="846">
        <v>2.25</v>
      </c>
      <c r="U216" s="900">
        <v>99.686000000000007</v>
      </c>
    </row>
    <row r="217" spans="1:21">
      <c r="A217" s="112"/>
      <c r="B217" s="120" t="s">
        <v>8</v>
      </c>
      <c r="C217" s="847">
        <v>79.8</v>
      </c>
      <c r="D217" s="843">
        <v>1575</v>
      </c>
      <c r="E217" s="843">
        <v>218.9</v>
      </c>
      <c r="F217" s="843">
        <v>84.5</v>
      </c>
      <c r="G217" s="844">
        <v>28539</v>
      </c>
      <c r="H217" s="843">
        <v>97.174999999999997</v>
      </c>
      <c r="I217" s="844">
        <v>8040384</v>
      </c>
      <c r="J217" s="846">
        <v>2.2400000000000002</v>
      </c>
      <c r="K217" s="900">
        <v>100.634</v>
      </c>
      <c r="M217" s="847">
        <v>79.8</v>
      </c>
      <c r="N217" s="843">
        <v>1515.8</v>
      </c>
      <c r="O217" s="843">
        <v>218.9</v>
      </c>
      <c r="P217" s="843">
        <v>84.1</v>
      </c>
      <c r="Q217" s="844">
        <v>27087</v>
      </c>
      <c r="R217" s="843">
        <v>97.174999999999997</v>
      </c>
      <c r="S217" s="844">
        <v>16346</v>
      </c>
      <c r="T217" s="846">
        <v>2.2400000000000002</v>
      </c>
      <c r="U217" s="900">
        <v>100.634</v>
      </c>
    </row>
    <row r="218" spans="1:21">
      <c r="A218" s="112"/>
      <c r="B218" s="120" t="s">
        <v>9</v>
      </c>
      <c r="C218" s="847">
        <v>80.3</v>
      </c>
      <c r="D218" s="843">
        <v>1579</v>
      </c>
      <c r="E218" s="843">
        <v>182.7</v>
      </c>
      <c r="F218" s="843">
        <v>84</v>
      </c>
      <c r="G218" s="844">
        <v>28806</v>
      </c>
      <c r="H218" s="843">
        <v>105.75700000000001</v>
      </c>
      <c r="I218" s="844">
        <v>3821075</v>
      </c>
      <c r="J218" s="846">
        <v>2.2480000000000002</v>
      </c>
      <c r="K218" s="900">
        <v>100.10599999999999</v>
      </c>
      <c r="M218" s="847">
        <v>80.3</v>
      </c>
      <c r="N218" s="843">
        <v>1558.6</v>
      </c>
      <c r="O218" s="843">
        <v>182.7</v>
      </c>
      <c r="P218" s="843">
        <v>83.7</v>
      </c>
      <c r="Q218" s="844">
        <v>26877</v>
      </c>
      <c r="R218" s="843">
        <v>105.75700000000001</v>
      </c>
      <c r="S218" s="844">
        <v>14893</v>
      </c>
      <c r="T218" s="846">
        <v>2.2480000000000002</v>
      </c>
      <c r="U218" s="900">
        <v>100.10599999999999</v>
      </c>
    </row>
    <row r="219" spans="1:21">
      <c r="A219" s="112"/>
      <c r="B219" s="120" t="s">
        <v>10</v>
      </c>
      <c r="C219" s="847">
        <v>79.400000000000006</v>
      </c>
      <c r="D219" s="843">
        <v>1671</v>
      </c>
      <c r="E219" s="843">
        <v>191.6</v>
      </c>
      <c r="F219" s="843">
        <v>84.6</v>
      </c>
      <c r="G219" s="844">
        <v>31298</v>
      </c>
      <c r="H219" s="843">
        <v>92.381</v>
      </c>
      <c r="I219" s="844">
        <v>11243814</v>
      </c>
      <c r="J219" s="846">
        <v>2.262</v>
      </c>
      <c r="K219" s="900">
        <v>100.84399999999999</v>
      </c>
      <c r="M219" s="847">
        <v>79.400000000000006</v>
      </c>
      <c r="N219" s="843">
        <v>1618.9</v>
      </c>
      <c r="O219" s="843">
        <v>191.6</v>
      </c>
      <c r="P219" s="843">
        <v>84.3</v>
      </c>
      <c r="Q219" s="844">
        <v>27345</v>
      </c>
      <c r="R219" s="843">
        <v>92.381</v>
      </c>
      <c r="S219" s="844">
        <v>16019</v>
      </c>
      <c r="T219" s="846">
        <v>2.262</v>
      </c>
      <c r="U219" s="900">
        <v>100.84399999999999</v>
      </c>
    </row>
    <row r="220" spans="1:21">
      <c r="A220" s="112"/>
      <c r="B220" s="120" t="s">
        <v>11</v>
      </c>
      <c r="C220" s="847">
        <v>82.4</v>
      </c>
      <c r="D220" s="843">
        <v>1679</v>
      </c>
      <c r="E220" s="843">
        <v>178.3</v>
      </c>
      <c r="F220" s="843">
        <v>84.1</v>
      </c>
      <c r="G220" s="844">
        <v>28474</v>
      </c>
      <c r="H220" s="843">
        <v>120.602</v>
      </c>
      <c r="I220" s="844">
        <v>2983584</v>
      </c>
      <c r="J220" s="846">
        <v>2.2839999999999998</v>
      </c>
      <c r="K220" s="900">
        <v>100.315</v>
      </c>
      <c r="M220" s="847">
        <v>82.4</v>
      </c>
      <c r="N220" s="843">
        <v>1664</v>
      </c>
      <c r="O220" s="843">
        <v>178.3</v>
      </c>
      <c r="P220" s="843">
        <v>84.1</v>
      </c>
      <c r="Q220" s="844">
        <v>26922</v>
      </c>
      <c r="R220" s="843">
        <v>120.602</v>
      </c>
      <c r="S220" s="844">
        <v>14081</v>
      </c>
      <c r="T220" s="846">
        <v>2.2839999999999998</v>
      </c>
      <c r="U220" s="900">
        <v>100.315</v>
      </c>
    </row>
    <row r="221" spans="1:21">
      <c r="A221" s="112"/>
      <c r="B221" s="120" t="s">
        <v>12</v>
      </c>
      <c r="C221" s="847">
        <v>81.099999999999994</v>
      </c>
      <c r="D221" s="843">
        <v>1689</v>
      </c>
      <c r="E221" s="843">
        <v>176.5</v>
      </c>
      <c r="F221" s="843">
        <v>84.2</v>
      </c>
      <c r="G221" s="844">
        <v>28125</v>
      </c>
      <c r="H221" s="843">
        <v>110.75</v>
      </c>
      <c r="I221" s="844">
        <v>6480625</v>
      </c>
      <c r="J221" s="846">
        <v>2.29</v>
      </c>
      <c r="K221" s="900">
        <v>100.21</v>
      </c>
      <c r="M221" s="847">
        <v>81.099999999999994</v>
      </c>
      <c r="N221" s="843">
        <v>1669.6</v>
      </c>
      <c r="O221" s="843">
        <v>176.5</v>
      </c>
      <c r="P221" s="843">
        <v>84.2</v>
      </c>
      <c r="Q221" s="844">
        <v>27072</v>
      </c>
      <c r="R221" s="843">
        <v>110.75</v>
      </c>
      <c r="S221" s="844">
        <v>15582</v>
      </c>
      <c r="T221" s="846">
        <v>2.29</v>
      </c>
      <c r="U221" s="900">
        <v>100.21</v>
      </c>
    </row>
    <row r="222" spans="1:21">
      <c r="A222" s="112"/>
      <c r="B222" s="120" t="s">
        <v>13</v>
      </c>
      <c r="C222" s="847">
        <v>81.400000000000006</v>
      </c>
      <c r="D222" s="843">
        <v>1656</v>
      </c>
      <c r="E222" s="843">
        <v>169.3</v>
      </c>
      <c r="F222" s="843">
        <v>84.2</v>
      </c>
      <c r="G222" s="844">
        <v>27243</v>
      </c>
      <c r="H222" s="843">
        <v>93.647999999999996</v>
      </c>
      <c r="I222" s="844">
        <v>51451293</v>
      </c>
      <c r="J222" s="846">
        <v>2.2869999999999999</v>
      </c>
      <c r="K222" s="900">
        <v>100.211</v>
      </c>
      <c r="M222" s="847">
        <v>81.400000000000006</v>
      </c>
      <c r="N222" s="843">
        <v>1687.6</v>
      </c>
      <c r="O222" s="843">
        <v>169.3</v>
      </c>
      <c r="P222" s="843">
        <v>84.2</v>
      </c>
      <c r="Q222" s="844">
        <v>27198</v>
      </c>
      <c r="R222" s="843">
        <v>93.647999999999996</v>
      </c>
      <c r="S222" s="844">
        <v>15276</v>
      </c>
      <c r="T222" s="846">
        <v>2.2869999999999999</v>
      </c>
      <c r="U222" s="900">
        <v>100.211</v>
      </c>
    </row>
    <row r="223" spans="1:21">
      <c r="A223" s="112"/>
      <c r="B223" s="120" t="s">
        <v>14</v>
      </c>
      <c r="C223" s="847">
        <v>83</v>
      </c>
      <c r="D223" s="843">
        <v>1633</v>
      </c>
      <c r="E223" s="843">
        <v>173.7</v>
      </c>
      <c r="F223" s="843">
        <v>84.1</v>
      </c>
      <c r="G223" s="844">
        <v>25335</v>
      </c>
      <c r="H223" s="843">
        <v>95.266000000000005</v>
      </c>
      <c r="I223" s="844">
        <v>3036583</v>
      </c>
      <c r="J223" s="846">
        <v>2.298</v>
      </c>
      <c r="K223" s="900">
        <v>100.105</v>
      </c>
      <c r="M223" s="847">
        <v>83</v>
      </c>
      <c r="N223" s="843">
        <v>1676.3</v>
      </c>
      <c r="O223" s="843">
        <v>173.7</v>
      </c>
      <c r="P223" s="843">
        <v>84.3</v>
      </c>
      <c r="Q223" s="844">
        <v>27059</v>
      </c>
      <c r="R223" s="843">
        <v>95.266000000000005</v>
      </c>
      <c r="S223" s="844">
        <v>15612</v>
      </c>
      <c r="T223" s="846">
        <v>2.298</v>
      </c>
      <c r="U223" s="900">
        <v>100.105</v>
      </c>
    </row>
    <row r="224" spans="1:21">
      <c r="A224" s="114" t="s">
        <v>55</v>
      </c>
      <c r="B224" s="119" t="s">
        <v>3</v>
      </c>
      <c r="C224" s="857">
        <v>82.1</v>
      </c>
      <c r="D224" s="853">
        <v>1575</v>
      </c>
      <c r="E224" s="853">
        <v>175.6</v>
      </c>
      <c r="F224" s="853">
        <v>84.8</v>
      </c>
      <c r="G224" s="854">
        <v>25180</v>
      </c>
      <c r="H224" s="853">
        <v>88.427000000000007</v>
      </c>
      <c r="I224" s="854">
        <v>3257527</v>
      </c>
      <c r="J224" s="856">
        <v>2.3250000000000002</v>
      </c>
      <c r="K224" s="902">
        <v>99.789000000000001</v>
      </c>
      <c r="M224" s="857">
        <v>82.1</v>
      </c>
      <c r="N224" s="853">
        <v>1629.5</v>
      </c>
      <c r="O224" s="853">
        <v>175.6</v>
      </c>
      <c r="P224" s="853">
        <v>85</v>
      </c>
      <c r="Q224" s="854">
        <v>26320</v>
      </c>
      <c r="R224" s="853">
        <v>88.427000000000007</v>
      </c>
      <c r="S224" s="854">
        <v>14182</v>
      </c>
      <c r="T224" s="856">
        <v>2.3250000000000002</v>
      </c>
      <c r="U224" s="902">
        <v>99.789000000000001</v>
      </c>
    </row>
    <row r="225" spans="1:21">
      <c r="A225" s="112">
        <v>2007</v>
      </c>
      <c r="B225" s="120" t="s">
        <v>4</v>
      </c>
      <c r="C225" s="847">
        <v>82</v>
      </c>
      <c r="D225" s="843">
        <v>1637</v>
      </c>
      <c r="E225" s="843">
        <v>184.9</v>
      </c>
      <c r="F225" s="843">
        <v>84.8</v>
      </c>
      <c r="G225" s="844">
        <v>24430</v>
      </c>
      <c r="H225" s="843">
        <v>107.985</v>
      </c>
      <c r="I225" s="844">
        <v>11000948</v>
      </c>
      <c r="J225" s="846">
        <v>2.3079999999999998</v>
      </c>
      <c r="K225" s="900">
        <v>99.682000000000002</v>
      </c>
      <c r="M225" s="847">
        <v>82</v>
      </c>
      <c r="N225" s="843">
        <v>1695.8</v>
      </c>
      <c r="O225" s="843">
        <v>184.9</v>
      </c>
      <c r="P225" s="843">
        <v>85.3</v>
      </c>
      <c r="Q225" s="844">
        <v>26422</v>
      </c>
      <c r="R225" s="843">
        <v>107.985</v>
      </c>
      <c r="S225" s="844">
        <v>14844</v>
      </c>
      <c r="T225" s="846">
        <v>2.3079999999999998</v>
      </c>
      <c r="U225" s="900">
        <v>99.682000000000002</v>
      </c>
    </row>
    <row r="226" spans="1:21">
      <c r="A226" s="112"/>
      <c r="B226" s="120" t="s">
        <v>5</v>
      </c>
      <c r="C226" s="847">
        <v>82.9</v>
      </c>
      <c r="D226" s="843">
        <v>1597</v>
      </c>
      <c r="E226" s="843">
        <v>149.19999999999999</v>
      </c>
      <c r="F226" s="843">
        <v>84.6</v>
      </c>
      <c r="G226" s="844">
        <v>23970</v>
      </c>
      <c r="H226" s="843">
        <v>102.319</v>
      </c>
      <c r="I226" s="844">
        <v>3046100</v>
      </c>
      <c r="J226" s="846">
        <v>2.3119999999999998</v>
      </c>
      <c r="K226" s="900">
        <v>100</v>
      </c>
      <c r="M226" s="847">
        <v>82.9</v>
      </c>
      <c r="N226" s="843">
        <v>1670</v>
      </c>
      <c r="O226" s="843">
        <v>149.19999999999999</v>
      </c>
      <c r="P226" s="843">
        <v>85.4</v>
      </c>
      <c r="Q226" s="844">
        <v>26431</v>
      </c>
      <c r="R226" s="843">
        <v>102.319</v>
      </c>
      <c r="S226" s="844">
        <v>14716</v>
      </c>
      <c r="T226" s="846">
        <v>2.3119999999999998</v>
      </c>
      <c r="U226" s="900">
        <v>100</v>
      </c>
    </row>
    <row r="227" spans="1:21">
      <c r="A227" s="112"/>
      <c r="B227" s="120" t="s">
        <v>6</v>
      </c>
      <c r="C227" s="847">
        <v>83.3</v>
      </c>
      <c r="D227" s="843">
        <v>1711</v>
      </c>
      <c r="E227" s="843">
        <v>184</v>
      </c>
      <c r="F227" s="843">
        <v>86.2</v>
      </c>
      <c r="G227" s="844">
        <v>22853</v>
      </c>
      <c r="H227" s="843">
        <v>85.94</v>
      </c>
      <c r="I227" s="844">
        <v>6713556</v>
      </c>
      <c r="J227" s="846">
        <v>2.339</v>
      </c>
      <c r="K227" s="900">
        <v>100.10599999999999</v>
      </c>
      <c r="M227" s="847">
        <v>83.3</v>
      </c>
      <c r="N227" s="843">
        <v>1695.9</v>
      </c>
      <c r="O227" s="843">
        <v>184</v>
      </c>
      <c r="P227" s="843">
        <v>85.9</v>
      </c>
      <c r="Q227" s="844">
        <v>25920</v>
      </c>
      <c r="R227" s="843">
        <v>85.94</v>
      </c>
      <c r="S227" s="844">
        <v>14581</v>
      </c>
      <c r="T227" s="846">
        <v>2.339</v>
      </c>
      <c r="U227" s="900">
        <v>100.10599999999999</v>
      </c>
    </row>
    <row r="228" spans="1:21">
      <c r="A228" s="112"/>
      <c r="B228" s="120" t="s">
        <v>7</v>
      </c>
      <c r="C228" s="847">
        <v>83.2</v>
      </c>
      <c r="D228" s="843">
        <v>1809</v>
      </c>
      <c r="E228" s="843">
        <v>181.4</v>
      </c>
      <c r="F228" s="843">
        <v>86.8</v>
      </c>
      <c r="G228" s="844">
        <v>27735</v>
      </c>
      <c r="H228" s="843">
        <v>110.334</v>
      </c>
      <c r="I228" s="844">
        <v>73368461</v>
      </c>
      <c r="J228" s="846">
        <v>2.3679999999999999</v>
      </c>
      <c r="K228" s="900">
        <v>99.894999999999996</v>
      </c>
      <c r="M228" s="847">
        <v>83.2</v>
      </c>
      <c r="N228" s="843">
        <v>1751</v>
      </c>
      <c r="O228" s="843">
        <v>181.4</v>
      </c>
      <c r="P228" s="843">
        <v>86.3</v>
      </c>
      <c r="Q228" s="844">
        <v>26749</v>
      </c>
      <c r="R228" s="843">
        <v>110.334</v>
      </c>
      <c r="S228" s="844">
        <v>15566</v>
      </c>
      <c r="T228" s="846">
        <v>2.3679999999999999</v>
      </c>
      <c r="U228" s="900">
        <v>99.894999999999996</v>
      </c>
    </row>
    <row r="229" spans="1:21">
      <c r="A229" s="112"/>
      <c r="B229" s="120" t="s">
        <v>8</v>
      </c>
      <c r="C229" s="847">
        <v>83.3</v>
      </c>
      <c r="D229" s="843">
        <v>1799</v>
      </c>
      <c r="E229" s="843">
        <v>162.19999999999999</v>
      </c>
      <c r="F229" s="843">
        <v>87.2</v>
      </c>
      <c r="G229" s="844">
        <v>26765</v>
      </c>
      <c r="H229" s="843">
        <v>87.396000000000001</v>
      </c>
      <c r="I229" s="844">
        <v>3621069</v>
      </c>
      <c r="J229" s="846">
        <v>2.383</v>
      </c>
      <c r="K229" s="900">
        <v>99.474999999999994</v>
      </c>
      <c r="M229" s="847">
        <v>83.3</v>
      </c>
      <c r="N229" s="843">
        <v>1719.5</v>
      </c>
      <c r="O229" s="843">
        <v>162.19999999999999</v>
      </c>
      <c r="P229" s="843">
        <v>86.8</v>
      </c>
      <c r="Q229" s="844">
        <v>25740</v>
      </c>
      <c r="R229" s="843">
        <v>87.396000000000001</v>
      </c>
      <c r="S229" s="844">
        <v>8640</v>
      </c>
      <c r="T229" s="846">
        <v>2.383</v>
      </c>
      <c r="U229" s="900">
        <v>99.474999999999994</v>
      </c>
    </row>
    <row r="230" spans="1:21">
      <c r="A230" s="95"/>
      <c r="B230" s="120" t="s">
        <v>9</v>
      </c>
      <c r="C230" s="847">
        <v>83</v>
      </c>
      <c r="D230" s="843">
        <v>1731</v>
      </c>
      <c r="E230" s="843">
        <v>186.7</v>
      </c>
      <c r="F230" s="843">
        <v>87.4</v>
      </c>
      <c r="G230" s="844">
        <v>28202</v>
      </c>
      <c r="H230" s="843">
        <v>96.698999999999998</v>
      </c>
      <c r="I230" s="844">
        <v>4367675</v>
      </c>
      <c r="J230" s="846">
        <v>2.41</v>
      </c>
      <c r="K230" s="900">
        <v>99.789000000000001</v>
      </c>
      <c r="M230" s="847">
        <v>83</v>
      </c>
      <c r="N230" s="843">
        <v>1703.1</v>
      </c>
      <c r="O230" s="843">
        <v>186.7</v>
      </c>
      <c r="P230" s="843">
        <v>87.1</v>
      </c>
      <c r="Q230" s="844">
        <v>25861</v>
      </c>
      <c r="R230" s="843">
        <v>96.698999999999998</v>
      </c>
      <c r="S230" s="844">
        <v>16739</v>
      </c>
      <c r="T230" s="846">
        <v>2.41</v>
      </c>
      <c r="U230" s="900">
        <v>99.789000000000001</v>
      </c>
    </row>
    <row r="231" spans="1:21">
      <c r="A231" s="112"/>
      <c r="B231" s="120" t="s">
        <v>10</v>
      </c>
      <c r="C231" s="847">
        <v>83.1</v>
      </c>
      <c r="D231" s="843">
        <v>1755</v>
      </c>
      <c r="E231" s="843">
        <v>171.9</v>
      </c>
      <c r="F231" s="843">
        <v>87.5</v>
      </c>
      <c r="G231" s="844">
        <v>29459</v>
      </c>
      <c r="H231" s="843">
        <v>92.97</v>
      </c>
      <c r="I231" s="844">
        <v>10489263</v>
      </c>
      <c r="J231" s="846">
        <v>2.4220000000000002</v>
      </c>
      <c r="K231" s="900">
        <v>99.686000000000007</v>
      </c>
      <c r="M231" s="847">
        <v>83.1</v>
      </c>
      <c r="N231" s="843">
        <v>1687</v>
      </c>
      <c r="O231" s="843">
        <v>171.9</v>
      </c>
      <c r="P231" s="843">
        <v>87.2</v>
      </c>
      <c r="Q231" s="844">
        <v>25974</v>
      </c>
      <c r="R231" s="843">
        <v>92.97</v>
      </c>
      <c r="S231" s="844">
        <v>14997</v>
      </c>
      <c r="T231" s="846">
        <v>2.4220000000000002</v>
      </c>
      <c r="U231" s="900">
        <v>99.686000000000007</v>
      </c>
    </row>
    <row r="232" spans="1:21">
      <c r="A232" s="112"/>
      <c r="B232" s="120" t="s">
        <v>11</v>
      </c>
      <c r="C232" s="847">
        <v>83.5</v>
      </c>
      <c r="D232" s="843">
        <v>1663</v>
      </c>
      <c r="E232" s="843">
        <v>164.1</v>
      </c>
      <c r="F232" s="843">
        <v>87.5</v>
      </c>
      <c r="G232" s="844">
        <v>27253</v>
      </c>
      <c r="H232" s="843">
        <v>79.102000000000004</v>
      </c>
      <c r="I232" s="844">
        <v>3654477</v>
      </c>
      <c r="J232" s="846">
        <v>2.4169999999999998</v>
      </c>
      <c r="K232" s="900">
        <v>99.686000000000007</v>
      </c>
      <c r="M232" s="847">
        <v>83.5</v>
      </c>
      <c r="N232" s="843">
        <v>1650.2</v>
      </c>
      <c r="O232" s="843">
        <v>164.1</v>
      </c>
      <c r="P232" s="843">
        <v>87.4</v>
      </c>
      <c r="Q232" s="844">
        <v>26056</v>
      </c>
      <c r="R232" s="843">
        <v>79.102000000000004</v>
      </c>
      <c r="S232" s="844">
        <v>17093</v>
      </c>
      <c r="T232" s="846">
        <v>2.4169999999999998</v>
      </c>
      <c r="U232" s="900">
        <v>99.686000000000007</v>
      </c>
    </row>
    <row r="233" spans="1:21">
      <c r="A233" s="112"/>
      <c r="B233" s="120" t="s">
        <v>12</v>
      </c>
      <c r="C233" s="847">
        <v>84.3</v>
      </c>
      <c r="D233" s="843">
        <v>1654</v>
      </c>
      <c r="E233" s="843">
        <v>161.80000000000001</v>
      </c>
      <c r="F233" s="843">
        <v>87.8</v>
      </c>
      <c r="G233" s="844">
        <v>27547</v>
      </c>
      <c r="H233" s="843">
        <v>91.033000000000001</v>
      </c>
      <c r="I233" s="844">
        <v>6602180</v>
      </c>
      <c r="J233" s="846">
        <v>2.411</v>
      </c>
      <c r="K233" s="900">
        <v>100.315</v>
      </c>
      <c r="M233" s="847">
        <v>84.3</v>
      </c>
      <c r="N233" s="843">
        <v>1636.3</v>
      </c>
      <c r="O233" s="843">
        <v>161.80000000000001</v>
      </c>
      <c r="P233" s="843">
        <v>87.8</v>
      </c>
      <c r="Q233" s="844">
        <v>26220</v>
      </c>
      <c r="R233" s="843">
        <v>91.033000000000001</v>
      </c>
      <c r="S233" s="844">
        <v>15802</v>
      </c>
      <c r="T233" s="846">
        <v>2.411</v>
      </c>
      <c r="U233" s="900">
        <v>100.315</v>
      </c>
    </row>
    <row r="234" spans="1:21">
      <c r="A234" s="112"/>
      <c r="B234" s="120" t="s">
        <v>13</v>
      </c>
      <c r="C234" s="847">
        <v>83.4</v>
      </c>
      <c r="D234" s="843">
        <v>1582</v>
      </c>
      <c r="E234" s="843">
        <v>162.80000000000001</v>
      </c>
      <c r="F234" s="843">
        <v>87</v>
      </c>
      <c r="G234" s="844">
        <v>26345</v>
      </c>
      <c r="H234" s="843">
        <v>113.803</v>
      </c>
      <c r="I234" s="844">
        <v>55549431</v>
      </c>
      <c r="J234" s="846">
        <v>2.41</v>
      </c>
      <c r="K234" s="900">
        <v>100.42100000000001</v>
      </c>
      <c r="M234" s="847">
        <v>83.4</v>
      </c>
      <c r="N234" s="843">
        <v>1618.7</v>
      </c>
      <c r="O234" s="843">
        <v>162.80000000000001</v>
      </c>
      <c r="P234" s="843">
        <v>87.1</v>
      </c>
      <c r="Q234" s="844">
        <v>26500</v>
      </c>
      <c r="R234" s="843">
        <v>113.803</v>
      </c>
      <c r="S234" s="844">
        <v>15861</v>
      </c>
      <c r="T234" s="846">
        <v>2.41</v>
      </c>
      <c r="U234" s="900">
        <v>100.42100000000001</v>
      </c>
    </row>
    <row r="235" spans="1:21">
      <c r="A235" s="113"/>
      <c r="B235" s="121" t="s">
        <v>14</v>
      </c>
      <c r="C235" s="852">
        <v>83.4</v>
      </c>
      <c r="D235" s="848">
        <v>1592</v>
      </c>
      <c r="E235" s="848">
        <v>158.19999999999999</v>
      </c>
      <c r="F235" s="848">
        <v>88</v>
      </c>
      <c r="G235" s="849">
        <v>25135</v>
      </c>
      <c r="H235" s="848">
        <v>104.039</v>
      </c>
      <c r="I235" s="849">
        <v>2679443</v>
      </c>
      <c r="J235" s="851">
        <v>2.399</v>
      </c>
      <c r="K235" s="901">
        <v>100.527</v>
      </c>
      <c r="M235" s="852">
        <v>83.4</v>
      </c>
      <c r="N235" s="848">
        <v>1637.7</v>
      </c>
      <c r="O235" s="848">
        <v>158.19999999999999</v>
      </c>
      <c r="P235" s="848">
        <v>88.2</v>
      </c>
      <c r="Q235" s="849">
        <v>26793</v>
      </c>
      <c r="R235" s="848">
        <v>104.039</v>
      </c>
      <c r="S235" s="849">
        <v>14359</v>
      </c>
      <c r="T235" s="851">
        <v>2.399</v>
      </c>
      <c r="U235" s="901">
        <v>100.527</v>
      </c>
    </row>
    <row r="236" spans="1:21">
      <c r="A236" s="115" t="s">
        <v>56</v>
      </c>
      <c r="B236" s="120" t="s">
        <v>3</v>
      </c>
      <c r="C236" s="847">
        <v>84</v>
      </c>
      <c r="D236" s="843">
        <v>1554</v>
      </c>
      <c r="E236" s="843">
        <v>153.9</v>
      </c>
      <c r="F236" s="843">
        <v>88</v>
      </c>
      <c r="G236" s="844">
        <v>25195</v>
      </c>
      <c r="H236" s="843">
        <v>116.182</v>
      </c>
      <c r="I236" s="844">
        <v>3594462</v>
      </c>
      <c r="J236" s="846">
        <v>2.399</v>
      </c>
      <c r="K236" s="900">
        <v>100.423</v>
      </c>
      <c r="M236" s="847">
        <v>84</v>
      </c>
      <c r="N236" s="843">
        <v>1608.7</v>
      </c>
      <c r="O236" s="843">
        <v>153.9</v>
      </c>
      <c r="P236" s="843">
        <v>88.3</v>
      </c>
      <c r="Q236" s="844">
        <v>26202</v>
      </c>
      <c r="R236" s="843">
        <v>116.182</v>
      </c>
      <c r="S236" s="844">
        <v>15012</v>
      </c>
      <c r="T236" s="846">
        <v>2.399</v>
      </c>
      <c r="U236" s="900">
        <v>100.423</v>
      </c>
    </row>
    <row r="237" spans="1:21">
      <c r="A237" s="112">
        <v>2008</v>
      </c>
      <c r="B237" s="120" t="s">
        <v>4</v>
      </c>
      <c r="C237" s="847">
        <v>81.2</v>
      </c>
      <c r="D237" s="843">
        <v>1593</v>
      </c>
      <c r="E237" s="843">
        <v>140</v>
      </c>
      <c r="F237" s="843">
        <v>87.8</v>
      </c>
      <c r="G237" s="844">
        <v>23873</v>
      </c>
      <c r="H237" s="843">
        <v>116.82</v>
      </c>
      <c r="I237" s="844">
        <v>10819360</v>
      </c>
      <c r="J237" s="846">
        <v>2.383</v>
      </c>
      <c r="K237" s="900">
        <v>100.53100000000001</v>
      </c>
      <c r="M237" s="847">
        <v>81.2</v>
      </c>
      <c r="N237" s="843">
        <v>1653.4</v>
      </c>
      <c r="O237" s="843">
        <v>140</v>
      </c>
      <c r="P237" s="843">
        <v>88.3</v>
      </c>
      <c r="Q237" s="844">
        <v>25874</v>
      </c>
      <c r="R237" s="843">
        <v>116.82</v>
      </c>
      <c r="S237" s="844">
        <v>14277</v>
      </c>
      <c r="T237" s="846">
        <v>2.383</v>
      </c>
      <c r="U237" s="900">
        <v>100.53100000000001</v>
      </c>
    </row>
    <row r="238" spans="1:21">
      <c r="A238" s="112"/>
      <c r="B238" s="120" t="s">
        <v>5</v>
      </c>
      <c r="C238" s="847">
        <v>85</v>
      </c>
      <c r="D238" s="843">
        <v>1626</v>
      </c>
      <c r="E238" s="843">
        <v>134.69999999999999</v>
      </c>
      <c r="F238" s="843">
        <v>88</v>
      </c>
      <c r="G238" s="844">
        <v>22594</v>
      </c>
      <c r="H238" s="843">
        <v>143.65100000000001</v>
      </c>
      <c r="I238" s="844">
        <v>4258058</v>
      </c>
      <c r="J238" s="846">
        <v>2.3559999999999999</v>
      </c>
      <c r="K238" s="900">
        <v>100.634</v>
      </c>
      <c r="M238" s="847">
        <v>85</v>
      </c>
      <c r="N238" s="843">
        <v>1702.5</v>
      </c>
      <c r="O238" s="843">
        <v>134.69999999999999</v>
      </c>
      <c r="P238" s="843">
        <v>88.9</v>
      </c>
      <c r="Q238" s="844">
        <v>25189</v>
      </c>
      <c r="R238" s="843">
        <v>143.65100000000001</v>
      </c>
      <c r="S238" s="844">
        <v>20939</v>
      </c>
      <c r="T238" s="846">
        <v>2.3559999999999999</v>
      </c>
      <c r="U238" s="900">
        <v>100.634</v>
      </c>
    </row>
    <row r="239" spans="1:21">
      <c r="A239" s="112"/>
      <c r="B239" s="120" t="s">
        <v>6</v>
      </c>
      <c r="C239" s="847">
        <v>85.3</v>
      </c>
      <c r="D239" s="843">
        <v>1735</v>
      </c>
      <c r="E239" s="843">
        <v>135.30000000000001</v>
      </c>
      <c r="F239" s="843">
        <v>89.8</v>
      </c>
      <c r="G239" s="844">
        <v>22397</v>
      </c>
      <c r="H239" s="843">
        <v>118.633</v>
      </c>
      <c r="I239" s="844">
        <v>7068209</v>
      </c>
      <c r="J239" s="846">
        <v>2.3519999999999999</v>
      </c>
      <c r="K239" s="900">
        <v>100.633</v>
      </c>
      <c r="M239" s="847">
        <v>85.3</v>
      </c>
      <c r="N239" s="843">
        <v>1723.5</v>
      </c>
      <c r="O239" s="843">
        <v>135.30000000000001</v>
      </c>
      <c r="P239" s="843">
        <v>89.6</v>
      </c>
      <c r="Q239" s="844">
        <v>24853</v>
      </c>
      <c r="R239" s="843">
        <v>118.633</v>
      </c>
      <c r="S239" s="844">
        <v>15535</v>
      </c>
      <c r="T239" s="846">
        <v>2.3519999999999999</v>
      </c>
      <c r="U239" s="900">
        <v>100.633</v>
      </c>
    </row>
    <row r="240" spans="1:21">
      <c r="A240" s="112"/>
      <c r="B240" s="120" t="s">
        <v>7</v>
      </c>
      <c r="C240" s="847">
        <v>84.4</v>
      </c>
      <c r="D240" s="843">
        <v>1733</v>
      </c>
      <c r="E240" s="843">
        <v>132.30000000000001</v>
      </c>
      <c r="F240" s="843">
        <v>90.1</v>
      </c>
      <c r="G240" s="844">
        <v>25685</v>
      </c>
      <c r="H240" s="843">
        <v>102.91200000000001</v>
      </c>
      <c r="I240" s="844">
        <v>72286946</v>
      </c>
      <c r="J240" s="846">
        <v>2.3580000000000001</v>
      </c>
      <c r="K240" s="900">
        <v>100.946</v>
      </c>
      <c r="M240" s="847">
        <v>84.4</v>
      </c>
      <c r="N240" s="843">
        <v>1679.9</v>
      </c>
      <c r="O240" s="843">
        <v>132.30000000000001</v>
      </c>
      <c r="P240" s="843">
        <v>89.6</v>
      </c>
      <c r="Q240" s="844">
        <v>25246</v>
      </c>
      <c r="R240" s="843">
        <v>102.91200000000001</v>
      </c>
      <c r="S240" s="844">
        <v>15661</v>
      </c>
      <c r="T240" s="846">
        <v>2.3580000000000001</v>
      </c>
      <c r="U240" s="900">
        <v>100.946</v>
      </c>
    </row>
    <row r="241" spans="1:21">
      <c r="A241" s="112"/>
      <c r="B241" s="120" t="s">
        <v>8</v>
      </c>
      <c r="C241" s="847">
        <v>82.8</v>
      </c>
      <c r="D241" s="843">
        <v>1819</v>
      </c>
      <c r="E241" s="843">
        <v>129.1</v>
      </c>
      <c r="F241" s="843">
        <v>90</v>
      </c>
      <c r="G241" s="844">
        <v>26307</v>
      </c>
      <c r="H241" s="843">
        <v>129.89599999999999</v>
      </c>
      <c r="I241" s="844">
        <v>4043462</v>
      </c>
      <c r="J241" s="846">
        <v>2.3559999999999999</v>
      </c>
      <c r="K241" s="900">
        <v>101.477</v>
      </c>
      <c r="M241" s="847">
        <v>82.8</v>
      </c>
      <c r="N241" s="843">
        <v>1734.3</v>
      </c>
      <c r="O241" s="843">
        <v>129.1</v>
      </c>
      <c r="P241" s="843">
        <v>89.5</v>
      </c>
      <c r="Q241" s="844">
        <v>25173</v>
      </c>
      <c r="R241" s="843">
        <v>129.89599999999999</v>
      </c>
      <c r="S241" s="844">
        <v>11148</v>
      </c>
      <c r="T241" s="846">
        <v>2.3559999999999999</v>
      </c>
      <c r="U241" s="900">
        <v>101.477</v>
      </c>
    </row>
    <row r="242" spans="1:21">
      <c r="A242" s="112"/>
      <c r="B242" s="120" t="s">
        <v>9</v>
      </c>
      <c r="C242" s="847">
        <v>83.2</v>
      </c>
      <c r="D242" s="843">
        <v>1769</v>
      </c>
      <c r="E242" s="843">
        <v>137.69999999999999</v>
      </c>
      <c r="F242" s="843">
        <v>90.2</v>
      </c>
      <c r="G242" s="844">
        <v>28634</v>
      </c>
      <c r="H242" s="843">
        <v>108.792</v>
      </c>
      <c r="I242" s="844">
        <v>3791435</v>
      </c>
      <c r="J242" s="846">
        <v>2.3580000000000001</v>
      </c>
      <c r="K242" s="900">
        <v>101.691</v>
      </c>
      <c r="M242" s="847">
        <v>83.2</v>
      </c>
      <c r="N242" s="843">
        <v>1734.5</v>
      </c>
      <c r="O242" s="843">
        <v>137.69999999999999</v>
      </c>
      <c r="P242" s="843">
        <v>89.9</v>
      </c>
      <c r="Q242" s="844">
        <v>25736</v>
      </c>
      <c r="R242" s="843">
        <v>108.792</v>
      </c>
      <c r="S242" s="844">
        <v>14234</v>
      </c>
      <c r="T242" s="846">
        <v>2.3580000000000001</v>
      </c>
      <c r="U242" s="900">
        <v>101.691</v>
      </c>
    </row>
    <row r="243" spans="1:21">
      <c r="A243" s="112"/>
      <c r="B243" s="120" t="s">
        <v>10</v>
      </c>
      <c r="C243" s="847">
        <v>83.6</v>
      </c>
      <c r="D243" s="843">
        <v>1825</v>
      </c>
      <c r="E243" s="843">
        <v>133.80000000000001</v>
      </c>
      <c r="F243" s="843">
        <v>90.6</v>
      </c>
      <c r="G243" s="844">
        <v>28030</v>
      </c>
      <c r="H243" s="843">
        <v>110.521</v>
      </c>
      <c r="I243" s="844">
        <v>9948689</v>
      </c>
      <c r="J243" s="846">
        <v>2.35</v>
      </c>
      <c r="K243" s="900">
        <v>101.259</v>
      </c>
      <c r="M243" s="847">
        <v>83.6</v>
      </c>
      <c r="N243" s="843">
        <v>1745.8</v>
      </c>
      <c r="O243" s="843">
        <v>133.80000000000001</v>
      </c>
      <c r="P243" s="843">
        <v>90.3</v>
      </c>
      <c r="Q243" s="844">
        <v>25551</v>
      </c>
      <c r="R243" s="843">
        <v>110.521</v>
      </c>
      <c r="S243" s="844">
        <v>13693</v>
      </c>
      <c r="T243" s="846">
        <v>2.35</v>
      </c>
      <c r="U243" s="900">
        <v>101.259</v>
      </c>
    </row>
    <row r="244" spans="1:21">
      <c r="A244" s="112"/>
      <c r="B244" s="120" t="s">
        <v>11</v>
      </c>
      <c r="C244" s="847">
        <v>84.4</v>
      </c>
      <c r="D244" s="843">
        <v>1752</v>
      </c>
      <c r="E244" s="843">
        <v>127.6</v>
      </c>
      <c r="F244" s="843">
        <v>90.6</v>
      </c>
      <c r="G244" s="844">
        <v>28204</v>
      </c>
      <c r="H244" s="843">
        <v>124.227</v>
      </c>
      <c r="I244" s="844">
        <v>3551178</v>
      </c>
      <c r="J244" s="846">
        <v>2.34</v>
      </c>
      <c r="K244" s="900">
        <v>101.57599999999999</v>
      </c>
      <c r="M244" s="847">
        <v>84.4</v>
      </c>
      <c r="N244" s="843">
        <v>1747.6</v>
      </c>
      <c r="O244" s="843">
        <v>127.6</v>
      </c>
      <c r="P244" s="843">
        <v>90.5</v>
      </c>
      <c r="Q244" s="844">
        <v>26214</v>
      </c>
      <c r="R244" s="843">
        <v>124.227</v>
      </c>
      <c r="S244" s="844">
        <v>16493</v>
      </c>
      <c r="T244" s="846">
        <v>2.34</v>
      </c>
      <c r="U244" s="900">
        <v>101.57599999999999</v>
      </c>
    </row>
    <row r="245" spans="1:21">
      <c r="A245" s="112"/>
      <c r="B245" s="120" t="s">
        <v>12</v>
      </c>
      <c r="C245" s="847">
        <v>84.5</v>
      </c>
      <c r="D245" s="843">
        <v>1743</v>
      </c>
      <c r="E245" s="843">
        <v>142.4</v>
      </c>
      <c r="F245" s="843">
        <v>89.9</v>
      </c>
      <c r="G245" s="844">
        <v>27227</v>
      </c>
      <c r="H245" s="843">
        <v>99.575000000000003</v>
      </c>
      <c r="I245" s="844">
        <v>6367037</v>
      </c>
      <c r="J245" s="846">
        <v>2.3420000000000001</v>
      </c>
      <c r="K245" s="900">
        <v>101.151</v>
      </c>
      <c r="M245" s="847">
        <v>84.5</v>
      </c>
      <c r="N245" s="843">
        <v>1723.9</v>
      </c>
      <c r="O245" s="843">
        <v>142.4</v>
      </c>
      <c r="P245" s="843">
        <v>89.9</v>
      </c>
      <c r="Q245" s="844">
        <v>26148</v>
      </c>
      <c r="R245" s="843">
        <v>99.575000000000003</v>
      </c>
      <c r="S245" s="844">
        <v>14877</v>
      </c>
      <c r="T245" s="846">
        <v>2.3420000000000001</v>
      </c>
      <c r="U245" s="900">
        <v>101.151</v>
      </c>
    </row>
    <row r="246" spans="1:21">
      <c r="A246" s="112"/>
      <c r="B246" s="120" t="s">
        <v>13</v>
      </c>
      <c r="C246" s="847">
        <v>87.3</v>
      </c>
      <c r="D246" s="843">
        <v>1692</v>
      </c>
      <c r="E246" s="843">
        <v>116.6</v>
      </c>
      <c r="F246" s="843">
        <v>89.9</v>
      </c>
      <c r="G246" s="844">
        <v>25390</v>
      </c>
      <c r="H246" s="843">
        <v>99.914000000000001</v>
      </c>
      <c r="I246" s="844">
        <v>56484967</v>
      </c>
      <c r="J246" s="846">
        <v>2.3370000000000002</v>
      </c>
      <c r="K246" s="900">
        <v>100.943</v>
      </c>
      <c r="M246" s="847">
        <v>87.3</v>
      </c>
      <c r="N246" s="843">
        <v>1730.2</v>
      </c>
      <c r="O246" s="843">
        <v>116.6</v>
      </c>
      <c r="P246" s="843">
        <v>90</v>
      </c>
      <c r="Q246" s="844">
        <v>26206</v>
      </c>
      <c r="R246" s="843">
        <v>99.914000000000001</v>
      </c>
      <c r="S246" s="844">
        <v>15854</v>
      </c>
      <c r="T246" s="846">
        <v>2.3370000000000002</v>
      </c>
      <c r="U246" s="900">
        <v>100.943</v>
      </c>
    </row>
    <row r="247" spans="1:21">
      <c r="A247" s="112"/>
      <c r="B247" s="120" t="s">
        <v>14</v>
      </c>
      <c r="C247" s="847">
        <v>88</v>
      </c>
      <c r="D247" s="843">
        <v>1703</v>
      </c>
      <c r="E247" s="843">
        <v>113.3</v>
      </c>
      <c r="F247" s="843">
        <v>90.4</v>
      </c>
      <c r="G247" s="844">
        <v>25988</v>
      </c>
      <c r="H247" s="843">
        <v>106.242</v>
      </c>
      <c r="I247" s="844">
        <v>2232431</v>
      </c>
      <c r="J247" s="846">
        <v>2.3050000000000002</v>
      </c>
      <c r="K247" s="900">
        <v>100.629</v>
      </c>
      <c r="M247" s="847">
        <v>88</v>
      </c>
      <c r="N247" s="843">
        <v>1746.2</v>
      </c>
      <c r="O247" s="843">
        <v>113.3</v>
      </c>
      <c r="P247" s="843">
        <v>90.5</v>
      </c>
      <c r="Q247" s="844">
        <v>26946</v>
      </c>
      <c r="R247" s="843">
        <v>106.242</v>
      </c>
      <c r="S247" s="844">
        <v>11757</v>
      </c>
      <c r="T247" s="846">
        <v>2.3050000000000002</v>
      </c>
      <c r="U247" s="900">
        <v>100.629</v>
      </c>
    </row>
    <row r="248" spans="1:21">
      <c r="A248" s="114" t="s">
        <v>57</v>
      </c>
      <c r="B248" s="119" t="s">
        <v>3</v>
      </c>
      <c r="C248" s="857">
        <v>85</v>
      </c>
      <c r="D248" s="853">
        <v>1603</v>
      </c>
      <c r="E248" s="853">
        <v>102.6</v>
      </c>
      <c r="F248" s="853">
        <v>90.6</v>
      </c>
      <c r="G248" s="854">
        <v>26428</v>
      </c>
      <c r="H248" s="853">
        <v>109.797</v>
      </c>
      <c r="I248" s="854">
        <v>3091571</v>
      </c>
      <c r="J248" s="856">
        <v>2.2829999999999999</v>
      </c>
      <c r="K248" s="902">
        <v>100.211</v>
      </c>
      <c r="M248" s="857">
        <v>85</v>
      </c>
      <c r="N248" s="853">
        <v>1655.6</v>
      </c>
      <c r="O248" s="853">
        <v>102.6</v>
      </c>
      <c r="P248" s="853">
        <v>90.9</v>
      </c>
      <c r="Q248" s="854">
        <v>28000</v>
      </c>
      <c r="R248" s="853">
        <v>109.797</v>
      </c>
      <c r="S248" s="854">
        <v>12355</v>
      </c>
      <c r="T248" s="856">
        <v>2.2829999999999999</v>
      </c>
      <c r="U248" s="902">
        <v>100.211</v>
      </c>
    </row>
    <row r="249" spans="1:21">
      <c r="A249" s="112">
        <v>2009</v>
      </c>
      <c r="B249" s="120" t="s">
        <v>4</v>
      </c>
      <c r="C249" s="847">
        <v>85.2</v>
      </c>
      <c r="D249" s="843">
        <v>1610</v>
      </c>
      <c r="E249" s="843">
        <v>104.3</v>
      </c>
      <c r="F249" s="843">
        <v>90.7</v>
      </c>
      <c r="G249" s="844">
        <v>28041</v>
      </c>
      <c r="H249" s="843">
        <v>123.048</v>
      </c>
      <c r="I249" s="844">
        <v>8778809</v>
      </c>
      <c r="J249" s="846">
        <v>2.2440000000000002</v>
      </c>
      <c r="K249" s="900">
        <v>100.10599999999999</v>
      </c>
      <c r="M249" s="847">
        <v>85.2</v>
      </c>
      <c r="N249" s="843">
        <v>1675.8</v>
      </c>
      <c r="O249" s="843">
        <v>104.3</v>
      </c>
      <c r="P249" s="843">
        <v>91.2</v>
      </c>
      <c r="Q249" s="844">
        <v>30321</v>
      </c>
      <c r="R249" s="843">
        <v>123.048</v>
      </c>
      <c r="S249" s="844">
        <v>11026</v>
      </c>
      <c r="T249" s="846">
        <v>2.2440000000000002</v>
      </c>
      <c r="U249" s="900">
        <v>100.10599999999999</v>
      </c>
    </row>
    <row r="250" spans="1:21">
      <c r="A250" s="95"/>
      <c r="B250" s="120" t="s">
        <v>5</v>
      </c>
      <c r="C250" s="847">
        <v>81</v>
      </c>
      <c r="D250" s="843">
        <v>1623</v>
      </c>
      <c r="E250" s="843">
        <v>108.3</v>
      </c>
      <c r="F250" s="843">
        <v>90.2</v>
      </c>
      <c r="G250" s="844">
        <v>30878</v>
      </c>
      <c r="H250" s="843">
        <v>77.516000000000005</v>
      </c>
      <c r="I250" s="844">
        <v>2287224</v>
      </c>
      <c r="J250" s="846">
        <v>2.2069999999999999</v>
      </c>
      <c r="K250" s="900">
        <v>99.894999999999996</v>
      </c>
      <c r="M250" s="847">
        <v>81</v>
      </c>
      <c r="N250" s="843">
        <v>1699.2</v>
      </c>
      <c r="O250" s="843">
        <v>108.3</v>
      </c>
      <c r="P250" s="843">
        <v>91.1</v>
      </c>
      <c r="Q250" s="844">
        <v>33841</v>
      </c>
      <c r="R250" s="843">
        <v>77.516000000000005</v>
      </c>
      <c r="S250" s="844">
        <v>11453</v>
      </c>
      <c r="T250" s="846">
        <v>2.2069999999999999</v>
      </c>
      <c r="U250" s="900">
        <v>99.894999999999996</v>
      </c>
    </row>
    <row r="251" spans="1:21">
      <c r="A251" s="112"/>
      <c r="B251" s="120" t="s">
        <v>6</v>
      </c>
      <c r="C251" s="847">
        <v>79.599999999999994</v>
      </c>
      <c r="D251" s="843">
        <v>1724</v>
      </c>
      <c r="E251" s="843">
        <v>107.3</v>
      </c>
      <c r="F251" s="843">
        <v>91.5</v>
      </c>
      <c r="G251" s="844">
        <v>33398</v>
      </c>
      <c r="H251" s="843">
        <v>91.936000000000007</v>
      </c>
      <c r="I251" s="844">
        <v>4885048</v>
      </c>
      <c r="J251" s="846">
        <v>2.19</v>
      </c>
      <c r="K251" s="900">
        <v>100.21</v>
      </c>
      <c r="M251" s="847">
        <v>79.599999999999994</v>
      </c>
      <c r="N251" s="843">
        <v>1730.5</v>
      </c>
      <c r="O251" s="843">
        <v>107.3</v>
      </c>
      <c r="P251" s="843">
        <v>91.3</v>
      </c>
      <c r="Q251" s="844">
        <v>36922</v>
      </c>
      <c r="R251" s="843">
        <v>91.936000000000007</v>
      </c>
      <c r="S251" s="844">
        <v>10969</v>
      </c>
      <c r="T251" s="846">
        <v>2.19</v>
      </c>
      <c r="U251" s="900">
        <v>100.21</v>
      </c>
    </row>
    <row r="252" spans="1:21">
      <c r="A252" s="112"/>
      <c r="B252" s="120" t="s">
        <v>7</v>
      </c>
      <c r="C252" s="847">
        <v>77.3</v>
      </c>
      <c r="D252" s="843">
        <v>1784</v>
      </c>
      <c r="E252" s="843">
        <v>104</v>
      </c>
      <c r="F252" s="843">
        <v>92</v>
      </c>
      <c r="G252" s="844">
        <v>36856</v>
      </c>
      <c r="H252" s="843">
        <v>103.652</v>
      </c>
      <c r="I252" s="844">
        <v>43963193</v>
      </c>
      <c r="J252" s="846">
        <v>2.1739999999999999</v>
      </c>
      <c r="K252" s="900">
        <v>99.375</v>
      </c>
      <c r="M252" s="847">
        <v>77.3</v>
      </c>
      <c r="N252" s="843">
        <v>1718.9</v>
      </c>
      <c r="O252" s="843">
        <v>104</v>
      </c>
      <c r="P252" s="843">
        <v>91.5</v>
      </c>
      <c r="Q252" s="844">
        <v>36875</v>
      </c>
      <c r="R252" s="843">
        <v>103.652</v>
      </c>
      <c r="S252" s="844">
        <v>9714</v>
      </c>
      <c r="T252" s="846">
        <v>2.1739999999999999</v>
      </c>
      <c r="U252" s="900">
        <v>99.375</v>
      </c>
    </row>
    <row r="253" spans="1:21">
      <c r="A253" s="112"/>
      <c r="B253" s="120" t="s">
        <v>8</v>
      </c>
      <c r="C253" s="847">
        <v>77.3</v>
      </c>
      <c r="D253" s="843">
        <v>1805</v>
      </c>
      <c r="E253" s="843">
        <v>108.4</v>
      </c>
      <c r="F253" s="843">
        <v>92</v>
      </c>
      <c r="G253" s="844">
        <v>39749</v>
      </c>
      <c r="H253" s="843">
        <v>99.266000000000005</v>
      </c>
      <c r="I253" s="844">
        <v>3383378</v>
      </c>
      <c r="J253" s="846">
        <v>2.1339999999999999</v>
      </c>
      <c r="K253" s="900">
        <v>98.649000000000001</v>
      </c>
      <c r="M253" s="847">
        <v>77.3</v>
      </c>
      <c r="N253" s="843">
        <v>1731</v>
      </c>
      <c r="O253" s="843">
        <v>108.4</v>
      </c>
      <c r="P253" s="843">
        <v>91.6</v>
      </c>
      <c r="Q253" s="844">
        <v>37278</v>
      </c>
      <c r="R253" s="843">
        <v>99.266000000000005</v>
      </c>
      <c r="S253" s="844">
        <v>10560</v>
      </c>
      <c r="T253" s="846">
        <v>2.1339999999999999</v>
      </c>
      <c r="U253" s="900">
        <v>98.649000000000001</v>
      </c>
    </row>
    <row r="254" spans="1:21">
      <c r="A254" s="112"/>
      <c r="B254" s="120" t="s">
        <v>9</v>
      </c>
      <c r="C254" s="847">
        <v>76.2</v>
      </c>
      <c r="D254" s="843">
        <v>1576</v>
      </c>
      <c r="E254" s="843">
        <v>85.5</v>
      </c>
      <c r="F254" s="843">
        <v>91.7</v>
      </c>
      <c r="G254" s="844">
        <v>40319</v>
      </c>
      <c r="H254" s="843">
        <v>97.509</v>
      </c>
      <c r="I254" s="844">
        <v>4329446</v>
      </c>
      <c r="J254" s="846">
        <v>2.0979999999999999</v>
      </c>
      <c r="K254" s="900">
        <v>98.337000000000003</v>
      </c>
      <c r="M254" s="847">
        <v>76.2</v>
      </c>
      <c r="N254" s="843">
        <v>1537.7</v>
      </c>
      <c r="O254" s="843">
        <v>85.5</v>
      </c>
      <c r="P254" s="843">
        <v>91.3</v>
      </c>
      <c r="Q254" s="844">
        <v>36561</v>
      </c>
      <c r="R254" s="843">
        <v>97.509</v>
      </c>
      <c r="S254" s="844">
        <v>15711</v>
      </c>
      <c r="T254" s="846">
        <v>2.0979999999999999</v>
      </c>
      <c r="U254" s="900">
        <v>98.337000000000003</v>
      </c>
    </row>
    <row r="255" spans="1:21">
      <c r="A255" s="112"/>
      <c r="B255" s="120" t="s">
        <v>10</v>
      </c>
      <c r="C255" s="847">
        <v>75.3</v>
      </c>
      <c r="D255" s="843">
        <v>1539</v>
      </c>
      <c r="E255" s="843">
        <v>96.2</v>
      </c>
      <c r="F255" s="843">
        <v>91.6</v>
      </c>
      <c r="G255" s="844">
        <v>39419</v>
      </c>
      <c r="H255" s="843">
        <v>97.382999999999996</v>
      </c>
      <c r="I255" s="844">
        <v>9181826</v>
      </c>
      <c r="J255" s="846">
        <v>2.101</v>
      </c>
      <c r="K255" s="900">
        <v>98.135000000000005</v>
      </c>
      <c r="M255" s="847">
        <v>75.3</v>
      </c>
      <c r="N255" s="843">
        <v>1476.2</v>
      </c>
      <c r="O255" s="843">
        <v>96.2</v>
      </c>
      <c r="P255" s="843">
        <v>91.3</v>
      </c>
      <c r="Q255" s="844">
        <v>35829</v>
      </c>
      <c r="R255" s="843">
        <v>97.382999999999996</v>
      </c>
      <c r="S255" s="844">
        <v>11753</v>
      </c>
      <c r="T255" s="846">
        <v>2.101</v>
      </c>
      <c r="U255" s="900">
        <v>98.135000000000005</v>
      </c>
    </row>
    <row r="256" spans="1:21">
      <c r="A256" s="112"/>
      <c r="B256" s="120" t="s">
        <v>11</v>
      </c>
      <c r="C256" s="847">
        <v>74</v>
      </c>
      <c r="D256" s="843">
        <v>1494</v>
      </c>
      <c r="E256" s="843">
        <v>98.2</v>
      </c>
      <c r="F256" s="843">
        <v>91.7</v>
      </c>
      <c r="G256" s="844">
        <v>37919</v>
      </c>
      <c r="H256" s="843">
        <v>90.778999999999996</v>
      </c>
      <c r="I256" s="844">
        <v>2173138</v>
      </c>
      <c r="J256" s="846">
        <v>2.0840000000000001</v>
      </c>
      <c r="K256" s="900">
        <v>98.242000000000004</v>
      </c>
      <c r="M256" s="847">
        <v>74</v>
      </c>
      <c r="N256" s="843">
        <v>1482.3</v>
      </c>
      <c r="O256" s="843">
        <v>98.2</v>
      </c>
      <c r="P256" s="843">
        <v>91.6</v>
      </c>
      <c r="Q256" s="844">
        <v>35263</v>
      </c>
      <c r="R256" s="843">
        <v>90.778999999999996</v>
      </c>
      <c r="S256" s="844">
        <v>10148</v>
      </c>
      <c r="T256" s="846">
        <v>2.0840000000000001</v>
      </c>
      <c r="U256" s="900">
        <v>98.242000000000004</v>
      </c>
    </row>
    <row r="257" spans="1:21">
      <c r="A257" s="112"/>
      <c r="B257" s="120" t="s">
        <v>12</v>
      </c>
      <c r="C257" s="847">
        <v>73.900000000000006</v>
      </c>
      <c r="D257" s="843">
        <v>1696</v>
      </c>
      <c r="E257" s="843">
        <v>94.1</v>
      </c>
      <c r="F257" s="843">
        <v>91.4</v>
      </c>
      <c r="G257" s="844">
        <v>35403</v>
      </c>
      <c r="H257" s="843">
        <v>97.73</v>
      </c>
      <c r="I257" s="844">
        <v>5000837</v>
      </c>
      <c r="J257" s="846">
        <v>2.077</v>
      </c>
      <c r="K257" s="900">
        <v>97.828000000000003</v>
      </c>
      <c r="M257" s="847">
        <v>73.900000000000006</v>
      </c>
      <c r="N257" s="843">
        <v>1683.6</v>
      </c>
      <c r="O257" s="843">
        <v>94.1</v>
      </c>
      <c r="P257" s="843">
        <v>91.4</v>
      </c>
      <c r="Q257" s="844">
        <v>34495</v>
      </c>
      <c r="R257" s="843">
        <v>97.73</v>
      </c>
      <c r="S257" s="844">
        <v>11437</v>
      </c>
      <c r="T257" s="846">
        <v>2.077</v>
      </c>
      <c r="U257" s="900">
        <v>97.828000000000003</v>
      </c>
    </row>
    <row r="258" spans="1:21">
      <c r="A258" s="112"/>
      <c r="B258" s="120" t="s">
        <v>13</v>
      </c>
      <c r="C258" s="847">
        <v>72.8</v>
      </c>
      <c r="D258" s="843">
        <v>1599</v>
      </c>
      <c r="E258" s="843">
        <v>98.8</v>
      </c>
      <c r="F258" s="843">
        <v>91.4</v>
      </c>
      <c r="G258" s="844">
        <v>33598</v>
      </c>
      <c r="H258" s="843">
        <v>99.234999999999999</v>
      </c>
      <c r="I258" s="844">
        <v>38652341</v>
      </c>
      <c r="J258" s="846">
        <v>2.0870000000000002</v>
      </c>
      <c r="K258" s="900">
        <v>97.819000000000003</v>
      </c>
      <c r="M258" s="847">
        <v>72.8</v>
      </c>
      <c r="N258" s="843">
        <v>1633.3</v>
      </c>
      <c r="O258" s="843">
        <v>98.8</v>
      </c>
      <c r="P258" s="843">
        <v>91.4</v>
      </c>
      <c r="Q258" s="844">
        <v>34288</v>
      </c>
      <c r="R258" s="843">
        <v>99.234999999999999</v>
      </c>
      <c r="S258" s="844">
        <v>10906</v>
      </c>
      <c r="T258" s="846">
        <v>2.0870000000000002</v>
      </c>
      <c r="U258" s="900">
        <v>97.819000000000003</v>
      </c>
    </row>
    <row r="259" spans="1:21">
      <c r="A259" s="113"/>
      <c r="B259" s="121" t="s">
        <v>14</v>
      </c>
      <c r="C259" s="852">
        <v>73</v>
      </c>
      <c r="D259" s="848">
        <v>1579</v>
      </c>
      <c r="E259" s="848">
        <v>107.1</v>
      </c>
      <c r="F259" s="848">
        <v>91.6</v>
      </c>
      <c r="G259" s="849">
        <v>32378</v>
      </c>
      <c r="H259" s="848">
        <v>94.197000000000003</v>
      </c>
      <c r="I259" s="849">
        <v>1844414</v>
      </c>
      <c r="J259" s="851">
        <v>2.0640000000000001</v>
      </c>
      <c r="K259" s="901">
        <v>98.021000000000001</v>
      </c>
      <c r="M259" s="852">
        <v>73</v>
      </c>
      <c r="N259" s="848">
        <v>1622.2</v>
      </c>
      <c r="O259" s="848">
        <v>107.1</v>
      </c>
      <c r="P259" s="848">
        <v>91.7</v>
      </c>
      <c r="Q259" s="849">
        <v>33556</v>
      </c>
      <c r="R259" s="848">
        <v>94.197000000000003</v>
      </c>
      <c r="S259" s="849">
        <v>9467</v>
      </c>
      <c r="T259" s="851">
        <v>2.0640000000000001</v>
      </c>
      <c r="U259" s="901">
        <v>98.021000000000001</v>
      </c>
    </row>
    <row r="260" spans="1:21">
      <c r="A260" s="115" t="s">
        <v>58</v>
      </c>
      <c r="B260" s="120" t="s">
        <v>3</v>
      </c>
      <c r="C260" s="847">
        <v>73.2</v>
      </c>
      <c r="D260" s="843">
        <v>1593</v>
      </c>
      <c r="E260" s="843">
        <v>108.3</v>
      </c>
      <c r="F260" s="843">
        <v>91.2</v>
      </c>
      <c r="G260" s="844">
        <v>30817</v>
      </c>
      <c r="H260" s="843">
        <v>88.191999999999993</v>
      </c>
      <c r="I260" s="844">
        <v>2724877</v>
      </c>
      <c r="J260" s="846">
        <v>2.044</v>
      </c>
      <c r="K260" s="900">
        <v>98.844999999999999</v>
      </c>
      <c r="M260" s="847">
        <v>73.2</v>
      </c>
      <c r="N260" s="843">
        <v>1622.6</v>
      </c>
      <c r="O260" s="843">
        <v>108.3</v>
      </c>
      <c r="P260" s="843">
        <v>91.5</v>
      </c>
      <c r="Q260" s="844">
        <v>33157</v>
      </c>
      <c r="R260" s="843">
        <v>88.191999999999993</v>
      </c>
      <c r="S260" s="844">
        <v>10794</v>
      </c>
      <c r="T260" s="846">
        <v>2.044</v>
      </c>
      <c r="U260" s="900">
        <v>98.844999999999999</v>
      </c>
    </row>
    <row r="261" spans="1:21">
      <c r="A261" s="112">
        <v>2010</v>
      </c>
      <c r="B261" s="120" t="s">
        <v>4</v>
      </c>
      <c r="C261" s="847">
        <v>74.8</v>
      </c>
      <c r="D261" s="843">
        <v>1552</v>
      </c>
      <c r="E261" s="843">
        <v>104.6</v>
      </c>
      <c r="F261" s="843">
        <v>91.1</v>
      </c>
      <c r="G261" s="844">
        <v>29864</v>
      </c>
      <c r="H261" s="843">
        <v>70.864000000000004</v>
      </c>
      <c r="I261" s="844">
        <v>9773218</v>
      </c>
      <c r="J261" s="846">
        <v>2.0299999999999998</v>
      </c>
      <c r="K261" s="900">
        <v>99.366</v>
      </c>
      <c r="M261" s="847">
        <v>74.8</v>
      </c>
      <c r="N261" s="843">
        <v>1610.2</v>
      </c>
      <c r="O261" s="843">
        <v>104.6</v>
      </c>
      <c r="P261" s="843">
        <v>91.6</v>
      </c>
      <c r="Q261" s="844">
        <v>32308</v>
      </c>
      <c r="R261" s="843">
        <v>70.864000000000004</v>
      </c>
      <c r="S261" s="844">
        <v>11570</v>
      </c>
      <c r="T261" s="846">
        <v>2.0299999999999998</v>
      </c>
      <c r="U261" s="900">
        <v>99.366</v>
      </c>
    </row>
    <row r="262" spans="1:21">
      <c r="A262" s="112"/>
      <c r="B262" s="120" t="s">
        <v>5</v>
      </c>
      <c r="C262" s="847">
        <v>74.5</v>
      </c>
      <c r="D262" s="843">
        <v>1551</v>
      </c>
      <c r="E262" s="843">
        <v>97.9</v>
      </c>
      <c r="F262" s="843">
        <v>90.5</v>
      </c>
      <c r="G262" s="844">
        <v>29593</v>
      </c>
      <c r="H262" s="843">
        <v>102.53100000000001</v>
      </c>
      <c r="I262" s="844">
        <v>2015453</v>
      </c>
      <c r="J262" s="846">
        <v>2.024</v>
      </c>
      <c r="K262" s="900">
        <v>99.263999999999996</v>
      </c>
      <c r="M262" s="847">
        <v>74.5</v>
      </c>
      <c r="N262" s="843">
        <v>1623.3</v>
      </c>
      <c r="O262" s="843">
        <v>97.9</v>
      </c>
      <c r="P262" s="843">
        <v>91.4</v>
      </c>
      <c r="Q262" s="844">
        <v>31867</v>
      </c>
      <c r="R262" s="843">
        <v>102.53100000000001</v>
      </c>
      <c r="S262" s="844">
        <v>10108</v>
      </c>
      <c r="T262" s="846">
        <v>2.024</v>
      </c>
      <c r="U262" s="900">
        <v>99.263999999999996</v>
      </c>
    </row>
    <row r="263" spans="1:21">
      <c r="A263" s="112"/>
      <c r="B263" s="120" t="s">
        <v>6</v>
      </c>
      <c r="C263" s="847">
        <v>73</v>
      </c>
      <c r="D263" s="843">
        <v>1561</v>
      </c>
      <c r="E263" s="843">
        <v>97.3</v>
      </c>
      <c r="F263" s="843">
        <v>91.4</v>
      </c>
      <c r="G263" s="844">
        <v>28667</v>
      </c>
      <c r="H263" s="843">
        <v>99.9</v>
      </c>
      <c r="I263" s="844">
        <v>4827464</v>
      </c>
      <c r="J263" s="846">
        <v>2.0099999999999998</v>
      </c>
      <c r="K263" s="900">
        <v>99.162999999999997</v>
      </c>
      <c r="M263" s="847">
        <v>73</v>
      </c>
      <c r="N263" s="843">
        <v>1581.5</v>
      </c>
      <c r="O263" s="843">
        <v>97.3</v>
      </c>
      <c r="P263" s="843">
        <v>91.3</v>
      </c>
      <c r="Q263" s="844">
        <v>31747</v>
      </c>
      <c r="R263" s="843">
        <v>99.9</v>
      </c>
      <c r="S263" s="844">
        <v>10977</v>
      </c>
      <c r="T263" s="846">
        <v>2.0099999999999998</v>
      </c>
      <c r="U263" s="900">
        <v>99.162999999999997</v>
      </c>
    </row>
    <row r="264" spans="1:21">
      <c r="A264" s="112"/>
      <c r="B264" s="120" t="s">
        <v>7</v>
      </c>
      <c r="C264" s="847">
        <v>73.3</v>
      </c>
      <c r="D264" s="843">
        <v>1650</v>
      </c>
      <c r="E264" s="843">
        <v>97.6</v>
      </c>
      <c r="F264" s="843">
        <v>91.7</v>
      </c>
      <c r="G264" s="844">
        <v>29936</v>
      </c>
      <c r="H264" s="843">
        <v>100.729</v>
      </c>
      <c r="I264" s="844">
        <v>47594155</v>
      </c>
      <c r="J264" s="846">
        <v>1.998</v>
      </c>
      <c r="K264" s="900">
        <v>99.161000000000001</v>
      </c>
      <c r="M264" s="847">
        <v>73.3</v>
      </c>
      <c r="N264" s="843">
        <v>1603.6</v>
      </c>
      <c r="O264" s="843">
        <v>97.6</v>
      </c>
      <c r="P264" s="843">
        <v>91.3</v>
      </c>
      <c r="Q264" s="844">
        <v>29808</v>
      </c>
      <c r="R264" s="843">
        <v>100.729</v>
      </c>
      <c r="S264" s="844">
        <v>10582</v>
      </c>
      <c r="T264" s="846">
        <v>1.998</v>
      </c>
      <c r="U264" s="900">
        <v>99.161000000000001</v>
      </c>
    </row>
    <row r="265" spans="1:21">
      <c r="A265" s="112"/>
      <c r="B265" s="120" t="s">
        <v>8</v>
      </c>
      <c r="C265" s="847">
        <v>73.2</v>
      </c>
      <c r="D265" s="843">
        <v>1666</v>
      </c>
      <c r="E265" s="843">
        <v>105.6</v>
      </c>
      <c r="F265" s="843">
        <v>91.6</v>
      </c>
      <c r="G265" s="844">
        <v>31379</v>
      </c>
      <c r="H265" s="843">
        <v>93.183999999999997</v>
      </c>
      <c r="I265" s="844">
        <v>2973709</v>
      </c>
      <c r="J265" s="846">
        <v>2.0219999999999998</v>
      </c>
      <c r="K265" s="900">
        <v>99.578999999999994</v>
      </c>
      <c r="M265" s="847">
        <v>73.2</v>
      </c>
      <c r="N265" s="843">
        <v>1596.3</v>
      </c>
      <c r="O265" s="843">
        <v>105.6</v>
      </c>
      <c r="P265" s="843">
        <v>91.2</v>
      </c>
      <c r="Q265" s="844">
        <v>29389</v>
      </c>
      <c r="R265" s="843">
        <v>93.183999999999997</v>
      </c>
      <c r="S265" s="844">
        <v>10024</v>
      </c>
      <c r="T265" s="846">
        <v>2.0219999999999998</v>
      </c>
      <c r="U265" s="900">
        <v>99.578999999999994</v>
      </c>
    </row>
    <row r="266" spans="1:21">
      <c r="A266" s="112"/>
      <c r="B266" s="120" t="s">
        <v>9</v>
      </c>
      <c r="C266" s="847">
        <v>73.900000000000006</v>
      </c>
      <c r="D266" s="843">
        <v>1630</v>
      </c>
      <c r="E266" s="843">
        <v>93.4</v>
      </c>
      <c r="F266" s="843">
        <v>91.8</v>
      </c>
      <c r="G266" s="844">
        <v>31463</v>
      </c>
      <c r="H266" s="843">
        <v>100.119</v>
      </c>
      <c r="I266" s="844">
        <v>3197776</v>
      </c>
      <c r="J266" s="846">
        <v>2.0150000000000001</v>
      </c>
      <c r="K266" s="900">
        <v>99.366</v>
      </c>
      <c r="M266" s="847">
        <v>73.900000000000006</v>
      </c>
      <c r="N266" s="843">
        <v>1599</v>
      </c>
      <c r="O266" s="843">
        <v>93.4</v>
      </c>
      <c r="P266" s="843">
        <v>91.4</v>
      </c>
      <c r="Q266" s="844">
        <v>28917</v>
      </c>
      <c r="R266" s="843">
        <v>100.119</v>
      </c>
      <c r="S266" s="844">
        <v>11319</v>
      </c>
      <c r="T266" s="846">
        <v>2.0150000000000001</v>
      </c>
      <c r="U266" s="900">
        <v>99.366</v>
      </c>
    </row>
    <row r="267" spans="1:21">
      <c r="A267" s="112"/>
      <c r="B267" s="120" t="s">
        <v>10</v>
      </c>
      <c r="C267" s="847">
        <v>73</v>
      </c>
      <c r="D267" s="843">
        <v>1697</v>
      </c>
      <c r="E267" s="843">
        <v>126.4</v>
      </c>
      <c r="F267" s="843">
        <v>91.7</v>
      </c>
      <c r="G267" s="844">
        <v>32269</v>
      </c>
      <c r="H267" s="843">
        <v>97.347999999999999</v>
      </c>
      <c r="I267" s="844">
        <v>9428640</v>
      </c>
      <c r="J267" s="846">
        <v>2.0169999999999999</v>
      </c>
      <c r="K267" s="900">
        <v>99.683000000000007</v>
      </c>
      <c r="M267" s="847">
        <v>73</v>
      </c>
      <c r="N267" s="843">
        <v>1626.5</v>
      </c>
      <c r="O267" s="843">
        <v>126.4</v>
      </c>
      <c r="P267" s="843">
        <v>91.4</v>
      </c>
      <c r="Q267" s="844">
        <v>28950</v>
      </c>
      <c r="R267" s="843">
        <v>97.347999999999999</v>
      </c>
      <c r="S267" s="844">
        <v>11571</v>
      </c>
      <c r="T267" s="846">
        <v>2.0169999999999999</v>
      </c>
      <c r="U267" s="900">
        <v>99.683000000000007</v>
      </c>
    </row>
    <row r="268" spans="1:21">
      <c r="A268" s="112"/>
      <c r="B268" s="120" t="s">
        <v>11</v>
      </c>
      <c r="C268" s="847">
        <v>74</v>
      </c>
      <c r="D268" s="843">
        <v>1582</v>
      </c>
      <c r="E268" s="843">
        <v>112.9</v>
      </c>
      <c r="F268" s="843">
        <v>91.7</v>
      </c>
      <c r="G268" s="844">
        <v>30668</v>
      </c>
      <c r="H268" s="843">
        <v>114.38800000000001</v>
      </c>
      <c r="I268" s="844">
        <v>2465036</v>
      </c>
      <c r="J268" s="846">
        <v>1.996</v>
      </c>
      <c r="K268" s="900">
        <v>99.578999999999994</v>
      </c>
      <c r="M268" s="847">
        <v>74</v>
      </c>
      <c r="N268" s="843">
        <v>1574.2</v>
      </c>
      <c r="O268" s="843">
        <v>112.9</v>
      </c>
      <c r="P268" s="843">
        <v>91.6</v>
      </c>
      <c r="Q268" s="844">
        <v>28577</v>
      </c>
      <c r="R268" s="843">
        <v>114.38800000000001</v>
      </c>
      <c r="S268" s="844">
        <v>11564</v>
      </c>
      <c r="T268" s="846">
        <v>1.996</v>
      </c>
      <c r="U268" s="900">
        <v>99.578999999999994</v>
      </c>
    </row>
    <row r="269" spans="1:21">
      <c r="A269" s="112"/>
      <c r="B269" s="120" t="s">
        <v>12</v>
      </c>
      <c r="C269" s="847">
        <v>74.7</v>
      </c>
      <c r="D269" s="843">
        <v>1610</v>
      </c>
      <c r="E269" s="843">
        <v>130.6</v>
      </c>
      <c r="F269" s="843">
        <v>91.9</v>
      </c>
      <c r="G269" s="844">
        <v>28739</v>
      </c>
      <c r="H269" s="843">
        <v>108.85</v>
      </c>
      <c r="I269" s="844">
        <v>9375099</v>
      </c>
      <c r="J269" s="846">
        <v>1.9830000000000001</v>
      </c>
      <c r="K269" s="900">
        <v>100.423</v>
      </c>
      <c r="M269" s="847">
        <v>74.7</v>
      </c>
      <c r="N269" s="843">
        <v>1579.2</v>
      </c>
      <c r="O269" s="843">
        <v>130.6</v>
      </c>
      <c r="P269" s="843">
        <v>91.9</v>
      </c>
      <c r="Q269" s="844">
        <v>28519</v>
      </c>
      <c r="R269" s="843">
        <v>108.85</v>
      </c>
      <c r="S269" s="844">
        <v>21409</v>
      </c>
      <c r="T269" s="846">
        <v>1.9830000000000001</v>
      </c>
      <c r="U269" s="900">
        <v>100.423</v>
      </c>
    </row>
    <row r="270" spans="1:21">
      <c r="A270" s="112"/>
      <c r="B270" s="120" t="s">
        <v>13</v>
      </c>
      <c r="C270" s="847">
        <v>75.5</v>
      </c>
      <c r="D270" s="843">
        <v>1488</v>
      </c>
      <c r="E270" s="843">
        <v>119.5</v>
      </c>
      <c r="F270" s="843">
        <v>92</v>
      </c>
      <c r="G270" s="844">
        <v>28271</v>
      </c>
      <c r="H270" s="843">
        <v>98.85</v>
      </c>
      <c r="I270" s="844">
        <v>37038962</v>
      </c>
      <c r="J270" s="846">
        <v>1.9870000000000001</v>
      </c>
      <c r="K270" s="900">
        <v>100.425</v>
      </c>
      <c r="M270" s="847">
        <v>75.5</v>
      </c>
      <c r="N270" s="843">
        <v>1518.6</v>
      </c>
      <c r="O270" s="843">
        <v>119.5</v>
      </c>
      <c r="P270" s="843">
        <v>91.9</v>
      </c>
      <c r="Q270" s="844">
        <v>28316</v>
      </c>
      <c r="R270" s="843">
        <v>98.85</v>
      </c>
      <c r="S270" s="844">
        <v>10613</v>
      </c>
      <c r="T270" s="846">
        <v>1.9870000000000001</v>
      </c>
      <c r="U270" s="900">
        <v>100.425</v>
      </c>
    </row>
    <row r="271" spans="1:21">
      <c r="A271" s="113"/>
      <c r="B271" s="120" t="s">
        <v>14</v>
      </c>
      <c r="C271" s="847">
        <v>75.3</v>
      </c>
      <c r="D271" s="843">
        <v>1599</v>
      </c>
      <c r="E271" s="843">
        <v>109.6</v>
      </c>
      <c r="F271" s="843">
        <v>91.9</v>
      </c>
      <c r="G271" s="844">
        <v>26575</v>
      </c>
      <c r="H271" s="843">
        <v>96.614999999999995</v>
      </c>
      <c r="I271" s="844">
        <v>2452836</v>
      </c>
      <c r="J271" s="846">
        <v>1.968</v>
      </c>
      <c r="K271" s="900">
        <v>100.21299999999999</v>
      </c>
      <c r="M271" s="847">
        <v>75.3</v>
      </c>
      <c r="N271" s="843">
        <v>1642.2</v>
      </c>
      <c r="O271" s="843">
        <v>109.6</v>
      </c>
      <c r="P271" s="843">
        <v>91.9</v>
      </c>
      <c r="Q271" s="844">
        <v>27821</v>
      </c>
      <c r="R271" s="843">
        <v>96.614999999999995</v>
      </c>
      <c r="S271" s="844">
        <v>11869</v>
      </c>
      <c r="T271" s="846">
        <v>1.968</v>
      </c>
      <c r="U271" s="900">
        <v>100.21299999999999</v>
      </c>
    </row>
    <row r="272" spans="1:21">
      <c r="A272" s="112" t="s">
        <v>59</v>
      </c>
      <c r="B272" s="119" t="s">
        <v>3</v>
      </c>
      <c r="C272" s="857">
        <v>75</v>
      </c>
      <c r="D272" s="853">
        <v>1563</v>
      </c>
      <c r="E272" s="853">
        <v>110.6</v>
      </c>
      <c r="F272" s="853">
        <v>91.8</v>
      </c>
      <c r="G272" s="854">
        <v>25954</v>
      </c>
      <c r="H272" s="853">
        <v>101.429</v>
      </c>
      <c r="I272" s="854">
        <v>2817109</v>
      </c>
      <c r="J272" s="856">
        <v>1.958</v>
      </c>
      <c r="K272" s="902">
        <v>99.787000000000006</v>
      </c>
      <c r="M272" s="857">
        <v>75</v>
      </c>
      <c r="N272" s="853">
        <v>1590.3</v>
      </c>
      <c r="O272" s="853">
        <v>110.6</v>
      </c>
      <c r="P272" s="853">
        <v>92.1</v>
      </c>
      <c r="Q272" s="854">
        <v>27658</v>
      </c>
      <c r="R272" s="853">
        <v>101.429</v>
      </c>
      <c r="S272" s="854">
        <v>11356</v>
      </c>
      <c r="T272" s="856">
        <v>1.958</v>
      </c>
      <c r="U272" s="902">
        <v>99.787000000000006</v>
      </c>
    </row>
    <row r="273" spans="1:21">
      <c r="A273" s="95">
        <v>2011</v>
      </c>
      <c r="B273" s="120" t="s">
        <v>4</v>
      </c>
      <c r="C273" s="847">
        <v>76</v>
      </c>
      <c r="D273" s="843">
        <v>1502</v>
      </c>
      <c r="E273" s="843">
        <v>153.30000000000001</v>
      </c>
      <c r="F273" s="843">
        <v>91.4</v>
      </c>
      <c r="G273" s="844">
        <v>24841</v>
      </c>
      <c r="H273" s="843">
        <v>114.771</v>
      </c>
      <c r="I273" s="844">
        <v>11935110</v>
      </c>
      <c r="J273" s="846">
        <v>1.9550000000000001</v>
      </c>
      <c r="K273" s="900">
        <v>99.787000000000006</v>
      </c>
      <c r="M273" s="847">
        <v>76</v>
      </c>
      <c r="N273" s="843">
        <v>1547.1</v>
      </c>
      <c r="O273" s="843">
        <v>153.30000000000001</v>
      </c>
      <c r="P273" s="843">
        <v>91.9</v>
      </c>
      <c r="Q273" s="844">
        <v>26878</v>
      </c>
      <c r="R273" s="843">
        <v>114.771</v>
      </c>
      <c r="S273" s="844">
        <v>13768</v>
      </c>
      <c r="T273" s="846">
        <v>1.9550000000000001</v>
      </c>
      <c r="U273" s="900">
        <v>99.787000000000006</v>
      </c>
    </row>
    <row r="274" spans="1:21">
      <c r="A274" s="112"/>
      <c r="B274" s="120" t="s">
        <v>5</v>
      </c>
      <c r="C274" s="847">
        <v>75.7</v>
      </c>
      <c r="D274" s="843">
        <v>1496</v>
      </c>
      <c r="E274" s="843">
        <v>121.4</v>
      </c>
      <c r="F274" s="843">
        <v>91.2</v>
      </c>
      <c r="G274" s="844">
        <v>24857</v>
      </c>
      <c r="H274" s="843">
        <v>96.757000000000005</v>
      </c>
      <c r="I274" s="844">
        <v>2278437</v>
      </c>
      <c r="J274" s="846">
        <v>1.9419999999999999</v>
      </c>
      <c r="K274" s="900">
        <v>99.787999999999997</v>
      </c>
      <c r="M274" s="847">
        <v>75.7</v>
      </c>
      <c r="N274" s="843">
        <v>1567.6</v>
      </c>
      <c r="O274" s="843">
        <v>121.4</v>
      </c>
      <c r="P274" s="843">
        <v>92.1</v>
      </c>
      <c r="Q274" s="844">
        <v>26624</v>
      </c>
      <c r="R274" s="843">
        <v>96.757000000000005</v>
      </c>
      <c r="S274" s="844">
        <v>11206</v>
      </c>
      <c r="T274" s="846">
        <v>1.9419999999999999</v>
      </c>
      <c r="U274" s="900">
        <v>99.787999999999997</v>
      </c>
    </row>
    <row r="275" spans="1:21">
      <c r="A275" s="112"/>
      <c r="B275" s="120" t="s">
        <v>6</v>
      </c>
      <c r="C275" s="847">
        <v>77.599999999999994</v>
      </c>
      <c r="D275" s="843">
        <v>1565</v>
      </c>
      <c r="E275" s="843">
        <v>118.3</v>
      </c>
      <c r="F275" s="843">
        <v>92.4</v>
      </c>
      <c r="G275" s="844">
        <v>23656</v>
      </c>
      <c r="H275" s="843">
        <v>108.621</v>
      </c>
      <c r="I275" s="844">
        <v>4723413</v>
      </c>
      <c r="J275" s="846">
        <v>1.952</v>
      </c>
      <c r="K275" s="900">
        <v>99.367000000000004</v>
      </c>
      <c r="M275" s="847">
        <v>77.599999999999994</v>
      </c>
      <c r="N275" s="843">
        <v>1594.2</v>
      </c>
      <c r="O275" s="843">
        <v>118.3</v>
      </c>
      <c r="P275" s="843">
        <v>92.3</v>
      </c>
      <c r="Q275" s="844">
        <v>26569</v>
      </c>
      <c r="R275" s="843">
        <v>108.621</v>
      </c>
      <c r="S275" s="844">
        <v>10997</v>
      </c>
      <c r="T275" s="846">
        <v>1.952</v>
      </c>
      <c r="U275" s="900">
        <v>99.367000000000004</v>
      </c>
    </row>
    <row r="276" spans="1:21">
      <c r="A276" s="112"/>
      <c r="B276" s="120" t="s">
        <v>7</v>
      </c>
      <c r="C276" s="847">
        <v>81.900000000000006</v>
      </c>
      <c r="D276" s="843">
        <v>1694</v>
      </c>
      <c r="E276" s="843">
        <v>132.69999999999999</v>
      </c>
      <c r="F276" s="843">
        <v>92.7</v>
      </c>
      <c r="G276" s="844">
        <v>26471</v>
      </c>
      <c r="H276" s="843">
        <v>92.605000000000004</v>
      </c>
      <c r="I276" s="844">
        <v>51704756</v>
      </c>
      <c r="J276" s="846">
        <v>1.9430000000000001</v>
      </c>
      <c r="K276" s="900">
        <v>99.683000000000007</v>
      </c>
      <c r="M276" s="847">
        <v>81.900000000000006</v>
      </c>
      <c r="N276" s="843">
        <v>1649.1</v>
      </c>
      <c r="O276" s="843">
        <v>132.69999999999999</v>
      </c>
      <c r="P276" s="843">
        <v>92.4</v>
      </c>
      <c r="Q276" s="844">
        <v>25982</v>
      </c>
      <c r="R276" s="843">
        <v>92.605000000000004</v>
      </c>
      <c r="S276" s="844">
        <v>11412</v>
      </c>
      <c r="T276" s="846">
        <v>1.9430000000000001</v>
      </c>
      <c r="U276" s="900">
        <v>99.683000000000007</v>
      </c>
    </row>
    <row r="277" spans="1:21">
      <c r="A277" s="112"/>
      <c r="B277" s="120" t="s">
        <v>8</v>
      </c>
      <c r="C277" s="847">
        <v>82.5</v>
      </c>
      <c r="D277" s="843">
        <v>1729</v>
      </c>
      <c r="E277" s="843">
        <v>123.2</v>
      </c>
      <c r="F277" s="843">
        <v>92.9</v>
      </c>
      <c r="G277" s="844">
        <v>28041</v>
      </c>
      <c r="H277" s="843">
        <v>105.583</v>
      </c>
      <c r="I277" s="844">
        <v>3210090</v>
      </c>
      <c r="J277" s="846">
        <v>1.9370000000000001</v>
      </c>
      <c r="K277" s="900">
        <v>99.683000000000007</v>
      </c>
      <c r="M277" s="847">
        <v>82.5</v>
      </c>
      <c r="N277" s="843">
        <v>1672.8</v>
      </c>
      <c r="O277" s="843">
        <v>123.2</v>
      </c>
      <c r="P277" s="843">
        <v>92.5</v>
      </c>
      <c r="Q277" s="844">
        <v>26336</v>
      </c>
      <c r="R277" s="843">
        <v>105.583</v>
      </c>
      <c r="S277" s="844">
        <v>11326</v>
      </c>
      <c r="T277" s="846">
        <v>1.9370000000000001</v>
      </c>
      <c r="U277" s="900">
        <v>99.683000000000007</v>
      </c>
    </row>
    <row r="278" spans="1:21">
      <c r="A278" s="112"/>
      <c r="B278" s="120" t="s">
        <v>9</v>
      </c>
      <c r="C278" s="847">
        <v>83</v>
      </c>
      <c r="D278" s="843">
        <v>1749</v>
      </c>
      <c r="E278" s="843">
        <v>120.8</v>
      </c>
      <c r="F278" s="843">
        <v>93.2</v>
      </c>
      <c r="G278" s="844">
        <v>27327</v>
      </c>
      <c r="H278" s="843">
        <v>99.712999999999994</v>
      </c>
      <c r="I278" s="844">
        <v>3036264</v>
      </c>
      <c r="J278" s="846">
        <v>1.931</v>
      </c>
      <c r="K278" s="900">
        <v>100.10599999999999</v>
      </c>
      <c r="M278" s="847">
        <v>83</v>
      </c>
      <c r="N278" s="843">
        <v>1708.6</v>
      </c>
      <c r="O278" s="843">
        <v>120.8</v>
      </c>
      <c r="P278" s="843">
        <v>92.7</v>
      </c>
      <c r="Q278" s="844">
        <v>25620</v>
      </c>
      <c r="R278" s="843">
        <v>99.712999999999994</v>
      </c>
      <c r="S278" s="844">
        <v>10633</v>
      </c>
      <c r="T278" s="846">
        <v>1.931</v>
      </c>
      <c r="U278" s="900">
        <v>100.10599999999999</v>
      </c>
    </row>
    <row r="279" spans="1:21">
      <c r="A279" s="112"/>
      <c r="B279" s="120" t="s">
        <v>10</v>
      </c>
      <c r="C279" s="847">
        <v>85.8</v>
      </c>
      <c r="D279" s="843">
        <v>1831</v>
      </c>
      <c r="E279" s="843">
        <v>118.3</v>
      </c>
      <c r="F279" s="843">
        <v>92.8</v>
      </c>
      <c r="G279" s="844">
        <v>29864</v>
      </c>
      <c r="H279" s="843">
        <v>103.30800000000001</v>
      </c>
      <c r="I279" s="844">
        <v>10721062</v>
      </c>
      <c r="J279" s="846">
        <v>1.9239999999999999</v>
      </c>
      <c r="K279" s="900">
        <v>100</v>
      </c>
      <c r="M279" s="847">
        <v>85.8</v>
      </c>
      <c r="N279" s="843">
        <v>1760.5</v>
      </c>
      <c r="O279" s="843">
        <v>118.3</v>
      </c>
      <c r="P279" s="843">
        <v>92.6</v>
      </c>
      <c r="Q279" s="844">
        <v>26426</v>
      </c>
      <c r="R279" s="843">
        <v>103.30800000000001</v>
      </c>
      <c r="S279" s="844">
        <v>13025</v>
      </c>
      <c r="T279" s="846">
        <v>1.9239999999999999</v>
      </c>
      <c r="U279" s="900">
        <v>100</v>
      </c>
    </row>
    <row r="280" spans="1:21">
      <c r="A280" s="112"/>
      <c r="B280" s="120" t="s">
        <v>11</v>
      </c>
      <c r="C280" s="847">
        <v>84.4</v>
      </c>
      <c r="D280" s="843">
        <v>1789</v>
      </c>
      <c r="E280" s="843">
        <v>116.8</v>
      </c>
      <c r="F280" s="843">
        <v>92.5</v>
      </c>
      <c r="G280" s="844">
        <v>28126</v>
      </c>
      <c r="H280" s="843">
        <v>80.292000000000002</v>
      </c>
      <c r="I280" s="844">
        <v>2314643</v>
      </c>
      <c r="J280" s="846">
        <v>1.913</v>
      </c>
      <c r="K280" s="900">
        <v>100</v>
      </c>
      <c r="M280" s="847">
        <v>84.4</v>
      </c>
      <c r="N280" s="843">
        <v>1781.2</v>
      </c>
      <c r="O280" s="843">
        <v>116.8</v>
      </c>
      <c r="P280" s="843">
        <v>92.4</v>
      </c>
      <c r="Q280" s="844">
        <v>26396</v>
      </c>
      <c r="R280" s="843">
        <v>80.292000000000002</v>
      </c>
      <c r="S280" s="844">
        <v>10979</v>
      </c>
      <c r="T280" s="846">
        <v>1.913</v>
      </c>
      <c r="U280" s="900">
        <v>100</v>
      </c>
    </row>
    <row r="281" spans="1:21">
      <c r="A281" s="112"/>
      <c r="B281" s="120" t="s">
        <v>12</v>
      </c>
      <c r="C281" s="847">
        <v>85.1</v>
      </c>
      <c r="D281" s="843">
        <v>1796</v>
      </c>
      <c r="E281" s="843">
        <v>129.1</v>
      </c>
      <c r="F281" s="843">
        <v>92.2</v>
      </c>
      <c r="G281" s="844">
        <v>26774</v>
      </c>
      <c r="H281" s="843">
        <v>91.358000000000004</v>
      </c>
      <c r="I281" s="844">
        <v>4868304</v>
      </c>
      <c r="J281" s="846">
        <v>1.911</v>
      </c>
      <c r="K281" s="900">
        <v>99.894999999999996</v>
      </c>
      <c r="M281" s="847">
        <v>85.1</v>
      </c>
      <c r="N281" s="843">
        <v>1758.8</v>
      </c>
      <c r="O281" s="843">
        <v>129.1</v>
      </c>
      <c r="P281" s="843">
        <v>92.2</v>
      </c>
      <c r="Q281" s="844">
        <v>26362</v>
      </c>
      <c r="R281" s="843">
        <v>91.358000000000004</v>
      </c>
      <c r="S281" s="844">
        <v>11275</v>
      </c>
      <c r="T281" s="846">
        <v>1.911</v>
      </c>
      <c r="U281" s="900">
        <v>99.894999999999996</v>
      </c>
    </row>
    <row r="282" spans="1:21">
      <c r="A282" s="112"/>
      <c r="B282" s="120" t="s">
        <v>13</v>
      </c>
      <c r="C282" s="847">
        <v>85.5</v>
      </c>
      <c r="D282" s="843">
        <v>1770</v>
      </c>
      <c r="E282" s="843">
        <v>128.5</v>
      </c>
      <c r="F282" s="843">
        <v>92.5</v>
      </c>
      <c r="G282" s="844">
        <v>26566</v>
      </c>
      <c r="H282" s="843">
        <v>91.594999999999999</v>
      </c>
      <c r="I282" s="844">
        <v>40448136</v>
      </c>
      <c r="J282" s="846">
        <v>1.903</v>
      </c>
      <c r="K282" s="900">
        <v>99.366</v>
      </c>
      <c r="M282" s="847">
        <v>85.5</v>
      </c>
      <c r="N282" s="843">
        <v>1783.2</v>
      </c>
      <c r="O282" s="843">
        <v>128.5</v>
      </c>
      <c r="P282" s="843">
        <v>92.4</v>
      </c>
      <c r="Q282" s="844">
        <v>26540</v>
      </c>
      <c r="R282" s="843">
        <v>91.594999999999999</v>
      </c>
      <c r="S282" s="844">
        <v>11687</v>
      </c>
      <c r="T282" s="846">
        <v>1.903</v>
      </c>
      <c r="U282" s="900">
        <v>99.366</v>
      </c>
    </row>
    <row r="283" spans="1:21">
      <c r="A283" s="112"/>
      <c r="B283" s="121" t="s">
        <v>14</v>
      </c>
      <c r="C283" s="852">
        <v>86.1</v>
      </c>
      <c r="D283" s="848">
        <v>1636</v>
      </c>
      <c r="E283" s="848">
        <v>125.5</v>
      </c>
      <c r="F283" s="848">
        <v>92.5</v>
      </c>
      <c r="G283" s="849">
        <v>24913</v>
      </c>
      <c r="H283" s="848">
        <v>105.61</v>
      </c>
      <c r="I283" s="849">
        <v>2508138</v>
      </c>
      <c r="J283" s="851">
        <v>1.89</v>
      </c>
      <c r="K283" s="901">
        <v>99.682000000000002</v>
      </c>
      <c r="M283" s="852">
        <v>86.1</v>
      </c>
      <c r="N283" s="848">
        <v>1695</v>
      </c>
      <c r="O283" s="848">
        <v>125.5</v>
      </c>
      <c r="P283" s="848">
        <v>92.4</v>
      </c>
      <c r="Q283" s="849">
        <v>26372</v>
      </c>
      <c r="R283" s="848">
        <v>105.61</v>
      </c>
      <c r="S283" s="849">
        <v>11912</v>
      </c>
      <c r="T283" s="851">
        <v>1.89</v>
      </c>
      <c r="U283" s="901">
        <v>99.682000000000002</v>
      </c>
    </row>
    <row r="284" spans="1:21">
      <c r="A284" s="111" t="s">
        <v>60</v>
      </c>
      <c r="B284" s="120" t="s">
        <v>3</v>
      </c>
      <c r="C284" s="847">
        <v>87.5</v>
      </c>
      <c r="D284" s="843">
        <v>1791</v>
      </c>
      <c r="E284" s="843">
        <v>132.80000000000001</v>
      </c>
      <c r="F284" s="843">
        <v>92</v>
      </c>
      <c r="G284" s="844">
        <v>24700</v>
      </c>
      <c r="H284" s="843">
        <v>122.773</v>
      </c>
      <c r="I284" s="844">
        <v>2750199</v>
      </c>
      <c r="J284" s="846">
        <v>1.8859999999999999</v>
      </c>
      <c r="K284" s="900">
        <v>100.319</v>
      </c>
      <c r="M284" s="847">
        <v>87.5</v>
      </c>
      <c r="N284" s="843">
        <v>1813.6</v>
      </c>
      <c r="O284" s="843">
        <v>132.80000000000001</v>
      </c>
      <c r="P284" s="843">
        <v>92.3</v>
      </c>
      <c r="Q284" s="844">
        <v>25844</v>
      </c>
      <c r="R284" s="843">
        <v>122.773</v>
      </c>
      <c r="S284" s="844">
        <v>11649</v>
      </c>
      <c r="T284" s="846">
        <v>1.8859999999999999</v>
      </c>
      <c r="U284" s="900">
        <v>100.319</v>
      </c>
    </row>
    <row r="285" spans="1:21">
      <c r="A285" s="112">
        <v>2012</v>
      </c>
      <c r="B285" s="120" t="s">
        <v>4</v>
      </c>
      <c r="C285" s="847">
        <v>84.7</v>
      </c>
      <c r="D285" s="843">
        <v>1802</v>
      </c>
      <c r="E285" s="843">
        <v>129.19999999999999</v>
      </c>
      <c r="F285" s="843">
        <v>91.8</v>
      </c>
      <c r="G285" s="844">
        <v>24730</v>
      </c>
      <c r="H285" s="843">
        <v>109.82</v>
      </c>
      <c r="I285" s="844">
        <v>10305133</v>
      </c>
      <c r="J285" s="846">
        <v>1.881</v>
      </c>
      <c r="K285" s="900">
        <v>100.639</v>
      </c>
      <c r="M285" s="847">
        <v>84.7</v>
      </c>
      <c r="N285" s="843">
        <v>1834.1</v>
      </c>
      <c r="O285" s="843">
        <v>129.19999999999999</v>
      </c>
      <c r="P285" s="843">
        <v>92.4</v>
      </c>
      <c r="Q285" s="844">
        <v>26671</v>
      </c>
      <c r="R285" s="843">
        <v>109.82</v>
      </c>
      <c r="S285" s="844">
        <v>11885</v>
      </c>
      <c r="T285" s="846">
        <v>1.881</v>
      </c>
      <c r="U285" s="900">
        <v>100.639</v>
      </c>
    </row>
    <row r="286" spans="1:21">
      <c r="A286" s="112"/>
      <c r="B286" s="120" t="s">
        <v>5</v>
      </c>
      <c r="C286" s="847">
        <v>89.8</v>
      </c>
      <c r="D286" s="843">
        <v>1693</v>
      </c>
      <c r="E286" s="843">
        <v>130.1</v>
      </c>
      <c r="F286" s="843">
        <v>91.3</v>
      </c>
      <c r="G286" s="844">
        <v>24052</v>
      </c>
      <c r="H286" s="843">
        <v>96.841999999999999</v>
      </c>
      <c r="I286" s="844">
        <v>1425849</v>
      </c>
      <c r="J286" s="846">
        <v>1.8680000000000001</v>
      </c>
      <c r="K286" s="900">
        <v>100.74299999999999</v>
      </c>
      <c r="M286" s="847">
        <v>89.8</v>
      </c>
      <c r="N286" s="843">
        <v>1779.5</v>
      </c>
      <c r="O286" s="843">
        <v>130.1</v>
      </c>
      <c r="P286" s="843">
        <v>92.2</v>
      </c>
      <c r="Q286" s="844">
        <v>26266</v>
      </c>
      <c r="R286" s="843">
        <v>96.841999999999999</v>
      </c>
      <c r="S286" s="844">
        <v>6877</v>
      </c>
      <c r="T286" s="846">
        <v>1.8680000000000001</v>
      </c>
      <c r="U286" s="900">
        <v>100.74299999999999</v>
      </c>
    </row>
    <row r="287" spans="1:21">
      <c r="A287" s="112"/>
      <c r="B287" s="120" t="s">
        <v>6</v>
      </c>
      <c r="C287" s="847">
        <v>91.4</v>
      </c>
      <c r="D287" s="843">
        <v>1736</v>
      </c>
      <c r="E287" s="843">
        <v>133.1</v>
      </c>
      <c r="F287" s="843">
        <v>92</v>
      </c>
      <c r="G287" s="844">
        <v>23807</v>
      </c>
      <c r="H287" s="843">
        <v>82.236999999999995</v>
      </c>
      <c r="I287" s="844">
        <v>4996210</v>
      </c>
      <c r="J287" s="846">
        <v>1.859</v>
      </c>
      <c r="K287" s="900">
        <v>100.637</v>
      </c>
      <c r="M287" s="847">
        <v>91.4</v>
      </c>
      <c r="N287" s="843">
        <v>1776.9</v>
      </c>
      <c r="O287" s="843">
        <v>133.1</v>
      </c>
      <c r="P287" s="843">
        <v>91.9</v>
      </c>
      <c r="Q287" s="844">
        <v>26700</v>
      </c>
      <c r="R287" s="843">
        <v>82.236999999999995</v>
      </c>
      <c r="S287" s="844">
        <v>12033</v>
      </c>
      <c r="T287" s="846">
        <v>1.859</v>
      </c>
      <c r="U287" s="900">
        <v>100.637</v>
      </c>
    </row>
    <row r="288" spans="1:21">
      <c r="A288" s="112"/>
      <c r="B288" s="120" t="s">
        <v>7</v>
      </c>
      <c r="C288" s="847">
        <v>89.3</v>
      </c>
      <c r="D288" s="843">
        <v>1827</v>
      </c>
      <c r="E288" s="843">
        <v>132.1</v>
      </c>
      <c r="F288" s="843">
        <v>92.1</v>
      </c>
      <c r="G288" s="844">
        <v>28885</v>
      </c>
      <c r="H288" s="843">
        <v>90.861999999999995</v>
      </c>
      <c r="I288" s="844">
        <v>52970877</v>
      </c>
      <c r="J288" s="846">
        <v>1.857</v>
      </c>
      <c r="K288" s="900">
        <v>100.318</v>
      </c>
      <c r="M288" s="847">
        <v>89.3</v>
      </c>
      <c r="N288" s="843">
        <v>1784</v>
      </c>
      <c r="O288" s="843">
        <v>132.1</v>
      </c>
      <c r="P288" s="843">
        <v>91.8</v>
      </c>
      <c r="Q288" s="844">
        <v>27872</v>
      </c>
      <c r="R288" s="843">
        <v>90.861999999999995</v>
      </c>
      <c r="S288" s="844">
        <v>11496</v>
      </c>
      <c r="T288" s="846">
        <v>1.857</v>
      </c>
      <c r="U288" s="900">
        <v>100.318</v>
      </c>
    </row>
    <row r="289" spans="1:21">
      <c r="A289" s="112"/>
      <c r="B289" s="120" t="s">
        <v>8</v>
      </c>
      <c r="C289" s="847">
        <v>88.3</v>
      </c>
      <c r="D289" s="843">
        <v>1782</v>
      </c>
      <c r="E289" s="843">
        <v>125.1</v>
      </c>
      <c r="F289" s="843">
        <v>92</v>
      </c>
      <c r="G289" s="844">
        <v>27950</v>
      </c>
      <c r="H289" s="843">
        <v>109.173</v>
      </c>
      <c r="I289" s="844">
        <v>3261982</v>
      </c>
      <c r="J289" s="846">
        <v>1.8420000000000001</v>
      </c>
      <c r="K289" s="900">
        <v>100.10599999999999</v>
      </c>
      <c r="M289" s="847">
        <v>88.3</v>
      </c>
      <c r="N289" s="843">
        <v>1728</v>
      </c>
      <c r="O289" s="843">
        <v>125.1</v>
      </c>
      <c r="P289" s="843">
        <v>91.6</v>
      </c>
      <c r="Q289" s="844">
        <v>26933</v>
      </c>
      <c r="R289" s="843">
        <v>109.173</v>
      </c>
      <c r="S289" s="844">
        <v>11540</v>
      </c>
      <c r="T289" s="846">
        <v>1.8420000000000001</v>
      </c>
      <c r="U289" s="900">
        <v>100.10599999999999</v>
      </c>
    </row>
    <row r="290" spans="1:21">
      <c r="A290" s="112"/>
      <c r="B290" s="120" t="s">
        <v>9</v>
      </c>
      <c r="C290" s="847">
        <v>87.6</v>
      </c>
      <c r="D290" s="843">
        <v>1816</v>
      </c>
      <c r="E290" s="843">
        <v>129.19999999999999</v>
      </c>
      <c r="F290" s="843">
        <v>92.4</v>
      </c>
      <c r="G290" s="844">
        <v>29389</v>
      </c>
      <c r="H290" s="843">
        <v>98.626000000000005</v>
      </c>
      <c r="I290" s="844">
        <v>3562553</v>
      </c>
      <c r="J290" s="846">
        <v>1.837</v>
      </c>
      <c r="K290" s="900">
        <v>100</v>
      </c>
      <c r="M290" s="847">
        <v>87.6</v>
      </c>
      <c r="N290" s="843">
        <v>1788.3</v>
      </c>
      <c r="O290" s="843">
        <v>129.19999999999999</v>
      </c>
      <c r="P290" s="843">
        <v>91.9</v>
      </c>
      <c r="Q290" s="844">
        <v>27046</v>
      </c>
      <c r="R290" s="843">
        <v>98.626000000000005</v>
      </c>
      <c r="S290" s="844">
        <v>12609</v>
      </c>
      <c r="T290" s="846">
        <v>1.837</v>
      </c>
      <c r="U290" s="900">
        <v>100</v>
      </c>
    </row>
    <row r="291" spans="1:21">
      <c r="A291" s="112"/>
      <c r="B291" s="120" t="s">
        <v>10</v>
      </c>
      <c r="C291" s="847">
        <v>88.5</v>
      </c>
      <c r="D291" s="843">
        <v>1835</v>
      </c>
      <c r="E291" s="843">
        <v>128.80000000000001</v>
      </c>
      <c r="F291" s="843">
        <v>92.1</v>
      </c>
      <c r="G291" s="844">
        <v>30076</v>
      </c>
      <c r="H291" s="843">
        <v>95.876000000000005</v>
      </c>
      <c r="I291" s="844">
        <v>9295170</v>
      </c>
      <c r="J291" s="846">
        <v>1.829</v>
      </c>
      <c r="K291" s="900">
        <v>99.894000000000005</v>
      </c>
      <c r="M291" s="847">
        <v>88.5</v>
      </c>
      <c r="N291" s="843">
        <v>1771.7</v>
      </c>
      <c r="O291" s="843">
        <v>128.80000000000001</v>
      </c>
      <c r="P291" s="843">
        <v>91.9</v>
      </c>
      <c r="Q291" s="844">
        <v>26800</v>
      </c>
      <c r="R291" s="843">
        <v>95.876000000000005</v>
      </c>
      <c r="S291" s="844">
        <v>11659</v>
      </c>
      <c r="T291" s="846">
        <v>1.829</v>
      </c>
      <c r="U291" s="900">
        <v>99.894000000000005</v>
      </c>
    </row>
    <row r="292" spans="1:21">
      <c r="A292" s="112"/>
      <c r="B292" s="120" t="s">
        <v>11</v>
      </c>
      <c r="C292" s="847">
        <v>89</v>
      </c>
      <c r="D292" s="843">
        <v>1790</v>
      </c>
      <c r="E292" s="843">
        <v>129</v>
      </c>
      <c r="F292" s="843">
        <v>92.1</v>
      </c>
      <c r="G292" s="844">
        <v>27616</v>
      </c>
      <c r="H292" s="843">
        <v>102.752</v>
      </c>
      <c r="I292" s="844">
        <v>2509796</v>
      </c>
      <c r="J292" s="846">
        <v>1.82</v>
      </c>
      <c r="K292" s="900">
        <v>99.576999999999998</v>
      </c>
      <c r="M292" s="847">
        <v>89</v>
      </c>
      <c r="N292" s="843">
        <v>1777.8</v>
      </c>
      <c r="O292" s="843">
        <v>129</v>
      </c>
      <c r="P292" s="843">
        <v>92</v>
      </c>
      <c r="Q292" s="844">
        <v>26572</v>
      </c>
      <c r="R292" s="843">
        <v>102.752</v>
      </c>
      <c r="S292" s="844">
        <v>11912</v>
      </c>
      <c r="T292" s="846">
        <v>1.82</v>
      </c>
      <c r="U292" s="900">
        <v>99.576999999999998</v>
      </c>
    </row>
    <row r="293" spans="1:21">
      <c r="A293" s="112"/>
      <c r="B293" s="120" t="s">
        <v>12</v>
      </c>
      <c r="C293" s="847">
        <v>87.4</v>
      </c>
      <c r="D293" s="843">
        <v>1874</v>
      </c>
      <c r="E293" s="843">
        <v>108.5</v>
      </c>
      <c r="F293" s="843">
        <v>91.9</v>
      </c>
      <c r="G293" s="844">
        <v>27993</v>
      </c>
      <c r="H293" s="843">
        <v>93.361000000000004</v>
      </c>
      <c r="I293" s="844">
        <v>5076211</v>
      </c>
      <c r="J293" s="846">
        <v>1.82</v>
      </c>
      <c r="K293" s="900">
        <v>99.052000000000007</v>
      </c>
      <c r="M293" s="847">
        <v>87.4</v>
      </c>
      <c r="N293" s="843">
        <v>1819.1</v>
      </c>
      <c r="O293" s="843">
        <v>108.5</v>
      </c>
      <c r="P293" s="843">
        <v>91.9</v>
      </c>
      <c r="Q293" s="844">
        <v>26621</v>
      </c>
      <c r="R293" s="843">
        <v>93.361000000000004</v>
      </c>
      <c r="S293" s="844">
        <v>12157</v>
      </c>
      <c r="T293" s="846">
        <v>1.82</v>
      </c>
      <c r="U293" s="900">
        <v>99.052000000000007</v>
      </c>
    </row>
    <row r="294" spans="1:21">
      <c r="A294" s="112"/>
      <c r="B294" s="120" t="s">
        <v>13</v>
      </c>
      <c r="C294" s="847">
        <v>87.7</v>
      </c>
      <c r="D294" s="843">
        <v>1779</v>
      </c>
      <c r="E294" s="843">
        <v>108.5</v>
      </c>
      <c r="F294" s="843">
        <v>92</v>
      </c>
      <c r="G294" s="844">
        <v>26317</v>
      </c>
      <c r="H294" s="843">
        <v>96.798000000000002</v>
      </c>
      <c r="I294" s="844">
        <v>41703152</v>
      </c>
      <c r="J294" s="846">
        <v>1.8180000000000001</v>
      </c>
      <c r="K294" s="900">
        <v>99.361999999999995</v>
      </c>
      <c r="M294" s="847">
        <v>87.7</v>
      </c>
      <c r="N294" s="843">
        <v>1792.7</v>
      </c>
      <c r="O294" s="843">
        <v>108.5</v>
      </c>
      <c r="P294" s="843">
        <v>91.8</v>
      </c>
      <c r="Q294" s="844">
        <v>26357</v>
      </c>
      <c r="R294" s="843">
        <v>96.798000000000002</v>
      </c>
      <c r="S294" s="844">
        <v>12024</v>
      </c>
      <c r="T294" s="846">
        <v>1.8180000000000001</v>
      </c>
      <c r="U294" s="900">
        <v>99.361999999999995</v>
      </c>
    </row>
    <row r="295" spans="1:21">
      <c r="A295" s="113"/>
      <c r="B295" s="120" t="s">
        <v>14</v>
      </c>
      <c r="C295" s="847">
        <v>83.8</v>
      </c>
      <c r="D295" s="843">
        <v>1747</v>
      </c>
      <c r="E295" s="843">
        <v>120.9</v>
      </c>
      <c r="F295" s="843">
        <v>92</v>
      </c>
      <c r="G295" s="844">
        <v>24719</v>
      </c>
      <c r="H295" s="843">
        <v>92.637</v>
      </c>
      <c r="I295" s="844">
        <v>2631115</v>
      </c>
      <c r="J295" s="846">
        <v>1.806</v>
      </c>
      <c r="K295" s="900">
        <v>99.361999999999995</v>
      </c>
      <c r="M295" s="847">
        <v>83.8</v>
      </c>
      <c r="N295" s="843">
        <v>1811.2</v>
      </c>
      <c r="O295" s="843">
        <v>120.9</v>
      </c>
      <c r="P295" s="843">
        <v>91.9</v>
      </c>
      <c r="Q295" s="844">
        <v>26422</v>
      </c>
      <c r="R295" s="843">
        <v>92.637</v>
      </c>
      <c r="S295" s="844">
        <v>12449</v>
      </c>
      <c r="T295" s="846">
        <v>1.806</v>
      </c>
      <c r="U295" s="900">
        <v>99.361999999999995</v>
      </c>
    </row>
    <row r="296" spans="1:21">
      <c r="A296" s="112" t="s">
        <v>61</v>
      </c>
      <c r="B296" s="119" t="s">
        <v>3</v>
      </c>
      <c r="C296" s="857">
        <v>87.9</v>
      </c>
      <c r="D296" s="853">
        <v>1783</v>
      </c>
      <c r="E296" s="853">
        <v>124.9</v>
      </c>
      <c r="F296" s="853">
        <v>91.4</v>
      </c>
      <c r="G296" s="854">
        <v>25801</v>
      </c>
      <c r="H296" s="853">
        <v>78.183999999999997</v>
      </c>
      <c r="I296" s="854">
        <v>2797899</v>
      </c>
      <c r="J296" s="856">
        <v>1.804</v>
      </c>
      <c r="K296" s="902">
        <v>99.045000000000002</v>
      </c>
      <c r="M296" s="857">
        <v>87.9</v>
      </c>
      <c r="N296" s="853">
        <v>1807.4</v>
      </c>
      <c r="O296" s="853">
        <v>124.9</v>
      </c>
      <c r="P296" s="853">
        <v>91.7</v>
      </c>
      <c r="Q296" s="854">
        <v>26427</v>
      </c>
      <c r="R296" s="853">
        <v>78.183999999999997</v>
      </c>
      <c r="S296" s="854">
        <v>12521</v>
      </c>
      <c r="T296" s="856">
        <v>1.804</v>
      </c>
      <c r="U296" s="902">
        <v>99.045000000000002</v>
      </c>
    </row>
    <row r="297" spans="1:21">
      <c r="A297" s="95">
        <v>2013</v>
      </c>
      <c r="B297" s="120" t="s">
        <v>4</v>
      </c>
      <c r="C297" s="847">
        <v>88.6</v>
      </c>
      <c r="D297" s="843">
        <v>1789</v>
      </c>
      <c r="E297" s="843">
        <v>102.9</v>
      </c>
      <c r="F297" s="843">
        <v>91</v>
      </c>
      <c r="G297" s="844">
        <v>24292</v>
      </c>
      <c r="H297" s="843">
        <v>113.252</v>
      </c>
      <c r="I297" s="844">
        <v>10332659</v>
      </c>
      <c r="J297" s="846">
        <v>1.8029999999999999</v>
      </c>
      <c r="K297" s="900">
        <v>98.623999999999995</v>
      </c>
      <c r="M297" s="847">
        <v>88.6</v>
      </c>
      <c r="N297" s="843">
        <v>1812.8</v>
      </c>
      <c r="O297" s="843">
        <v>102.9</v>
      </c>
      <c r="P297" s="843">
        <v>91.6</v>
      </c>
      <c r="Q297" s="844">
        <v>26307</v>
      </c>
      <c r="R297" s="843">
        <v>113.252</v>
      </c>
      <c r="S297" s="844">
        <v>12340</v>
      </c>
      <c r="T297" s="846">
        <v>1.8029999999999999</v>
      </c>
      <c r="U297" s="900">
        <v>98.623999999999995</v>
      </c>
    </row>
    <row r="298" spans="1:21">
      <c r="A298" s="112"/>
      <c r="B298" s="120" t="s">
        <v>5</v>
      </c>
      <c r="C298" s="847">
        <v>86.9</v>
      </c>
      <c r="D298" s="843">
        <v>1738</v>
      </c>
      <c r="E298" s="843">
        <v>109.3</v>
      </c>
      <c r="F298" s="843">
        <v>90.8</v>
      </c>
      <c r="G298" s="844">
        <v>23618</v>
      </c>
      <c r="H298" s="843">
        <v>109.706</v>
      </c>
      <c r="I298" s="844">
        <v>3038199</v>
      </c>
      <c r="J298" s="846">
        <v>1.7749999999999999</v>
      </c>
      <c r="K298" s="900">
        <v>98.63</v>
      </c>
      <c r="M298" s="847">
        <v>86.9</v>
      </c>
      <c r="N298" s="843">
        <v>1810.3</v>
      </c>
      <c r="O298" s="843">
        <v>109.3</v>
      </c>
      <c r="P298" s="843">
        <v>91.7</v>
      </c>
      <c r="Q298" s="844">
        <v>26258</v>
      </c>
      <c r="R298" s="843">
        <v>109.706</v>
      </c>
      <c r="S298" s="844">
        <v>14597</v>
      </c>
      <c r="T298" s="846">
        <v>1.7749999999999999</v>
      </c>
      <c r="U298" s="900">
        <v>98.63</v>
      </c>
    </row>
    <row r="299" spans="1:21">
      <c r="A299" s="112"/>
      <c r="B299" s="120" t="s">
        <v>6</v>
      </c>
      <c r="C299" s="847">
        <v>88.1</v>
      </c>
      <c r="D299" s="843">
        <v>1736</v>
      </c>
      <c r="E299" s="843">
        <v>101.8</v>
      </c>
      <c r="F299" s="843">
        <v>91.8</v>
      </c>
      <c r="G299" s="844">
        <v>23541</v>
      </c>
      <c r="H299" s="843">
        <v>98.099000000000004</v>
      </c>
      <c r="I299" s="844">
        <v>5031932</v>
      </c>
      <c r="J299" s="846">
        <v>1.77</v>
      </c>
      <c r="K299" s="900">
        <v>98.944999999999993</v>
      </c>
      <c r="M299" s="847">
        <v>88.1</v>
      </c>
      <c r="N299" s="843">
        <v>1784.8</v>
      </c>
      <c r="O299" s="843">
        <v>101.8</v>
      </c>
      <c r="P299" s="843">
        <v>91.7</v>
      </c>
      <c r="Q299" s="844">
        <v>26006</v>
      </c>
      <c r="R299" s="843">
        <v>98.099000000000004</v>
      </c>
      <c r="S299" s="844">
        <v>12533</v>
      </c>
      <c r="T299" s="846">
        <v>1.77</v>
      </c>
      <c r="U299" s="900">
        <v>98.944999999999993</v>
      </c>
    </row>
    <row r="300" spans="1:21">
      <c r="A300" s="112"/>
      <c r="B300" s="120" t="s">
        <v>7</v>
      </c>
      <c r="C300" s="847">
        <v>88.5</v>
      </c>
      <c r="D300" s="843">
        <v>1742</v>
      </c>
      <c r="E300" s="843">
        <v>102.9</v>
      </c>
      <c r="F300" s="843">
        <v>92</v>
      </c>
      <c r="G300" s="844">
        <v>26518</v>
      </c>
      <c r="H300" s="843">
        <v>93.347999999999999</v>
      </c>
      <c r="I300" s="844">
        <v>57622184</v>
      </c>
      <c r="J300" s="846">
        <v>1.7649999999999999</v>
      </c>
      <c r="K300" s="900">
        <v>99.683000000000007</v>
      </c>
      <c r="M300" s="847">
        <v>88.5</v>
      </c>
      <c r="N300" s="843">
        <v>1703.8</v>
      </c>
      <c r="O300" s="843">
        <v>102.9</v>
      </c>
      <c r="P300" s="843">
        <v>91.7</v>
      </c>
      <c r="Q300" s="844">
        <v>25908</v>
      </c>
      <c r="R300" s="843">
        <v>93.347999999999999</v>
      </c>
      <c r="S300" s="844">
        <v>12293</v>
      </c>
      <c r="T300" s="846">
        <v>1.7649999999999999</v>
      </c>
      <c r="U300" s="900">
        <v>99.683000000000007</v>
      </c>
    </row>
    <row r="301" spans="1:21">
      <c r="A301" s="112"/>
      <c r="B301" s="120" t="s">
        <v>8</v>
      </c>
      <c r="C301" s="847">
        <v>88.2</v>
      </c>
      <c r="D301" s="843">
        <v>1680</v>
      </c>
      <c r="E301" s="843">
        <v>106.2</v>
      </c>
      <c r="F301" s="843">
        <v>92.5</v>
      </c>
      <c r="G301" s="844">
        <v>25686</v>
      </c>
      <c r="H301" s="843">
        <v>80.942999999999998</v>
      </c>
      <c r="I301" s="844">
        <v>3274897</v>
      </c>
      <c r="J301" s="846">
        <v>1.756</v>
      </c>
      <c r="K301" s="900">
        <v>100.212</v>
      </c>
      <c r="M301" s="847">
        <v>88.2</v>
      </c>
      <c r="N301" s="843">
        <v>1627.5</v>
      </c>
      <c r="O301" s="843">
        <v>106.2</v>
      </c>
      <c r="P301" s="843">
        <v>92.1</v>
      </c>
      <c r="Q301" s="844">
        <v>25101</v>
      </c>
      <c r="R301" s="843">
        <v>80.942999999999998</v>
      </c>
      <c r="S301" s="844">
        <v>11269</v>
      </c>
      <c r="T301" s="846">
        <v>1.756</v>
      </c>
      <c r="U301" s="900">
        <v>100.212</v>
      </c>
    </row>
    <row r="302" spans="1:21">
      <c r="A302" s="112"/>
      <c r="B302" s="120" t="s">
        <v>9</v>
      </c>
      <c r="C302" s="847">
        <v>87.7</v>
      </c>
      <c r="D302" s="843">
        <v>1799</v>
      </c>
      <c r="E302" s="843">
        <v>111.2</v>
      </c>
      <c r="F302" s="843">
        <v>92.7</v>
      </c>
      <c r="G302" s="844">
        <v>27311</v>
      </c>
      <c r="H302" s="843">
        <v>88.132000000000005</v>
      </c>
      <c r="I302" s="844">
        <v>3487592</v>
      </c>
      <c r="J302" s="846">
        <v>1.752</v>
      </c>
      <c r="K302" s="900">
        <v>100.53100000000001</v>
      </c>
      <c r="M302" s="847">
        <v>87.7</v>
      </c>
      <c r="N302" s="843">
        <v>1774.6</v>
      </c>
      <c r="O302" s="843">
        <v>111.2</v>
      </c>
      <c r="P302" s="843">
        <v>92.2</v>
      </c>
      <c r="Q302" s="844">
        <v>24815</v>
      </c>
      <c r="R302" s="843">
        <v>88.132000000000005</v>
      </c>
      <c r="S302" s="844">
        <v>12892</v>
      </c>
      <c r="T302" s="846">
        <v>1.752</v>
      </c>
      <c r="U302" s="900">
        <v>100.53100000000001</v>
      </c>
    </row>
    <row r="303" spans="1:21">
      <c r="A303" s="112"/>
      <c r="B303" s="120" t="s">
        <v>10</v>
      </c>
      <c r="C303" s="847">
        <v>87.9</v>
      </c>
      <c r="D303" s="843">
        <v>1839</v>
      </c>
      <c r="E303" s="843">
        <v>114.2</v>
      </c>
      <c r="F303" s="843">
        <v>92.4</v>
      </c>
      <c r="G303" s="844">
        <v>26415</v>
      </c>
      <c r="H303" s="843">
        <v>102.80200000000001</v>
      </c>
      <c r="I303" s="844">
        <v>10643026</v>
      </c>
      <c r="J303" s="846">
        <v>1.746</v>
      </c>
      <c r="K303" s="900">
        <v>100.42400000000001</v>
      </c>
      <c r="M303" s="847">
        <v>87.9</v>
      </c>
      <c r="N303" s="843">
        <v>1796.2</v>
      </c>
      <c r="O303" s="843">
        <v>114.2</v>
      </c>
      <c r="P303" s="843">
        <v>92.2</v>
      </c>
      <c r="Q303" s="844">
        <v>23862</v>
      </c>
      <c r="R303" s="843">
        <v>102.80200000000001</v>
      </c>
      <c r="S303" s="844">
        <v>13903</v>
      </c>
      <c r="T303" s="846">
        <v>1.746</v>
      </c>
      <c r="U303" s="900">
        <v>100.42400000000001</v>
      </c>
    </row>
    <row r="304" spans="1:21">
      <c r="A304" s="112"/>
      <c r="B304" s="120" t="s">
        <v>11</v>
      </c>
      <c r="C304" s="847">
        <v>89.9</v>
      </c>
      <c r="D304" s="843">
        <v>1857</v>
      </c>
      <c r="E304" s="843">
        <v>118</v>
      </c>
      <c r="F304" s="843">
        <v>92.1</v>
      </c>
      <c r="G304" s="844">
        <v>25285</v>
      </c>
      <c r="H304" s="843">
        <v>106.804</v>
      </c>
      <c r="I304" s="844">
        <v>2666335</v>
      </c>
      <c r="J304" s="846">
        <v>1.7310000000000001</v>
      </c>
      <c r="K304" s="900">
        <v>100.74299999999999</v>
      </c>
      <c r="M304" s="847">
        <v>89.9</v>
      </c>
      <c r="N304" s="843">
        <v>1845.8</v>
      </c>
      <c r="O304" s="843">
        <v>118</v>
      </c>
      <c r="P304" s="843">
        <v>92</v>
      </c>
      <c r="Q304" s="844">
        <v>23978</v>
      </c>
      <c r="R304" s="843">
        <v>106.804</v>
      </c>
      <c r="S304" s="844">
        <v>12675</v>
      </c>
      <c r="T304" s="846">
        <v>1.7310000000000001</v>
      </c>
      <c r="U304" s="900">
        <v>100.74299999999999</v>
      </c>
    </row>
    <row r="305" spans="1:21">
      <c r="A305" s="112"/>
      <c r="B305" s="120" t="s">
        <v>12</v>
      </c>
      <c r="C305" s="847">
        <v>90.6</v>
      </c>
      <c r="D305" s="843">
        <v>1894</v>
      </c>
      <c r="E305" s="843">
        <v>121.4</v>
      </c>
      <c r="F305" s="843">
        <v>92.3</v>
      </c>
      <c r="G305" s="844">
        <v>25279</v>
      </c>
      <c r="H305" s="843">
        <v>106.64700000000001</v>
      </c>
      <c r="I305" s="844">
        <v>5241733</v>
      </c>
      <c r="J305" s="846">
        <v>1.726</v>
      </c>
      <c r="K305" s="900">
        <v>101.17</v>
      </c>
      <c r="M305" s="847">
        <v>90.6</v>
      </c>
      <c r="N305" s="843">
        <v>1834.3</v>
      </c>
      <c r="O305" s="843">
        <v>121.4</v>
      </c>
      <c r="P305" s="843">
        <v>92.3</v>
      </c>
      <c r="Q305" s="844">
        <v>23844</v>
      </c>
      <c r="R305" s="843">
        <v>106.64700000000001</v>
      </c>
      <c r="S305" s="844">
        <v>13061</v>
      </c>
      <c r="T305" s="846">
        <v>1.726</v>
      </c>
      <c r="U305" s="900">
        <v>101.17</v>
      </c>
    </row>
    <row r="306" spans="1:21">
      <c r="A306" s="112"/>
      <c r="B306" s="120" t="s">
        <v>13</v>
      </c>
      <c r="C306" s="847">
        <v>89.2</v>
      </c>
      <c r="D306" s="843">
        <v>1837</v>
      </c>
      <c r="E306" s="843">
        <v>124.7</v>
      </c>
      <c r="F306" s="843">
        <v>92.6</v>
      </c>
      <c r="G306" s="844">
        <v>23122</v>
      </c>
      <c r="H306" s="843">
        <v>105.569</v>
      </c>
      <c r="I306" s="844">
        <v>44869083</v>
      </c>
      <c r="J306" s="846">
        <v>1.718</v>
      </c>
      <c r="K306" s="900">
        <v>101.82</v>
      </c>
      <c r="M306" s="847">
        <v>89.2</v>
      </c>
      <c r="N306" s="843">
        <v>1847.4</v>
      </c>
      <c r="O306" s="843">
        <v>124.7</v>
      </c>
      <c r="P306" s="843">
        <v>92.4</v>
      </c>
      <c r="Q306" s="844">
        <v>23432</v>
      </c>
      <c r="R306" s="843">
        <v>105.569</v>
      </c>
      <c r="S306" s="844">
        <v>12721</v>
      </c>
      <c r="T306" s="846">
        <v>1.718</v>
      </c>
      <c r="U306" s="900">
        <v>101.82</v>
      </c>
    </row>
    <row r="307" spans="1:21">
      <c r="A307" s="112"/>
      <c r="B307" s="121" t="s">
        <v>14</v>
      </c>
      <c r="C307" s="852">
        <v>90</v>
      </c>
      <c r="D307" s="848">
        <v>1722</v>
      </c>
      <c r="E307" s="848">
        <v>116.6</v>
      </c>
      <c r="F307" s="848">
        <v>92.6</v>
      </c>
      <c r="G307" s="849">
        <v>22382</v>
      </c>
      <c r="H307" s="848">
        <v>110.008</v>
      </c>
      <c r="I307" s="849">
        <v>2674516</v>
      </c>
      <c r="J307" s="851">
        <v>1.7070000000000001</v>
      </c>
      <c r="K307" s="901">
        <v>101.92700000000001</v>
      </c>
      <c r="M307" s="852">
        <v>90</v>
      </c>
      <c r="N307" s="848">
        <v>1783.1</v>
      </c>
      <c r="O307" s="848">
        <v>116.6</v>
      </c>
      <c r="P307" s="848">
        <v>92.5</v>
      </c>
      <c r="Q307" s="849">
        <v>23469</v>
      </c>
      <c r="R307" s="848">
        <v>110.008</v>
      </c>
      <c r="S307" s="849">
        <v>13125</v>
      </c>
      <c r="T307" s="851">
        <v>1.7070000000000001</v>
      </c>
      <c r="U307" s="901">
        <v>101.92700000000001</v>
      </c>
    </row>
    <row r="308" spans="1:21">
      <c r="A308" s="111" t="s">
        <v>62</v>
      </c>
      <c r="B308" s="120" t="s">
        <v>3</v>
      </c>
      <c r="C308" s="847">
        <v>91.9</v>
      </c>
      <c r="D308" s="843">
        <v>1741</v>
      </c>
      <c r="E308" s="843">
        <v>116.4</v>
      </c>
      <c r="F308" s="843">
        <v>92</v>
      </c>
      <c r="G308" s="844">
        <v>22590</v>
      </c>
      <c r="H308" s="843">
        <v>104.714</v>
      </c>
      <c r="I308" s="844">
        <v>2829883</v>
      </c>
      <c r="J308" s="846">
        <v>1.7070000000000001</v>
      </c>
      <c r="K308" s="900">
        <v>101.608</v>
      </c>
      <c r="M308" s="847">
        <v>91.9</v>
      </c>
      <c r="N308" s="843">
        <v>1760.6</v>
      </c>
      <c r="O308" s="843">
        <v>116.4</v>
      </c>
      <c r="P308" s="843">
        <v>92.4</v>
      </c>
      <c r="Q308" s="844">
        <v>23338</v>
      </c>
      <c r="R308" s="843">
        <v>104.714</v>
      </c>
      <c r="S308" s="844">
        <v>13370</v>
      </c>
      <c r="T308" s="846">
        <v>1.7070000000000001</v>
      </c>
      <c r="U308" s="900">
        <v>101.608</v>
      </c>
    </row>
    <row r="309" spans="1:21">
      <c r="A309" s="112">
        <v>2014</v>
      </c>
      <c r="B309" s="120" t="s">
        <v>4</v>
      </c>
      <c r="C309" s="847">
        <v>89.2</v>
      </c>
      <c r="D309" s="843">
        <v>1756</v>
      </c>
      <c r="E309" s="843">
        <v>114.2</v>
      </c>
      <c r="F309" s="843">
        <v>91.8</v>
      </c>
      <c r="G309" s="844">
        <v>21173</v>
      </c>
      <c r="H309" s="843">
        <v>77.045000000000002</v>
      </c>
      <c r="I309" s="844">
        <v>11777408</v>
      </c>
      <c r="J309" s="846">
        <v>1.7</v>
      </c>
      <c r="K309" s="900">
        <v>101.717</v>
      </c>
      <c r="M309" s="847">
        <v>89.2</v>
      </c>
      <c r="N309" s="843">
        <v>1773.5</v>
      </c>
      <c r="O309" s="843">
        <v>114.2</v>
      </c>
      <c r="P309" s="843">
        <v>92.4</v>
      </c>
      <c r="Q309" s="844">
        <v>22932</v>
      </c>
      <c r="R309" s="843">
        <v>77.045000000000002</v>
      </c>
      <c r="S309" s="844">
        <v>14538</v>
      </c>
      <c r="T309" s="846">
        <v>1.7</v>
      </c>
      <c r="U309" s="900">
        <v>101.717</v>
      </c>
    </row>
    <row r="310" spans="1:21">
      <c r="A310" s="112"/>
      <c r="B310" s="120" t="s">
        <v>5</v>
      </c>
      <c r="C310" s="847">
        <v>89.2</v>
      </c>
      <c r="D310" s="843">
        <v>1714</v>
      </c>
      <c r="E310" s="843">
        <v>122.5</v>
      </c>
      <c r="F310" s="843">
        <v>91.8</v>
      </c>
      <c r="G310" s="844">
        <v>20673</v>
      </c>
      <c r="H310" s="843">
        <v>103.837</v>
      </c>
      <c r="I310" s="844">
        <v>2952260</v>
      </c>
      <c r="J310" s="846">
        <v>1.6819999999999999</v>
      </c>
      <c r="K310" s="900">
        <v>101.816</v>
      </c>
      <c r="M310" s="847">
        <v>89.2</v>
      </c>
      <c r="N310" s="843">
        <v>1788.8</v>
      </c>
      <c r="O310" s="843">
        <v>122.5</v>
      </c>
      <c r="P310" s="843">
        <v>92.8</v>
      </c>
      <c r="Q310" s="844">
        <v>22845</v>
      </c>
      <c r="R310" s="843">
        <v>103.837</v>
      </c>
      <c r="S310" s="844">
        <v>14475</v>
      </c>
      <c r="T310" s="846">
        <v>1.6819999999999999</v>
      </c>
      <c r="U310" s="900">
        <v>101.816</v>
      </c>
    </row>
    <row r="311" spans="1:21">
      <c r="A311" s="112"/>
      <c r="B311" s="120" t="s">
        <v>6</v>
      </c>
      <c r="C311" s="847">
        <v>91.6</v>
      </c>
      <c r="D311" s="843">
        <v>1794</v>
      </c>
      <c r="E311" s="843">
        <v>116.3</v>
      </c>
      <c r="F311" s="843">
        <v>92.6</v>
      </c>
      <c r="G311" s="844">
        <v>20314</v>
      </c>
      <c r="H311" s="843">
        <v>118.242</v>
      </c>
      <c r="I311" s="844">
        <v>4751304</v>
      </c>
      <c r="J311" s="846">
        <v>1.681</v>
      </c>
      <c r="K311" s="900">
        <v>103.19799999999999</v>
      </c>
      <c r="M311" s="847">
        <v>91.6</v>
      </c>
      <c r="N311" s="843">
        <v>1828.8</v>
      </c>
      <c r="O311" s="843">
        <v>116.3</v>
      </c>
      <c r="P311" s="843">
        <v>92.5</v>
      </c>
      <c r="Q311" s="844">
        <v>22520</v>
      </c>
      <c r="R311" s="843">
        <v>118.242</v>
      </c>
      <c r="S311" s="844">
        <v>12204</v>
      </c>
      <c r="T311" s="846">
        <v>1.681</v>
      </c>
      <c r="U311" s="900">
        <v>103.19799999999999</v>
      </c>
    </row>
    <row r="312" spans="1:21">
      <c r="A312" s="112"/>
      <c r="B312" s="120" t="s">
        <v>7</v>
      </c>
      <c r="C312" s="847">
        <v>90.7</v>
      </c>
      <c r="D312" s="843">
        <v>1933</v>
      </c>
      <c r="E312" s="843">
        <v>113</v>
      </c>
      <c r="F312" s="843">
        <v>92.8</v>
      </c>
      <c r="G312" s="844">
        <v>22872</v>
      </c>
      <c r="H312" s="843">
        <v>116.553</v>
      </c>
      <c r="I312" s="844">
        <v>73152557</v>
      </c>
      <c r="J312" s="846">
        <v>1.6679999999999999</v>
      </c>
      <c r="K312" s="900">
        <v>103.075</v>
      </c>
      <c r="M312" s="847">
        <v>90.7</v>
      </c>
      <c r="N312" s="843">
        <v>1912.5</v>
      </c>
      <c r="O312" s="843">
        <v>113</v>
      </c>
      <c r="P312" s="843">
        <v>92.5</v>
      </c>
      <c r="Q312" s="844">
        <v>22724</v>
      </c>
      <c r="R312" s="843">
        <v>116.553</v>
      </c>
      <c r="S312" s="844">
        <v>15486</v>
      </c>
      <c r="T312" s="846">
        <v>1.6679999999999999</v>
      </c>
      <c r="U312" s="900">
        <v>103.075</v>
      </c>
    </row>
    <row r="313" spans="1:21">
      <c r="A313" s="112"/>
      <c r="B313" s="120" t="s">
        <v>8</v>
      </c>
      <c r="C313" s="847">
        <v>90.9</v>
      </c>
      <c r="D313" s="843">
        <v>1953</v>
      </c>
      <c r="E313" s="843">
        <v>113.8</v>
      </c>
      <c r="F313" s="843">
        <v>92.7</v>
      </c>
      <c r="G313" s="844">
        <v>23034</v>
      </c>
      <c r="H313" s="843">
        <v>90.167000000000002</v>
      </c>
      <c r="I313" s="844">
        <v>4870619</v>
      </c>
      <c r="J313" s="846">
        <v>1.6659999999999999</v>
      </c>
      <c r="K313" s="900">
        <v>102.751</v>
      </c>
      <c r="M313" s="847">
        <v>90.9</v>
      </c>
      <c r="N313" s="843">
        <v>1884.1</v>
      </c>
      <c r="O313" s="843">
        <v>113.8</v>
      </c>
      <c r="P313" s="843">
        <v>92.3</v>
      </c>
      <c r="Q313" s="844">
        <v>22322</v>
      </c>
      <c r="R313" s="843">
        <v>90.167000000000002</v>
      </c>
      <c r="S313" s="844">
        <v>15765</v>
      </c>
      <c r="T313" s="846">
        <v>1.6659999999999999</v>
      </c>
      <c r="U313" s="900">
        <v>102.751</v>
      </c>
    </row>
    <row r="314" spans="1:21">
      <c r="A314" s="112"/>
      <c r="B314" s="120" t="s">
        <v>9</v>
      </c>
      <c r="C314" s="847">
        <v>92</v>
      </c>
      <c r="D314" s="843">
        <v>1787</v>
      </c>
      <c r="E314" s="843">
        <v>101</v>
      </c>
      <c r="F314" s="843">
        <v>92.8</v>
      </c>
      <c r="G314" s="844">
        <v>24961</v>
      </c>
      <c r="H314" s="843">
        <v>106.578</v>
      </c>
      <c r="I314" s="844">
        <v>3395564</v>
      </c>
      <c r="J314" s="846">
        <v>1.6639999999999999</v>
      </c>
      <c r="K314" s="900">
        <v>102.854</v>
      </c>
      <c r="M314" s="847">
        <v>92</v>
      </c>
      <c r="N314" s="843">
        <v>1769.6</v>
      </c>
      <c r="O314" s="843">
        <v>101</v>
      </c>
      <c r="P314" s="843">
        <v>92.3</v>
      </c>
      <c r="Q314" s="844">
        <v>22696</v>
      </c>
      <c r="R314" s="843">
        <v>106.578</v>
      </c>
      <c r="S314" s="844">
        <v>12803</v>
      </c>
      <c r="T314" s="846">
        <v>1.6639999999999999</v>
      </c>
      <c r="U314" s="900">
        <v>102.854</v>
      </c>
    </row>
    <row r="315" spans="1:21">
      <c r="A315" s="112"/>
      <c r="B315" s="120" t="s">
        <v>10</v>
      </c>
      <c r="C315" s="847">
        <v>91</v>
      </c>
      <c r="D315" s="843">
        <v>1875</v>
      </c>
      <c r="E315" s="843">
        <v>110.1</v>
      </c>
      <c r="F315" s="843">
        <v>92.8</v>
      </c>
      <c r="G315" s="844">
        <v>24183</v>
      </c>
      <c r="H315" s="843">
        <v>91.006</v>
      </c>
      <c r="I315" s="844">
        <v>10079372</v>
      </c>
      <c r="J315" s="846">
        <v>1.653</v>
      </c>
      <c r="K315" s="900">
        <v>102.95699999999999</v>
      </c>
      <c r="M315" s="847">
        <v>91</v>
      </c>
      <c r="N315" s="843">
        <v>1825</v>
      </c>
      <c r="O315" s="843">
        <v>110.1</v>
      </c>
      <c r="P315" s="843">
        <v>92.6</v>
      </c>
      <c r="Q315" s="844">
        <v>22253</v>
      </c>
      <c r="R315" s="843">
        <v>91.006</v>
      </c>
      <c r="S315" s="844">
        <v>13864</v>
      </c>
      <c r="T315" s="846">
        <v>1.653</v>
      </c>
      <c r="U315" s="900">
        <v>102.95699999999999</v>
      </c>
    </row>
    <row r="316" spans="1:21">
      <c r="A316" s="112"/>
      <c r="B316" s="120" t="s">
        <v>11</v>
      </c>
      <c r="C316" s="847">
        <v>91.7</v>
      </c>
      <c r="D316" s="843">
        <v>1846</v>
      </c>
      <c r="E316" s="843">
        <v>107.4</v>
      </c>
      <c r="F316" s="843">
        <v>92.6</v>
      </c>
      <c r="G316" s="844">
        <v>24124</v>
      </c>
      <c r="H316" s="843">
        <v>93.888000000000005</v>
      </c>
      <c r="I316" s="844">
        <v>3168415</v>
      </c>
      <c r="J316" s="846">
        <v>1.6439999999999999</v>
      </c>
      <c r="K316" s="900">
        <v>102.95</v>
      </c>
      <c r="M316" s="847">
        <v>91.7</v>
      </c>
      <c r="N316" s="843">
        <v>1838.4</v>
      </c>
      <c r="O316" s="843">
        <v>107.4</v>
      </c>
      <c r="P316" s="843">
        <v>92.6</v>
      </c>
      <c r="Q316" s="844">
        <v>22383</v>
      </c>
      <c r="R316" s="843">
        <v>93.888000000000005</v>
      </c>
      <c r="S316" s="844">
        <v>15134</v>
      </c>
      <c r="T316" s="846">
        <v>1.6439999999999999</v>
      </c>
      <c r="U316" s="900">
        <v>102.95</v>
      </c>
    </row>
    <row r="317" spans="1:21">
      <c r="A317" s="112"/>
      <c r="B317" s="120" t="s">
        <v>12</v>
      </c>
      <c r="C317" s="847">
        <v>90.8</v>
      </c>
      <c r="D317" s="843">
        <v>1929</v>
      </c>
      <c r="E317" s="843">
        <v>129.6</v>
      </c>
      <c r="F317" s="843">
        <v>92.6</v>
      </c>
      <c r="G317" s="844">
        <v>23299</v>
      </c>
      <c r="H317" s="843">
        <v>92.721999999999994</v>
      </c>
      <c r="I317" s="844">
        <v>5680625</v>
      </c>
      <c r="J317" s="846">
        <v>1.637</v>
      </c>
      <c r="K317" s="900">
        <v>102.419</v>
      </c>
      <c r="M317" s="847">
        <v>90.8</v>
      </c>
      <c r="N317" s="843">
        <v>1862</v>
      </c>
      <c r="O317" s="843">
        <v>129.6</v>
      </c>
      <c r="P317" s="843">
        <v>92.6</v>
      </c>
      <c r="Q317" s="844">
        <v>22055</v>
      </c>
      <c r="R317" s="843">
        <v>92.721999999999994</v>
      </c>
      <c r="S317" s="844">
        <v>14654</v>
      </c>
      <c r="T317" s="846">
        <v>1.637</v>
      </c>
      <c r="U317" s="900">
        <v>102.419</v>
      </c>
    </row>
    <row r="318" spans="1:21">
      <c r="A318" s="112"/>
      <c r="B318" s="120" t="s">
        <v>13</v>
      </c>
      <c r="C318" s="847">
        <v>92</v>
      </c>
      <c r="D318" s="843">
        <v>1900</v>
      </c>
      <c r="E318" s="843">
        <v>111.6</v>
      </c>
      <c r="F318" s="843">
        <v>93.1</v>
      </c>
      <c r="G318" s="844">
        <v>21476</v>
      </c>
      <c r="H318" s="843">
        <v>98.887</v>
      </c>
      <c r="I318" s="844">
        <v>55689458</v>
      </c>
      <c r="J318" s="846">
        <v>1.6379999999999999</v>
      </c>
      <c r="K318" s="900">
        <v>102.10299999999999</v>
      </c>
      <c r="M318" s="847">
        <v>92</v>
      </c>
      <c r="N318" s="843">
        <v>1912.7</v>
      </c>
      <c r="O318" s="843">
        <v>111.6</v>
      </c>
      <c r="P318" s="843">
        <v>92.9</v>
      </c>
      <c r="Q318" s="844">
        <v>21873</v>
      </c>
      <c r="R318" s="843">
        <v>98.887</v>
      </c>
      <c r="S318" s="844">
        <v>15422</v>
      </c>
      <c r="T318" s="846">
        <v>1.6379999999999999</v>
      </c>
      <c r="U318" s="900">
        <v>102.10299999999999</v>
      </c>
    </row>
    <row r="319" spans="1:21">
      <c r="A319" s="113"/>
      <c r="B319" s="120" t="s">
        <v>14</v>
      </c>
      <c r="C319" s="847">
        <v>92.3</v>
      </c>
      <c r="D319" s="843">
        <v>1848</v>
      </c>
      <c r="E319" s="843">
        <v>123.1</v>
      </c>
      <c r="F319" s="843">
        <v>93</v>
      </c>
      <c r="G319" s="844">
        <v>20948</v>
      </c>
      <c r="H319" s="843">
        <v>88.102000000000004</v>
      </c>
      <c r="I319" s="844">
        <v>3188183</v>
      </c>
      <c r="J319" s="846">
        <v>1.62</v>
      </c>
      <c r="K319" s="900">
        <v>102.101</v>
      </c>
      <c r="M319" s="847">
        <v>92.3</v>
      </c>
      <c r="N319" s="843">
        <v>1914.1</v>
      </c>
      <c r="O319" s="843">
        <v>123.1</v>
      </c>
      <c r="P319" s="843">
        <v>92.9</v>
      </c>
      <c r="Q319" s="844">
        <v>21532</v>
      </c>
      <c r="R319" s="843">
        <v>88.102000000000004</v>
      </c>
      <c r="S319" s="844">
        <v>15819</v>
      </c>
      <c r="T319" s="846">
        <v>1.62</v>
      </c>
      <c r="U319" s="900">
        <v>102.101</v>
      </c>
    </row>
    <row r="320" spans="1:21">
      <c r="A320" s="111" t="s">
        <v>63</v>
      </c>
      <c r="B320" s="119" t="s">
        <v>3</v>
      </c>
      <c r="C320" s="857">
        <v>93.8</v>
      </c>
      <c r="D320" s="853">
        <v>1892</v>
      </c>
      <c r="E320" s="853">
        <v>124</v>
      </c>
      <c r="F320" s="853">
        <v>92.6</v>
      </c>
      <c r="G320" s="854">
        <v>20188</v>
      </c>
      <c r="H320" s="853">
        <v>84.632000000000005</v>
      </c>
      <c r="I320" s="854">
        <v>2974763</v>
      </c>
      <c r="J320" s="856">
        <v>1.607</v>
      </c>
      <c r="K320" s="902">
        <v>102.321</v>
      </c>
      <c r="M320" s="857">
        <v>93.8</v>
      </c>
      <c r="N320" s="853">
        <v>1929.3</v>
      </c>
      <c r="O320" s="853">
        <v>124</v>
      </c>
      <c r="P320" s="853">
        <v>93</v>
      </c>
      <c r="Q320" s="854">
        <v>21135</v>
      </c>
      <c r="R320" s="853">
        <v>84.632000000000005</v>
      </c>
      <c r="S320" s="854">
        <v>14194</v>
      </c>
      <c r="T320" s="856">
        <v>1.607</v>
      </c>
      <c r="U320" s="902">
        <v>102.321</v>
      </c>
    </row>
    <row r="321" spans="1:21">
      <c r="A321" s="112">
        <v>2015</v>
      </c>
      <c r="B321" s="120" t="s">
        <v>4</v>
      </c>
      <c r="C321" s="847">
        <v>93.3</v>
      </c>
      <c r="D321" s="843">
        <v>1949</v>
      </c>
      <c r="E321" s="843">
        <v>120.2</v>
      </c>
      <c r="F321" s="843">
        <v>92.6</v>
      </c>
      <c r="G321" s="844">
        <v>19343</v>
      </c>
      <c r="H321" s="843">
        <v>99.802000000000007</v>
      </c>
      <c r="I321" s="844">
        <v>10864783</v>
      </c>
      <c r="J321" s="846">
        <v>1.605</v>
      </c>
      <c r="K321" s="900">
        <v>102.215</v>
      </c>
      <c r="M321" s="847">
        <v>93.3</v>
      </c>
      <c r="N321" s="843">
        <v>1968.7</v>
      </c>
      <c r="O321" s="843">
        <v>120.2</v>
      </c>
      <c r="P321" s="843">
        <v>93.2</v>
      </c>
      <c r="Q321" s="844">
        <v>20961</v>
      </c>
      <c r="R321" s="843">
        <v>99.802000000000007</v>
      </c>
      <c r="S321" s="844">
        <v>13632</v>
      </c>
      <c r="T321" s="846">
        <v>1.605</v>
      </c>
      <c r="U321" s="900">
        <v>102.215</v>
      </c>
    </row>
    <row r="322" spans="1:21">
      <c r="A322" s="112"/>
      <c r="B322" s="120" t="s">
        <v>5</v>
      </c>
      <c r="C322" s="847">
        <v>93</v>
      </c>
      <c r="D322" s="843">
        <v>1872</v>
      </c>
      <c r="E322" s="843">
        <v>118.2</v>
      </c>
      <c r="F322" s="843">
        <v>91.9</v>
      </c>
      <c r="G322" s="844">
        <v>19482</v>
      </c>
      <c r="H322" s="843">
        <v>102.821</v>
      </c>
      <c r="I322" s="844">
        <v>2066040</v>
      </c>
      <c r="J322" s="846">
        <v>1.5860000000000001</v>
      </c>
      <c r="K322" s="900">
        <v>101.889</v>
      </c>
      <c r="M322" s="847">
        <v>93</v>
      </c>
      <c r="N322" s="843">
        <v>1942.4</v>
      </c>
      <c r="O322" s="843">
        <v>118.2</v>
      </c>
      <c r="P322" s="843">
        <v>92.9</v>
      </c>
      <c r="Q322" s="844">
        <v>21229</v>
      </c>
      <c r="R322" s="843">
        <v>102.821</v>
      </c>
      <c r="S322" s="844">
        <v>10240</v>
      </c>
      <c r="T322" s="846">
        <v>1.5860000000000001</v>
      </c>
      <c r="U322" s="900">
        <v>101.889</v>
      </c>
    </row>
    <row r="323" spans="1:21">
      <c r="A323" s="112"/>
      <c r="B323" s="120" t="s">
        <v>6</v>
      </c>
      <c r="C323" s="847">
        <v>91.6</v>
      </c>
      <c r="D323" s="843">
        <v>1876</v>
      </c>
      <c r="E323" s="843">
        <v>113.4</v>
      </c>
      <c r="F323" s="843">
        <v>94.1</v>
      </c>
      <c r="G323" s="844">
        <v>18835</v>
      </c>
      <c r="H323" s="843">
        <v>101.98</v>
      </c>
      <c r="I323" s="844">
        <v>6497772</v>
      </c>
      <c r="J323" s="846">
        <v>1.569</v>
      </c>
      <c r="K323" s="900">
        <v>100.82599999999999</v>
      </c>
      <c r="M323" s="847">
        <v>91.6</v>
      </c>
      <c r="N323" s="843">
        <v>1915.6</v>
      </c>
      <c r="O323" s="843">
        <v>113.4</v>
      </c>
      <c r="P323" s="843">
        <v>94</v>
      </c>
      <c r="Q323" s="844">
        <v>20974</v>
      </c>
      <c r="R323" s="843">
        <v>101.98</v>
      </c>
      <c r="S323" s="844">
        <v>16685</v>
      </c>
      <c r="T323" s="846">
        <v>1.569</v>
      </c>
      <c r="U323" s="900">
        <v>100.82599999999999</v>
      </c>
    </row>
    <row r="324" spans="1:21">
      <c r="A324" s="112"/>
      <c r="B324" s="120" t="s">
        <v>7</v>
      </c>
      <c r="C324" s="847">
        <v>91.4</v>
      </c>
      <c r="D324" s="843">
        <v>1921</v>
      </c>
      <c r="E324" s="843">
        <v>120.2</v>
      </c>
      <c r="F324" s="843">
        <v>94.3</v>
      </c>
      <c r="G324" s="844">
        <v>20331</v>
      </c>
      <c r="H324" s="843">
        <v>121.102</v>
      </c>
      <c r="I324" s="844">
        <v>73126203</v>
      </c>
      <c r="J324" s="846">
        <v>1.587</v>
      </c>
      <c r="K324" s="900">
        <v>100.82299999999999</v>
      </c>
      <c r="M324" s="847">
        <v>91.4</v>
      </c>
      <c r="N324" s="843">
        <v>1891.6</v>
      </c>
      <c r="O324" s="843">
        <v>120.2</v>
      </c>
      <c r="P324" s="843">
        <v>93.9</v>
      </c>
      <c r="Q324" s="844">
        <v>20679</v>
      </c>
      <c r="R324" s="843">
        <v>121.102</v>
      </c>
      <c r="S324" s="844">
        <v>15765</v>
      </c>
      <c r="T324" s="846">
        <v>1.587</v>
      </c>
      <c r="U324" s="900">
        <v>100.82299999999999</v>
      </c>
    </row>
    <row r="325" spans="1:21">
      <c r="A325" s="112"/>
      <c r="B325" s="120" t="s">
        <v>8</v>
      </c>
      <c r="C325" s="847">
        <v>91</v>
      </c>
      <c r="D325" s="843">
        <v>1939</v>
      </c>
      <c r="E325" s="843">
        <v>107.4</v>
      </c>
      <c r="F325" s="843">
        <v>94.4</v>
      </c>
      <c r="G325" s="844">
        <v>21958</v>
      </c>
      <c r="H325" s="843">
        <v>109.41500000000001</v>
      </c>
      <c r="I325" s="844">
        <v>5039927</v>
      </c>
      <c r="J325" s="846">
        <v>1.569</v>
      </c>
      <c r="K325" s="900">
        <v>100.61799999999999</v>
      </c>
      <c r="M325" s="847">
        <v>91</v>
      </c>
      <c r="N325" s="843">
        <v>1866.8</v>
      </c>
      <c r="O325" s="843">
        <v>107.4</v>
      </c>
      <c r="P325" s="843">
        <v>94</v>
      </c>
      <c r="Q325" s="844">
        <v>20962</v>
      </c>
      <c r="R325" s="843">
        <v>109.41500000000001</v>
      </c>
      <c r="S325" s="844">
        <v>15436</v>
      </c>
      <c r="T325" s="846">
        <v>1.569</v>
      </c>
      <c r="U325" s="900">
        <v>100.61799999999999</v>
      </c>
    </row>
    <row r="326" spans="1:21">
      <c r="A326" s="112"/>
      <c r="B326" s="120" t="s">
        <v>9</v>
      </c>
      <c r="C326" s="847">
        <v>90.8</v>
      </c>
      <c r="D326" s="843">
        <v>1828</v>
      </c>
      <c r="E326" s="843">
        <v>124.5</v>
      </c>
      <c r="F326" s="843">
        <v>94.6</v>
      </c>
      <c r="G326" s="844">
        <v>22481</v>
      </c>
      <c r="H326" s="843">
        <v>110.453</v>
      </c>
      <c r="I326" s="844">
        <v>3708617</v>
      </c>
      <c r="J326" s="846">
        <v>1.5609999999999999</v>
      </c>
      <c r="K326" s="900">
        <v>100.10299999999999</v>
      </c>
      <c r="M326" s="847">
        <v>90.8</v>
      </c>
      <c r="N326" s="843">
        <v>1805</v>
      </c>
      <c r="O326" s="843">
        <v>124.5</v>
      </c>
      <c r="P326" s="843">
        <v>94.1</v>
      </c>
      <c r="Q326" s="844">
        <v>20733</v>
      </c>
      <c r="R326" s="843">
        <v>110.453</v>
      </c>
      <c r="S326" s="844">
        <v>13525</v>
      </c>
      <c r="T326" s="846">
        <v>1.5609999999999999</v>
      </c>
      <c r="U326" s="900">
        <v>100.10299999999999</v>
      </c>
    </row>
    <row r="327" spans="1:21">
      <c r="A327" s="112"/>
      <c r="B327" s="120" t="s">
        <v>10</v>
      </c>
      <c r="C327" s="847">
        <v>91.4</v>
      </c>
      <c r="D327" s="843">
        <v>1860</v>
      </c>
      <c r="E327" s="843">
        <v>110.8</v>
      </c>
      <c r="F327" s="843">
        <v>94.4</v>
      </c>
      <c r="G327" s="844">
        <v>22507</v>
      </c>
      <c r="H327" s="843">
        <v>102.53</v>
      </c>
      <c r="I327" s="844">
        <v>10567379</v>
      </c>
      <c r="J327" s="846">
        <v>1.5529999999999999</v>
      </c>
      <c r="K327" s="900">
        <v>100.30800000000001</v>
      </c>
      <c r="M327" s="847">
        <v>91.4</v>
      </c>
      <c r="N327" s="843">
        <v>1820.5</v>
      </c>
      <c r="O327" s="843">
        <v>110.8</v>
      </c>
      <c r="P327" s="843">
        <v>94.2</v>
      </c>
      <c r="Q327" s="844">
        <v>20556</v>
      </c>
      <c r="R327" s="843">
        <v>102.53</v>
      </c>
      <c r="S327" s="844">
        <v>14510</v>
      </c>
      <c r="T327" s="846">
        <v>1.5529999999999999</v>
      </c>
      <c r="U327" s="900">
        <v>100.30800000000001</v>
      </c>
    </row>
    <row r="328" spans="1:21">
      <c r="A328" s="112"/>
      <c r="B328" s="120" t="s">
        <v>11</v>
      </c>
      <c r="C328" s="847">
        <v>90.4</v>
      </c>
      <c r="D328" s="843">
        <v>1803</v>
      </c>
      <c r="E328" s="843">
        <v>118.1</v>
      </c>
      <c r="F328" s="843">
        <v>94.5</v>
      </c>
      <c r="G328" s="844">
        <v>22192</v>
      </c>
      <c r="H328" s="843">
        <v>96.161000000000001</v>
      </c>
      <c r="I328" s="844">
        <v>3473051</v>
      </c>
      <c r="J328" s="846">
        <v>1.538</v>
      </c>
      <c r="K328" s="900">
        <v>100.205</v>
      </c>
      <c r="M328" s="847">
        <v>90.4</v>
      </c>
      <c r="N328" s="843">
        <v>1784</v>
      </c>
      <c r="O328" s="843">
        <v>118.1</v>
      </c>
      <c r="P328" s="843">
        <v>94.5</v>
      </c>
      <c r="Q328" s="844">
        <v>20470</v>
      </c>
      <c r="R328" s="843">
        <v>96.161000000000001</v>
      </c>
      <c r="S328" s="844">
        <v>16647</v>
      </c>
      <c r="T328" s="846">
        <v>1.538</v>
      </c>
      <c r="U328" s="900">
        <v>100.205</v>
      </c>
    </row>
    <row r="329" spans="1:21">
      <c r="A329" s="112"/>
      <c r="B329" s="120" t="s">
        <v>12</v>
      </c>
      <c r="C329" s="847">
        <v>91.8</v>
      </c>
      <c r="D329" s="878">
        <v>1893</v>
      </c>
      <c r="E329" s="843">
        <v>110.6</v>
      </c>
      <c r="F329" s="843">
        <v>94.7</v>
      </c>
      <c r="G329" s="844">
        <v>21405</v>
      </c>
      <c r="H329" s="843">
        <v>90.561000000000007</v>
      </c>
      <c r="I329" s="844">
        <v>5832834</v>
      </c>
      <c r="J329" s="846">
        <v>1.538</v>
      </c>
      <c r="K329" s="900">
        <v>100.616</v>
      </c>
      <c r="M329" s="847">
        <v>91.8</v>
      </c>
      <c r="N329" s="903">
        <v>1843.9</v>
      </c>
      <c r="O329" s="843">
        <v>110.6</v>
      </c>
      <c r="P329" s="843">
        <v>94.7</v>
      </c>
      <c r="Q329" s="844">
        <v>20397</v>
      </c>
      <c r="R329" s="843">
        <v>90.561000000000007</v>
      </c>
      <c r="S329" s="844">
        <v>15092</v>
      </c>
      <c r="T329" s="846">
        <v>1.538</v>
      </c>
      <c r="U329" s="900">
        <v>100.616</v>
      </c>
    </row>
    <row r="330" spans="1:21">
      <c r="A330" s="112"/>
      <c r="B330" s="120" t="s">
        <v>13</v>
      </c>
      <c r="C330" s="847">
        <v>94.9</v>
      </c>
      <c r="D330" s="878">
        <v>1800</v>
      </c>
      <c r="E330" s="843">
        <v>109.5</v>
      </c>
      <c r="F330" s="843">
        <v>95</v>
      </c>
      <c r="G330" s="844">
        <v>20457</v>
      </c>
      <c r="H330" s="843">
        <v>95.897999999999996</v>
      </c>
      <c r="I330" s="844">
        <v>58834821</v>
      </c>
      <c r="J330" s="846">
        <v>1.532</v>
      </c>
      <c r="K330" s="900">
        <v>100.61799999999999</v>
      </c>
      <c r="M330" s="847">
        <v>94.9</v>
      </c>
      <c r="N330" s="903">
        <v>1818.3</v>
      </c>
      <c r="O330" s="843">
        <v>109.5</v>
      </c>
      <c r="P330" s="843">
        <v>94.8</v>
      </c>
      <c r="Q330" s="844">
        <v>20490</v>
      </c>
      <c r="R330" s="843">
        <v>95.897999999999996</v>
      </c>
      <c r="S330" s="844">
        <v>16002</v>
      </c>
      <c r="T330" s="846">
        <v>1.532</v>
      </c>
      <c r="U330" s="900">
        <v>100.61799999999999</v>
      </c>
    </row>
    <row r="331" spans="1:21">
      <c r="A331" s="113"/>
      <c r="B331" s="121" t="s">
        <v>14</v>
      </c>
      <c r="C331" s="852">
        <v>93.8</v>
      </c>
      <c r="D331" s="904">
        <v>1784</v>
      </c>
      <c r="E331" s="848">
        <v>117.8</v>
      </c>
      <c r="F331" s="848">
        <v>95.2</v>
      </c>
      <c r="G331" s="849">
        <v>19423</v>
      </c>
      <c r="H331" s="848">
        <v>103.039</v>
      </c>
      <c r="I331" s="849">
        <v>2731794</v>
      </c>
      <c r="J331" s="851">
        <v>1.5189999999999999</v>
      </c>
      <c r="K331" s="901">
        <v>100.617</v>
      </c>
      <c r="M331" s="852">
        <v>93.8</v>
      </c>
      <c r="N331" s="905">
        <v>1851.8</v>
      </c>
      <c r="O331" s="848">
        <v>117.8</v>
      </c>
      <c r="P331" s="848">
        <v>95.2</v>
      </c>
      <c r="Q331" s="849">
        <v>19806</v>
      </c>
      <c r="R331" s="848">
        <v>103.039</v>
      </c>
      <c r="S331" s="849">
        <v>13507</v>
      </c>
      <c r="T331" s="851">
        <v>1.5189999999999999</v>
      </c>
      <c r="U331" s="901">
        <v>100.617</v>
      </c>
    </row>
    <row r="332" spans="1:21">
      <c r="A332" s="111" t="s">
        <v>280</v>
      </c>
      <c r="B332" s="119" t="s">
        <v>3</v>
      </c>
      <c r="C332" s="857">
        <v>93.9</v>
      </c>
      <c r="D332" s="906">
        <v>1830</v>
      </c>
      <c r="E332" s="853">
        <v>118.2</v>
      </c>
      <c r="F332" s="853">
        <v>94.8</v>
      </c>
      <c r="G332" s="854">
        <v>19084</v>
      </c>
      <c r="H332" s="853">
        <v>109.777</v>
      </c>
      <c r="I332" s="854">
        <v>3242511</v>
      </c>
      <c r="J332" s="856">
        <v>1.516</v>
      </c>
      <c r="K332" s="902">
        <v>100.515</v>
      </c>
      <c r="M332" s="857">
        <v>93.9</v>
      </c>
      <c r="N332" s="906">
        <v>1855.1</v>
      </c>
      <c r="O332" s="853">
        <v>118.2</v>
      </c>
      <c r="P332" s="853">
        <v>95.2</v>
      </c>
      <c r="Q332" s="854">
        <v>20409</v>
      </c>
      <c r="R332" s="853">
        <v>109.777</v>
      </c>
      <c r="S332" s="854">
        <v>15022</v>
      </c>
      <c r="T332" s="856">
        <v>1.516</v>
      </c>
      <c r="U332" s="902">
        <v>100.515</v>
      </c>
    </row>
    <row r="333" spans="1:21">
      <c r="A333" s="112">
        <v>2016</v>
      </c>
      <c r="B333" s="120" t="s">
        <v>4</v>
      </c>
      <c r="C333" s="847">
        <v>95.8</v>
      </c>
      <c r="D333" s="878">
        <v>1837</v>
      </c>
      <c r="E333" s="843">
        <v>112.6</v>
      </c>
      <c r="F333" s="843">
        <v>94.6</v>
      </c>
      <c r="G333" s="844">
        <v>18515</v>
      </c>
      <c r="H333" s="843">
        <v>90.218999999999994</v>
      </c>
      <c r="I333" s="844">
        <v>12287365</v>
      </c>
      <c r="J333" s="846">
        <v>1.51</v>
      </c>
      <c r="K333" s="900">
        <v>100.82599999999999</v>
      </c>
      <c r="M333" s="847">
        <v>95.8</v>
      </c>
      <c r="N333" s="878">
        <v>1864.1</v>
      </c>
      <c r="O333" s="843">
        <v>112.6</v>
      </c>
      <c r="P333" s="843">
        <v>95.2</v>
      </c>
      <c r="Q333" s="844">
        <v>20046</v>
      </c>
      <c r="R333" s="843">
        <v>90.218999999999994</v>
      </c>
      <c r="S333" s="844">
        <v>15154</v>
      </c>
      <c r="T333" s="846">
        <v>1.51</v>
      </c>
      <c r="U333" s="900">
        <v>100.82599999999999</v>
      </c>
    </row>
    <row r="334" spans="1:21">
      <c r="A334" s="112"/>
      <c r="B334" s="120" t="s">
        <v>5</v>
      </c>
      <c r="C334" s="847">
        <v>97.5</v>
      </c>
      <c r="D334" s="878">
        <v>1896</v>
      </c>
      <c r="E334" s="843">
        <v>105.3</v>
      </c>
      <c r="F334" s="843">
        <v>94.2</v>
      </c>
      <c r="G334" s="844">
        <v>18247</v>
      </c>
      <c r="H334" s="843">
        <v>88.528999999999996</v>
      </c>
      <c r="I334" s="844">
        <v>2881998</v>
      </c>
      <c r="J334" s="846">
        <v>1.4810000000000001</v>
      </c>
      <c r="K334" s="900">
        <v>100.515</v>
      </c>
      <c r="M334" s="847">
        <v>97.5</v>
      </c>
      <c r="N334" s="878">
        <v>1958.8</v>
      </c>
      <c r="O334" s="843">
        <v>105.3</v>
      </c>
      <c r="P334" s="843">
        <v>95.2</v>
      </c>
      <c r="Q334" s="844">
        <v>19560</v>
      </c>
      <c r="R334" s="843">
        <v>88.528999999999996</v>
      </c>
      <c r="S334" s="844">
        <v>14223</v>
      </c>
      <c r="T334" s="846">
        <v>1.4810000000000001</v>
      </c>
      <c r="U334" s="900">
        <v>100.515</v>
      </c>
    </row>
    <row r="335" spans="1:21">
      <c r="A335" s="112"/>
      <c r="B335" s="120" t="s">
        <v>6</v>
      </c>
      <c r="C335" s="847">
        <v>96.8</v>
      </c>
      <c r="D335" s="878">
        <v>1782</v>
      </c>
      <c r="E335" s="843">
        <v>121.9</v>
      </c>
      <c r="F335" s="843">
        <v>95.7</v>
      </c>
      <c r="G335" s="844">
        <v>17078</v>
      </c>
      <c r="H335" s="843">
        <v>100.069</v>
      </c>
      <c r="I335" s="844">
        <v>5903023</v>
      </c>
      <c r="J335" s="846">
        <v>1.4710000000000001</v>
      </c>
      <c r="K335" s="900">
        <v>100.307</v>
      </c>
      <c r="M335" s="847">
        <v>96.8</v>
      </c>
      <c r="N335" s="878">
        <v>1816.5</v>
      </c>
      <c r="O335" s="843">
        <v>121.9</v>
      </c>
      <c r="P335" s="843">
        <v>95.5</v>
      </c>
      <c r="Q335" s="844">
        <v>19498</v>
      </c>
      <c r="R335" s="843">
        <v>100.069</v>
      </c>
      <c r="S335" s="844">
        <v>15164</v>
      </c>
      <c r="T335" s="846">
        <v>1.4710000000000001</v>
      </c>
      <c r="U335" s="900">
        <v>100.307</v>
      </c>
    </row>
    <row r="336" spans="1:21">
      <c r="A336" s="112"/>
      <c r="B336" s="120" t="s">
        <v>7</v>
      </c>
      <c r="C336" s="847">
        <v>98</v>
      </c>
      <c r="D336" s="878">
        <v>1772</v>
      </c>
      <c r="E336" s="843">
        <v>115.5</v>
      </c>
      <c r="F336" s="843">
        <v>96</v>
      </c>
      <c r="G336" s="844">
        <v>18080</v>
      </c>
      <c r="H336" s="843">
        <v>81.962000000000003</v>
      </c>
      <c r="I336" s="844">
        <v>69052709</v>
      </c>
      <c r="J336" s="846">
        <v>1.458</v>
      </c>
      <c r="K336" s="900">
        <v>100.102</v>
      </c>
      <c r="M336" s="847">
        <v>98</v>
      </c>
      <c r="N336" s="878">
        <v>1753</v>
      </c>
      <c r="O336" s="843">
        <v>115.5</v>
      </c>
      <c r="P336" s="843">
        <v>95.6</v>
      </c>
      <c r="Q336" s="844">
        <v>18123</v>
      </c>
      <c r="R336" s="843">
        <v>81.962000000000003</v>
      </c>
      <c r="S336" s="844">
        <v>15333</v>
      </c>
      <c r="T336" s="846">
        <v>1.458</v>
      </c>
      <c r="U336" s="900">
        <v>100.102</v>
      </c>
    </row>
    <row r="337" spans="1:21">
      <c r="A337" s="112"/>
      <c r="B337" s="120" t="s">
        <v>8</v>
      </c>
      <c r="C337" s="847">
        <v>99.7</v>
      </c>
      <c r="D337" s="878">
        <v>1772</v>
      </c>
      <c r="E337" s="843">
        <v>120.3</v>
      </c>
      <c r="F337" s="843">
        <v>96.3</v>
      </c>
      <c r="G337" s="844">
        <v>20114</v>
      </c>
      <c r="H337" s="843">
        <v>92.305999999999997</v>
      </c>
      <c r="I337" s="844">
        <v>5461386</v>
      </c>
      <c r="J337" s="846">
        <v>1.4390000000000001</v>
      </c>
      <c r="K337" s="900">
        <v>100</v>
      </c>
      <c r="M337" s="847">
        <v>99.7</v>
      </c>
      <c r="N337" s="878">
        <v>1695.4</v>
      </c>
      <c r="O337" s="843">
        <v>120.3</v>
      </c>
      <c r="P337" s="843">
        <v>95.8</v>
      </c>
      <c r="Q337" s="844">
        <v>19214</v>
      </c>
      <c r="R337" s="843">
        <v>92.305999999999997</v>
      </c>
      <c r="S337" s="844">
        <v>16051</v>
      </c>
      <c r="T337" s="846">
        <v>1.4390000000000001</v>
      </c>
      <c r="U337" s="900">
        <v>100</v>
      </c>
    </row>
    <row r="338" spans="1:21">
      <c r="A338" s="112"/>
      <c r="B338" s="120" t="s">
        <v>9</v>
      </c>
      <c r="C338" s="847">
        <v>99</v>
      </c>
      <c r="D338" s="878">
        <v>1874</v>
      </c>
      <c r="E338" s="843">
        <v>114.8</v>
      </c>
      <c r="F338" s="843">
        <v>96.2</v>
      </c>
      <c r="G338" s="844">
        <v>19646</v>
      </c>
      <c r="H338" s="843">
        <v>90.84</v>
      </c>
      <c r="I338" s="844">
        <v>4989168</v>
      </c>
      <c r="J338" s="846">
        <v>1.431</v>
      </c>
      <c r="K338" s="900">
        <v>100.205</v>
      </c>
      <c r="M338" s="847">
        <v>99</v>
      </c>
      <c r="N338" s="878">
        <v>1847.6</v>
      </c>
      <c r="O338" s="843">
        <v>114.8</v>
      </c>
      <c r="P338" s="843">
        <v>95.8</v>
      </c>
      <c r="Q338" s="844">
        <v>18759</v>
      </c>
      <c r="R338" s="843">
        <v>90.84</v>
      </c>
      <c r="S338" s="844">
        <v>16611</v>
      </c>
      <c r="T338" s="846">
        <v>1.431</v>
      </c>
      <c r="U338" s="900">
        <v>100.205</v>
      </c>
    </row>
    <row r="339" spans="1:21">
      <c r="A339" s="112"/>
      <c r="B339" s="120" t="s">
        <v>10</v>
      </c>
      <c r="C339" s="847">
        <v>99.7</v>
      </c>
      <c r="D339" s="878">
        <v>1928</v>
      </c>
      <c r="E339" s="843">
        <v>102.4</v>
      </c>
      <c r="F339" s="843">
        <v>96</v>
      </c>
      <c r="G339" s="844">
        <v>21525</v>
      </c>
      <c r="H339" s="843">
        <v>105.583</v>
      </c>
      <c r="I339" s="844">
        <v>11880117</v>
      </c>
      <c r="J339" s="846">
        <v>1.423</v>
      </c>
      <c r="K339" s="900">
        <v>99.897999999999996</v>
      </c>
      <c r="M339" s="847">
        <v>99.7</v>
      </c>
      <c r="N339" s="878">
        <v>1878.4</v>
      </c>
      <c r="O339" s="843">
        <v>102.4</v>
      </c>
      <c r="P339" s="843">
        <v>95.8</v>
      </c>
      <c r="Q339" s="844">
        <v>19008</v>
      </c>
      <c r="R339" s="843">
        <v>105.583</v>
      </c>
      <c r="S339" s="844">
        <v>15691</v>
      </c>
      <c r="T339" s="846">
        <v>1.423</v>
      </c>
      <c r="U339" s="900">
        <v>99.897999999999996</v>
      </c>
    </row>
    <row r="340" spans="1:21" s="865" customFormat="1">
      <c r="A340" s="112"/>
      <c r="B340" s="120" t="s">
        <v>11</v>
      </c>
      <c r="C340" s="866">
        <v>98.6</v>
      </c>
      <c r="D340" s="907">
        <v>1879</v>
      </c>
      <c r="E340" s="860">
        <v>125.9</v>
      </c>
      <c r="F340" s="860">
        <v>95.9</v>
      </c>
      <c r="G340" s="862">
        <v>20312</v>
      </c>
      <c r="H340" s="860">
        <v>107.425</v>
      </c>
      <c r="I340" s="862">
        <v>2995268</v>
      </c>
      <c r="J340" s="864">
        <v>1.4139999999999999</v>
      </c>
      <c r="K340" s="908">
        <v>99.694000000000003</v>
      </c>
      <c r="M340" s="866">
        <v>98.6</v>
      </c>
      <c r="N340" s="907">
        <v>1866.4</v>
      </c>
      <c r="O340" s="860">
        <v>125.9</v>
      </c>
      <c r="P340" s="860">
        <v>95.9</v>
      </c>
      <c r="Q340" s="862">
        <v>18748</v>
      </c>
      <c r="R340" s="860">
        <v>107.425</v>
      </c>
      <c r="S340" s="862">
        <v>14435</v>
      </c>
      <c r="T340" s="864">
        <v>1.4139999999999999</v>
      </c>
      <c r="U340" s="908">
        <v>99.694000000000003</v>
      </c>
    </row>
    <row r="341" spans="1:21">
      <c r="A341" s="112"/>
      <c r="B341" s="120" t="s">
        <v>12</v>
      </c>
      <c r="C341" s="847">
        <v>95.7</v>
      </c>
      <c r="D341" s="878">
        <v>1729</v>
      </c>
      <c r="E341" s="843">
        <v>106.7</v>
      </c>
      <c r="F341" s="843">
        <v>95.7</v>
      </c>
      <c r="G341" s="844">
        <v>19217</v>
      </c>
      <c r="H341" s="843">
        <v>122.443</v>
      </c>
      <c r="I341" s="844">
        <v>6351794</v>
      </c>
      <c r="J341" s="846">
        <v>1.409</v>
      </c>
      <c r="K341" s="900">
        <v>100.20399999999999</v>
      </c>
      <c r="M341" s="847">
        <v>95.7</v>
      </c>
      <c r="N341" s="878">
        <v>1690.5</v>
      </c>
      <c r="O341" s="843">
        <v>106.7</v>
      </c>
      <c r="P341" s="843">
        <v>95.7</v>
      </c>
      <c r="Q341" s="844">
        <v>18442</v>
      </c>
      <c r="R341" s="843">
        <v>122.443</v>
      </c>
      <c r="S341" s="844">
        <v>16087</v>
      </c>
      <c r="T341" s="846">
        <v>1.409</v>
      </c>
      <c r="U341" s="900">
        <v>100.20399999999999</v>
      </c>
    </row>
    <row r="342" spans="1:21">
      <c r="A342" s="112"/>
      <c r="B342" s="120" t="s">
        <v>13</v>
      </c>
      <c r="C342" s="847">
        <v>92.2</v>
      </c>
      <c r="D342" s="878">
        <v>1706</v>
      </c>
      <c r="E342" s="843">
        <v>114.7</v>
      </c>
      <c r="F342" s="843">
        <v>95.7</v>
      </c>
      <c r="G342" s="844">
        <v>18863</v>
      </c>
      <c r="H342" s="843">
        <v>111.16</v>
      </c>
      <c r="I342" s="844">
        <v>58393410</v>
      </c>
      <c r="J342" s="846">
        <v>1.4019999999999999</v>
      </c>
      <c r="K342" s="900">
        <v>100.40900000000001</v>
      </c>
      <c r="M342" s="847">
        <v>92.2</v>
      </c>
      <c r="N342" s="878">
        <v>1719.7</v>
      </c>
      <c r="O342" s="843">
        <v>114.7</v>
      </c>
      <c r="P342" s="843">
        <v>95.5</v>
      </c>
      <c r="Q342" s="844">
        <v>18465</v>
      </c>
      <c r="R342" s="843">
        <v>111.16</v>
      </c>
      <c r="S342" s="844">
        <v>15855</v>
      </c>
      <c r="T342" s="846">
        <v>1.4019999999999999</v>
      </c>
      <c r="U342" s="900">
        <v>100.40900000000001</v>
      </c>
    </row>
    <row r="343" spans="1:21" ht="13.5" thickBot="1">
      <c r="A343" s="116"/>
      <c r="B343" s="566" t="s">
        <v>14</v>
      </c>
      <c r="C343" s="871">
        <v>91.6</v>
      </c>
      <c r="D343" s="909">
        <v>1692</v>
      </c>
      <c r="E343" s="868">
        <v>107.5</v>
      </c>
      <c r="F343" s="868">
        <v>95.7</v>
      </c>
      <c r="G343" s="869">
        <v>17694</v>
      </c>
      <c r="H343" s="868">
        <v>113.514</v>
      </c>
      <c r="I343" s="869">
        <v>2814657</v>
      </c>
      <c r="J343" s="870">
        <v>1.387</v>
      </c>
      <c r="K343" s="910">
        <v>100.20399999999999</v>
      </c>
      <c r="M343" s="871">
        <v>91.6</v>
      </c>
      <c r="N343" s="909">
        <v>1761.7</v>
      </c>
      <c r="O343" s="868">
        <v>107.5</v>
      </c>
      <c r="P343" s="868">
        <v>95.7</v>
      </c>
      <c r="Q343" s="869">
        <v>18365</v>
      </c>
      <c r="R343" s="868">
        <v>113.514</v>
      </c>
      <c r="S343" s="869">
        <v>13249</v>
      </c>
      <c r="T343" s="870">
        <v>1.387</v>
      </c>
      <c r="U343" s="910">
        <v>100.20399999999999</v>
      </c>
    </row>
    <row r="344" spans="1:21">
      <c r="A344" s="111" t="s">
        <v>466</v>
      </c>
      <c r="B344" s="119" t="s">
        <v>3</v>
      </c>
      <c r="C344" s="875">
        <v>93.7</v>
      </c>
      <c r="D344" s="1047">
        <v>1755</v>
      </c>
      <c r="E344" s="872">
        <v>100.9</v>
      </c>
      <c r="F344" s="872">
        <v>95.8</v>
      </c>
      <c r="G344" s="873">
        <v>17698</v>
      </c>
      <c r="H344" s="872">
        <v>102.01900000000001</v>
      </c>
      <c r="I344" s="873">
        <v>3846458</v>
      </c>
      <c r="J344" s="874">
        <v>1.3819999999999999</v>
      </c>
      <c r="K344" s="911">
        <v>100.10299999999999</v>
      </c>
      <c r="M344" s="875">
        <v>93.7</v>
      </c>
      <c r="N344" s="1047">
        <v>1788.1</v>
      </c>
      <c r="O344" s="872">
        <v>100.9</v>
      </c>
      <c r="P344" s="872">
        <v>96.2</v>
      </c>
      <c r="Q344" s="873">
        <v>18584</v>
      </c>
      <c r="R344" s="872">
        <v>102.01900000000001</v>
      </c>
      <c r="S344" s="873">
        <v>16794</v>
      </c>
      <c r="T344" s="874">
        <v>1.3819999999999999</v>
      </c>
      <c r="U344" s="911">
        <v>100.10299999999999</v>
      </c>
    </row>
    <row r="345" spans="1:21">
      <c r="A345" s="112">
        <v>2017</v>
      </c>
      <c r="B345" s="120" t="s">
        <v>4</v>
      </c>
      <c r="C345" s="847">
        <v>94.5</v>
      </c>
      <c r="D345" s="878">
        <v>1690</v>
      </c>
      <c r="E345" s="843">
        <v>112.6</v>
      </c>
      <c r="F345" s="843">
        <v>95.5</v>
      </c>
      <c r="G345" s="844">
        <v>17063</v>
      </c>
      <c r="H345" s="843">
        <v>94.652000000000001</v>
      </c>
      <c r="I345" s="844">
        <v>15352657</v>
      </c>
      <c r="J345" s="846">
        <v>1.375</v>
      </c>
      <c r="K345" s="900">
        <v>99.590999999999994</v>
      </c>
      <c r="M345" s="847">
        <v>94.5</v>
      </c>
      <c r="N345" s="878">
        <v>1713.9</v>
      </c>
      <c r="O345" s="843">
        <v>112.6</v>
      </c>
      <c r="P345" s="843">
        <v>96.1</v>
      </c>
      <c r="Q345" s="844">
        <v>18602</v>
      </c>
      <c r="R345" s="843">
        <v>94.652000000000001</v>
      </c>
      <c r="S345" s="844">
        <v>18477</v>
      </c>
      <c r="T345" s="846">
        <v>1.375</v>
      </c>
      <c r="U345" s="900">
        <v>99.590999999999994</v>
      </c>
    </row>
    <row r="346" spans="1:21">
      <c r="A346" s="112"/>
      <c r="B346" s="120" t="s">
        <v>5</v>
      </c>
      <c r="C346" s="847">
        <v>95.5</v>
      </c>
      <c r="D346" s="878">
        <v>1711</v>
      </c>
      <c r="E346" s="843">
        <v>112.5</v>
      </c>
      <c r="F346" s="843">
        <v>95.1</v>
      </c>
      <c r="G346" s="844">
        <v>17087</v>
      </c>
      <c r="H346" s="843">
        <v>93.549000000000007</v>
      </c>
      <c r="I346" s="844">
        <v>3724547</v>
      </c>
      <c r="J346" s="846">
        <v>1.3680000000000001</v>
      </c>
      <c r="K346" s="900">
        <v>99.795000000000002</v>
      </c>
      <c r="M346" s="847">
        <v>95.5</v>
      </c>
      <c r="N346" s="878">
        <v>1755.1</v>
      </c>
      <c r="O346" s="843">
        <v>112.5</v>
      </c>
      <c r="P346" s="843">
        <v>96.1</v>
      </c>
      <c r="Q346" s="844">
        <v>18608</v>
      </c>
      <c r="R346" s="843">
        <v>93.549000000000007</v>
      </c>
      <c r="S346" s="844">
        <v>17584</v>
      </c>
      <c r="T346" s="846">
        <v>1.3680000000000001</v>
      </c>
      <c r="U346" s="900">
        <v>99.795000000000002</v>
      </c>
    </row>
    <row r="347" spans="1:21">
      <c r="A347" s="112"/>
      <c r="B347" s="120" t="s">
        <v>6</v>
      </c>
      <c r="C347" s="847">
        <v>96.5</v>
      </c>
      <c r="D347" s="878">
        <v>1782</v>
      </c>
      <c r="E347" s="843">
        <v>115.5</v>
      </c>
      <c r="F347" s="843">
        <v>96.5</v>
      </c>
      <c r="G347" s="844">
        <v>15636</v>
      </c>
      <c r="H347" s="843">
        <v>87.715999999999994</v>
      </c>
      <c r="I347" s="844">
        <v>6414169</v>
      </c>
      <c r="J347" s="846">
        <v>1.3640000000000001</v>
      </c>
      <c r="K347" s="900">
        <v>99.897999999999996</v>
      </c>
      <c r="M347" s="847">
        <v>96.5</v>
      </c>
      <c r="N347" s="878">
        <v>1816.5</v>
      </c>
      <c r="O347" s="843">
        <v>115.5</v>
      </c>
      <c r="P347" s="843">
        <v>96.4</v>
      </c>
      <c r="Q347" s="844">
        <v>18053</v>
      </c>
      <c r="R347" s="843">
        <v>87.715999999999994</v>
      </c>
      <c r="S347" s="844">
        <v>16353</v>
      </c>
      <c r="T347" s="846">
        <v>1.3640000000000001</v>
      </c>
      <c r="U347" s="900">
        <v>99.897999999999996</v>
      </c>
    </row>
    <row r="348" spans="1:21">
      <c r="A348" s="112"/>
      <c r="B348" s="120" t="s">
        <v>7</v>
      </c>
      <c r="C348" s="847">
        <v>96.3</v>
      </c>
      <c r="D348" s="878">
        <v>1830</v>
      </c>
      <c r="E348" s="843">
        <v>115.2</v>
      </c>
      <c r="F348" s="843">
        <v>96.6</v>
      </c>
      <c r="G348" s="844">
        <v>18265</v>
      </c>
      <c r="H348" s="843">
        <v>99.917000000000002</v>
      </c>
      <c r="I348" s="844">
        <v>68117810</v>
      </c>
      <c r="J348" s="846">
        <v>1.3580000000000001</v>
      </c>
      <c r="K348" s="900">
        <v>99.694000000000003</v>
      </c>
      <c r="M348" s="847">
        <v>96.3</v>
      </c>
      <c r="N348" s="878">
        <v>1808.3</v>
      </c>
      <c r="O348" s="843">
        <v>115.2</v>
      </c>
      <c r="P348" s="843">
        <v>96.2</v>
      </c>
      <c r="Q348" s="844">
        <v>18109</v>
      </c>
      <c r="R348" s="843">
        <v>99.917000000000002</v>
      </c>
      <c r="S348" s="844">
        <v>15649</v>
      </c>
      <c r="T348" s="846">
        <v>1.3580000000000001</v>
      </c>
      <c r="U348" s="900">
        <v>99.694000000000003</v>
      </c>
    </row>
    <row r="349" spans="1:21">
      <c r="A349" s="112"/>
      <c r="B349" s="120" t="s">
        <v>8</v>
      </c>
      <c r="C349" s="847">
        <v>95</v>
      </c>
      <c r="D349" s="878">
        <v>1972</v>
      </c>
      <c r="E349" s="843">
        <v>114.6</v>
      </c>
      <c r="F349" s="843">
        <v>96.6</v>
      </c>
      <c r="G349" s="844">
        <v>18543</v>
      </c>
      <c r="H349" s="843">
        <v>94.245000000000005</v>
      </c>
      <c r="I349" s="844">
        <v>4531634</v>
      </c>
      <c r="J349" s="846">
        <v>1.351</v>
      </c>
      <c r="K349" s="900">
        <v>100.102</v>
      </c>
      <c r="M349" s="847">
        <v>95</v>
      </c>
      <c r="N349" s="878">
        <v>1892.8</v>
      </c>
      <c r="O349" s="843">
        <v>114.6</v>
      </c>
      <c r="P349" s="843">
        <v>96.1</v>
      </c>
      <c r="Q349" s="844">
        <v>17857</v>
      </c>
      <c r="R349" s="843">
        <v>94.245000000000005</v>
      </c>
      <c r="S349" s="844">
        <v>13013</v>
      </c>
      <c r="T349" s="846">
        <v>1.351</v>
      </c>
      <c r="U349" s="900">
        <v>100.102</v>
      </c>
    </row>
    <row r="350" spans="1:21">
      <c r="A350" s="112"/>
      <c r="B350" s="120" t="s">
        <v>9</v>
      </c>
      <c r="C350" s="847">
        <v>96.5</v>
      </c>
      <c r="D350" s="878">
        <v>1873</v>
      </c>
      <c r="E350" s="843">
        <v>110.3</v>
      </c>
      <c r="F350" s="843">
        <v>96.7</v>
      </c>
      <c r="G350" s="844">
        <v>18638</v>
      </c>
      <c r="H350" s="843">
        <v>85.295000000000002</v>
      </c>
      <c r="I350" s="844">
        <v>5783742</v>
      </c>
      <c r="J350" s="846">
        <v>1.3480000000000001</v>
      </c>
      <c r="K350" s="900">
        <v>100.41</v>
      </c>
      <c r="M350" s="847">
        <v>96.5</v>
      </c>
      <c r="N350" s="878">
        <v>1848.1</v>
      </c>
      <c r="O350" s="843">
        <v>110.3</v>
      </c>
      <c r="P350" s="843">
        <v>96.3</v>
      </c>
      <c r="Q350" s="844">
        <v>17714</v>
      </c>
      <c r="R350" s="843">
        <v>85.295000000000002</v>
      </c>
      <c r="S350" s="844">
        <v>17985</v>
      </c>
      <c r="T350" s="846">
        <v>1.3480000000000001</v>
      </c>
      <c r="U350" s="900">
        <v>100.41</v>
      </c>
    </row>
    <row r="351" spans="1:21">
      <c r="A351" s="112"/>
      <c r="B351" s="120" t="s">
        <v>10</v>
      </c>
      <c r="C351" s="847">
        <v>96.4</v>
      </c>
      <c r="D351" s="878">
        <v>1938</v>
      </c>
      <c r="E351" s="843">
        <v>114</v>
      </c>
      <c r="F351" s="843">
        <v>96.6</v>
      </c>
      <c r="G351" s="844">
        <v>20274</v>
      </c>
      <c r="H351" s="843">
        <v>80.182000000000002</v>
      </c>
      <c r="I351" s="844">
        <v>14742191</v>
      </c>
      <c r="J351" s="846">
        <v>1.3460000000000001</v>
      </c>
      <c r="K351" s="900">
        <v>100.307</v>
      </c>
      <c r="M351" s="847">
        <v>96.4</v>
      </c>
      <c r="N351" s="878">
        <v>1888</v>
      </c>
      <c r="O351" s="843">
        <v>114</v>
      </c>
      <c r="P351" s="843">
        <v>96.4</v>
      </c>
      <c r="Q351" s="844">
        <v>17770</v>
      </c>
      <c r="R351" s="843">
        <v>80.182000000000002</v>
      </c>
      <c r="S351" s="844">
        <v>18311</v>
      </c>
      <c r="T351" s="846">
        <v>1.3460000000000001</v>
      </c>
      <c r="U351" s="900">
        <v>100.307</v>
      </c>
    </row>
    <row r="352" spans="1:21">
      <c r="A352" s="112"/>
      <c r="B352" s="120" t="s">
        <v>11</v>
      </c>
      <c r="C352" s="847">
        <v>97.1</v>
      </c>
      <c r="D352" s="878">
        <v>1922</v>
      </c>
      <c r="E352" s="843">
        <v>115.5</v>
      </c>
      <c r="F352" s="843">
        <v>96.4</v>
      </c>
      <c r="G352" s="844">
        <v>18922</v>
      </c>
      <c r="H352" s="843">
        <v>82.471000000000004</v>
      </c>
      <c r="I352" s="844">
        <v>3496822</v>
      </c>
      <c r="J352" s="846">
        <v>1.339</v>
      </c>
      <c r="K352" s="900">
        <v>100.717</v>
      </c>
      <c r="M352" s="847">
        <v>97.1</v>
      </c>
      <c r="N352" s="878">
        <v>1904.1</v>
      </c>
      <c r="O352" s="843">
        <v>115.5</v>
      </c>
      <c r="P352" s="843">
        <v>96.3</v>
      </c>
      <c r="Q352" s="844">
        <v>17622</v>
      </c>
      <c r="R352" s="843">
        <v>82.471000000000004</v>
      </c>
      <c r="S352" s="844">
        <v>16385</v>
      </c>
      <c r="T352" s="846">
        <v>1.339</v>
      </c>
      <c r="U352" s="900">
        <v>100.717</v>
      </c>
    </row>
    <row r="353" spans="1:21">
      <c r="A353" s="112"/>
      <c r="B353" s="120" t="s">
        <v>12</v>
      </c>
      <c r="C353" s="847">
        <v>99.9</v>
      </c>
      <c r="D353" s="878">
        <v>1888</v>
      </c>
      <c r="E353" s="843">
        <v>122</v>
      </c>
      <c r="F353" s="843">
        <v>96.6</v>
      </c>
      <c r="G353" s="844">
        <v>19163</v>
      </c>
      <c r="H353" s="843">
        <v>86.784000000000006</v>
      </c>
      <c r="I353" s="844">
        <v>6982611</v>
      </c>
      <c r="J353" s="846">
        <v>1.337</v>
      </c>
      <c r="K353" s="900">
        <v>100</v>
      </c>
      <c r="M353" s="847">
        <v>99.9</v>
      </c>
      <c r="N353" s="878">
        <v>1850.8</v>
      </c>
      <c r="O353" s="843">
        <v>122</v>
      </c>
      <c r="P353" s="843">
        <v>96.5</v>
      </c>
      <c r="Q353" s="844">
        <v>18021</v>
      </c>
      <c r="R353" s="843">
        <v>86.784000000000006</v>
      </c>
      <c r="S353" s="844">
        <v>17193</v>
      </c>
      <c r="T353" s="846">
        <v>1.337</v>
      </c>
      <c r="U353" s="900">
        <v>100</v>
      </c>
    </row>
    <row r="354" spans="1:21">
      <c r="A354" s="112"/>
      <c r="B354" s="120" t="s">
        <v>13</v>
      </c>
      <c r="C354" s="847">
        <v>98.3</v>
      </c>
      <c r="D354" s="878">
        <v>1843</v>
      </c>
      <c r="E354" s="843">
        <v>122.1</v>
      </c>
      <c r="F354" s="843">
        <v>96.8</v>
      </c>
      <c r="G354" s="844">
        <v>18292</v>
      </c>
      <c r="H354" s="843">
        <v>78.17</v>
      </c>
      <c r="I354" s="844">
        <v>59920227</v>
      </c>
      <c r="J354" s="846">
        <v>1.3360000000000001</v>
      </c>
      <c r="K354" s="900">
        <v>100.51</v>
      </c>
      <c r="M354" s="847">
        <v>98.3</v>
      </c>
      <c r="N354" s="878">
        <v>1863.3</v>
      </c>
      <c r="O354" s="843">
        <v>122.1</v>
      </c>
      <c r="P354" s="843">
        <v>96.5</v>
      </c>
      <c r="Q354" s="844">
        <v>17902</v>
      </c>
      <c r="R354" s="843">
        <v>78.17</v>
      </c>
      <c r="S354" s="844">
        <v>16346</v>
      </c>
      <c r="T354" s="846">
        <v>1.3360000000000001</v>
      </c>
      <c r="U354" s="900">
        <v>100.51</v>
      </c>
    </row>
    <row r="355" spans="1:21" ht="13.5" thickBot="1">
      <c r="A355" s="116"/>
      <c r="B355" s="566" t="s">
        <v>14</v>
      </c>
      <c r="C355" s="847">
        <v>99.5</v>
      </c>
      <c r="D355" s="878">
        <v>1744</v>
      </c>
      <c r="E355" s="843">
        <v>111.8</v>
      </c>
      <c r="F355" s="843">
        <v>96.5</v>
      </c>
      <c r="G355" s="844">
        <v>16932</v>
      </c>
      <c r="H355" s="843">
        <v>83.432000000000002</v>
      </c>
      <c r="I355" s="844">
        <v>3869524</v>
      </c>
      <c r="J355" s="846">
        <v>1.33</v>
      </c>
      <c r="K355" s="900">
        <v>101.122</v>
      </c>
      <c r="M355" s="847">
        <v>99.5</v>
      </c>
      <c r="N355" s="878">
        <v>1800.3</v>
      </c>
      <c r="O355" s="843">
        <v>111.8</v>
      </c>
      <c r="P355" s="843">
        <v>96.6</v>
      </c>
      <c r="Q355" s="844">
        <v>17871</v>
      </c>
      <c r="R355" s="843">
        <v>83.432000000000002</v>
      </c>
      <c r="S355" s="844">
        <v>17191</v>
      </c>
      <c r="T355" s="846">
        <v>1.33</v>
      </c>
      <c r="U355" s="900">
        <v>101.122</v>
      </c>
    </row>
    <row r="356" spans="1:21">
      <c r="A356" s="131" t="s">
        <v>712</v>
      </c>
      <c r="B356" s="132" t="s">
        <v>3</v>
      </c>
      <c r="C356" s="857">
        <v>98.7</v>
      </c>
      <c r="D356" s="906">
        <v>1745</v>
      </c>
      <c r="E356" s="853">
        <v>109</v>
      </c>
      <c r="F356" s="853">
        <v>96.3</v>
      </c>
      <c r="G356" s="854">
        <v>16986</v>
      </c>
      <c r="H356" s="853">
        <v>99.903999999999996</v>
      </c>
      <c r="I356" s="854">
        <v>3869291</v>
      </c>
      <c r="J356" s="856">
        <v>1.327</v>
      </c>
      <c r="K356" s="902">
        <v>101.53700000000001</v>
      </c>
      <c r="M356" s="857">
        <v>98.7</v>
      </c>
      <c r="N356" s="906">
        <v>1778.7</v>
      </c>
      <c r="O356" s="853">
        <v>109</v>
      </c>
      <c r="P356" s="853">
        <v>96.6</v>
      </c>
      <c r="Q356" s="854">
        <v>17603</v>
      </c>
      <c r="R356" s="853">
        <v>99.903999999999996</v>
      </c>
      <c r="S356" s="854">
        <v>16183</v>
      </c>
      <c r="T356" s="856">
        <v>1.327</v>
      </c>
      <c r="U356" s="902">
        <v>101.53700000000001</v>
      </c>
    </row>
    <row r="357" spans="1:21">
      <c r="A357" s="95">
        <v>2018</v>
      </c>
      <c r="B357" s="195" t="s">
        <v>4</v>
      </c>
      <c r="C357" s="847">
        <v>98.6</v>
      </c>
      <c r="D357" s="878">
        <v>1778</v>
      </c>
      <c r="E357" s="843">
        <v>119</v>
      </c>
      <c r="F357" s="843">
        <v>96.5</v>
      </c>
      <c r="G357" s="844">
        <v>16138</v>
      </c>
      <c r="H357" s="843">
        <v>146.197</v>
      </c>
      <c r="I357" s="844">
        <v>13198535</v>
      </c>
      <c r="J357" s="846">
        <v>1.3240000000000001</v>
      </c>
      <c r="K357" s="900">
        <v>101.43899999999999</v>
      </c>
      <c r="M357" s="847">
        <v>98.6</v>
      </c>
      <c r="N357" s="878">
        <v>1810</v>
      </c>
      <c r="O357" s="843">
        <v>119</v>
      </c>
      <c r="P357" s="843">
        <v>97.1</v>
      </c>
      <c r="Q357" s="844">
        <v>17667</v>
      </c>
      <c r="R357" s="843">
        <v>146.197</v>
      </c>
      <c r="S357" s="844">
        <v>15844</v>
      </c>
      <c r="T357" s="846">
        <v>1.3240000000000001</v>
      </c>
      <c r="U357" s="900">
        <v>101.43899999999999</v>
      </c>
    </row>
    <row r="358" spans="1:21">
      <c r="A358" s="95"/>
      <c r="B358" s="195" t="s">
        <v>5</v>
      </c>
      <c r="C358" s="847">
        <v>99.8</v>
      </c>
      <c r="D358" s="878">
        <v>1765</v>
      </c>
      <c r="E358" s="843">
        <v>129.69999999999999</v>
      </c>
      <c r="F358" s="843">
        <v>96.3</v>
      </c>
      <c r="G358" s="844">
        <v>15852</v>
      </c>
      <c r="H358" s="843">
        <v>99.123999999999995</v>
      </c>
      <c r="I358" s="844">
        <v>2978820</v>
      </c>
      <c r="J358" s="846">
        <v>1.3160000000000001</v>
      </c>
      <c r="K358" s="900">
        <v>101.027</v>
      </c>
      <c r="M358" s="847">
        <v>99.8</v>
      </c>
      <c r="N358" s="878">
        <v>1816.2</v>
      </c>
      <c r="O358" s="843">
        <v>129.69999999999999</v>
      </c>
      <c r="P358" s="843">
        <v>97.3</v>
      </c>
      <c r="Q358" s="844">
        <v>17595</v>
      </c>
      <c r="R358" s="843">
        <v>99.123999999999995</v>
      </c>
      <c r="S358" s="844">
        <v>13744</v>
      </c>
      <c r="T358" s="846">
        <v>1.3160000000000001</v>
      </c>
      <c r="U358" s="900">
        <v>101.027</v>
      </c>
    </row>
    <row r="359" spans="1:21">
      <c r="A359" s="95"/>
      <c r="B359" s="195" t="s">
        <v>6</v>
      </c>
      <c r="C359" s="847">
        <v>100</v>
      </c>
      <c r="D359" s="878">
        <v>1761</v>
      </c>
      <c r="E359" s="843">
        <v>177.1</v>
      </c>
      <c r="F359" s="843">
        <v>97.1</v>
      </c>
      <c r="G359" s="844">
        <v>15634</v>
      </c>
      <c r="H359" s="843">
        <v>123.714</v>
      </c>
      <c r="I359" s="844">
        <v>6748624</v>
      </c>
      <c r="J359" s="846">
        <v>1.3120000000000001</v>
      </c>
      <c r="K359" s="900">
        <v>100.613</v>
      </c>
      <c r="M359" s="847">
        <v>100</v>
      </c>
      <c r="N359" s="878">
        <v>1795.5</v>
      </c>
      <c r="O359" s="843">
        <v>177.1</v>
      </c>
      <c r="P359" s="843">
        <v>97</v>
      </c>
      <c r="Q359" s="844">
        <v>17834</v>
      </c>
      <c r="R359" s="843">
        <v>123.714</v>
      </c>
      <c r="S359" s="844">
        <v>17130</v>
      </c>
      <c r="T359" s="846">
        <v>1.3120000000000001</v>
      </c>
      <c r="U359" s="900">
        <v>100.613</v>
      </c>
    </row>
    <row r="360" spans="1:21">
      <c r="A360" s="95"/>
      <c r="B360" s="195" t="s">
        <v>7</v>
      </c>
      <c r="C360" s="847">
        <v>99.5</v>
      </c>
      <c r="D360" s="878">
        <v>1866</v>
      </c>
      <c r="E360" s="843">
        <v>104.8</v>
      </c>
      <c r="F360" s="843">
        <v>97.6</v>
      </c>
      <c r="G360" s="844">
        <v>18885</v>
      </c>
      <c r="H360" s="843">
        <v>95.561999999999998</v>
      </c>
      <c r="I360" s="844">
        <v>75434648</v>
      </c>
      <c r="J360" s="846">
        <v>1.3109999999999999</v>
      </c>
      <c r="K360" s="900">
        <v>100.71599999999999</v>
      </c>
      <c r="M360" s="847">
        <v>99.5</v>
      </c>
      <c r="N360" s="878">
        <v>1846.4</v>
      </c>
      <c r="O360" s="843">
        <v>104.8</v>
      </c>
      <c r="P360" s="843">
        <v>97.2</v>
      </c>
      <c r="Q360" s="844">
        <v>18707</v>
      </c>
      <c r="R360" s="843">
        <v>95.561999999999998</v>
      </c>
      <c r="S360" s="844">
        <v>17573</v>
      </c>
      <c r="T360" s="846">
        <v>1.3109999999999999</v>
      </c>
      <c r="U360" s="900">
        <v>100.71599999999999</v>
      </c>
    </row>
    <row r="361" spans="1:21">
      <c r="A361" s="95"/>
      <c r="B361" s="195" t="s">
        <v>8</v>
      </c>
      <c r="C361" s="847">
        <v>98.3</v>
      </c>
      <c r="D361" s="878">
        <v>1862</v>
      </c>
      <c r="E361" s="843">
        <v>109.6</v>
      </c>
      <c r="F361" s="843">
        <v>97.7</v>
      </c>
      <c r="G361" s="844">
        <v>18287</v>
      </c>
      <c r="H361" s="843">
        <v>112.273</v>
      </c>
      <c r="I361" s="844">
        <v>5598379</v>
      </c>
      <c r="J361" s="846">
        <v>1.2989999999999999</v>
      </c>
      <c r="K361" s="900">
        <v>100.40900000000001</v>
      </c>
      <c r="M361" s="847">
        <v>98.3</v>
      </c>
      <c r="N361" s="878">
        <v>1791.2</v>
      </c>
      <c r="O361" s="843">
        <v>109.6</v>
      </c>
      <c r="P361" s="843">
        <v>97.2</v>
      </c>
      <c r="Q361" s="844">
        <v>17907</v>
      </c>
      <c r="R361" s="843">
        <v>112.273</v>
      </c>
      <c r="S361" s="844">
        <v>15744</v>
      </c>
      <c r="T361" s="846">
        <v>1.2989999999999999</v>
      </c>
      <c r="U361" s="900">
        <v>100.40900000000001</v>
      </c>
    </row>
    <row r="362" spans="1:21">
      <c r="A362" s="95"/>
      <c r="B362" s="195" t="s">
        <v>9</v>
      </c>
      <c r="C362" s="847">
        <v>98.9</v>
      </c>
      <c r="D362" s="878">
        <v>1819</v>
      </c>
      <c r="E362" s="843">
        <v>111.8</v>
      </c>
      <c r="F362" s="843">
        <v>97.5</v>
      </c>
      <c r="G362" s="844">
        <v>19164</v>
      </c>
      <c r="H362" s="843">
        <v>142.49299999999999</v>
      </c>
      <c r="I362" s="844">
        <v>5671603</v>
      </c>
      <c r="J362" s="846">
        <v>1.294</v>
      </c>
      <c r="K362" s="900">
        <v>100.102</v>
      </c>
      <c r="M362" s="847">
        <v>98.9</v>
      </c>
      <c r="N362" s="878">
        <v>1784</v>
      </c>
      <c r="O362" s="843">
        <v>111.8</v>
      </c>
      <c r="P362" s="843">
        <v>97.2</v>
      </c>
      <c r="Q362" s="844">
        <v>17875</v>
      </c>
      <c r="R362" s="843">
        <v>142.49299999999999</v>
      </c>
      <c r="S362" s="844">
        <v>17052</v>
      </c>
      <c r="T362" s="846">
        <v>1.294</v>
      </c>
      <c r="U362" s="900">
        <v>100.102</v>
      </c>
    </row>
    <row r="363" spans="1:21">
      <c r="A363" s="95"/>
      <c r="B363" s="195" t="s">
        <v>10</v>
      </c>
      <c r="C363" s="847">
        <v>99</v>
      </c>
      <c r="D363" s="878">
        <v>1870</v>
      </c>
      <c r="E363" s="843">
        <v>101.7</v>
      </c>
      <c r="F363" s="843">
        <v>97.4</v>
      </c>
      <c r="G363" s="844">
        <v>20678</v>
      </c>
      <c r="H363" s="843">
        <v>128.99100000000001</v>
      </c>
      <c r="I363" s="844">
        <v>13876523</v>
      </c>
      <c r="J363" s="846">
        <v>1.29</v>
      </c>
      <c r="K363" s="900">
        <v>100.61199999999999</v>
      </c>
      <c r="M363" s="847">
        <v>99</v>
      </c>
      <c r="N363" s="878">
        <v>1815.9</v>
      </c>
      <c r="O363" s="843">
        <v>101.7</v>
      </c>
      <c r="P363" s="843">
        <v>97.1</v>
      </c>
      <c r="Q363" s="844">
        <v>18242</v>
      </c>
      <c r="R363" s="843">
        <v>128.99100000000001</v>
      </c>
      <c r="S363" s="844">
        <v>16759</v>
      </c>
      <c r="T363" s="846">
        <v>1.29</v>
      </c>
      <c r="U363" s="900">
        <v>100.61199999999999</v>
      </c>
    </row>
    <row r="364" spans="1:21">
      <c r="A364" s="95"/>
      <c r="B364" s="195" t="s">
        <v>11</v>
      </c>
      <c r="C364" s="847">
        <v>104.5</v>
      </c>
      <c r="D364" s="878">
        <v>1825</v>
      </c>
      <c r="E364" s="843">
        <v>109.2</v>
      </c>
      <c r="F364" s="843">
        <v>97.3</v>
      </c>
      <c r="G364" s="844">
        <v>19625</v>
      </c>
      <c r="H364" s="843">
        <v>135.05099999999999</v>
      </c>
      <c r="I364" s="844">
        <v>3946148</v>
      </c>
      <c r="J364" s="846">
        <v>1.284</v>
      </c>
      <c r="K364" s="900">
        <v>100.712</v>
      </c>
      <c r="M364" s="847">
        <v>104.5</v>
      </c>
      <c r="N364" s="878">
        <v>1805.9</v>
      </c>
      <c r="O364" s="843">
        <v>109.2</v>
      </c>
      <c r="P364" s="843">
        <v>97.2</v>
      </c>
      <c r="Q364" s="844">
        <v>18373</v>
      </c>
      <c r="R364" s="843">
        <v>135.05099999999999</v>
      </c>
      <c r="S364" s="844">
        <v>17643</v>
      </c>
      <c r="T364" s="846">
        <v>1.284</v>
      </c>
      <c r="U364" s="900">
        <v>100.712</v>
      </c>
    </row>
    <row r="365" spans="1:21">
      <c r="A365" s="95"/>
      <c r="B365" s="195" t="s">
        <v>12</v>
      </c>
      <c r="C365" s="847">
        <v>102.7</v>
      </c>
      <c r="D365" s="878">
        <v>1891</v>
      </c>
      <c r="E365" s="843">
        <v>144.4</v>
      </c>
      <c r="F365" s="878">
        <v>97.4</v>
      </c>
      <c r="G365" s="844">
        <v>19933</v>
      </c>
      <c r="H365" s="843">
        <v>127.762</v>
      </c>
      <c r="I365" s="844">
        <v>7070813</v>
      </c>
      <c r="J365" s="846">
        <v>1.284</v>
      </c>
      <c r="K365" s="900">
        <v>101.22199999999999</v>
      </c>
      <c r="M365" s="847">
        <v>102.7</v>
      </c>
      <c r="N365" s="878">
        <v>1858.9</v>
      </c>
      <c r="O365" s="843">
        <v>144.4</v>
      </c>
      <c r="P365" s="878">
        <v>97.3</v>
      </c>
      <c r="Q365" s="844">
        <v>18398</v>
      </c>
      <c r="R365" s="843">
        <v>127.762</v>
      </c>
      <c r="S365" s="844">
        <v>17212</v>
      </c>
      <c r="T365" s="846">
        <v>1.284</v>
      </c>
      <c r="U365" s="900">
        <v>101.22199999999999</v>
      </c>
    </row>
    <row r="366" spans="1:21">
      <c r="A366" s="95"/>
      <c r="B366" s="195" t="s">
        <v>13</v>
      </c>
      <c r="C366" s="847">
        <v>99.6</v>
      </c>
      <c r="D366" s="878">
        <v>1866</v>
      </c>
      <c r="E366" s="843">
        <v>112.9</v>
      </c>
      <c r="F366" s="843">
        <v>97.7</v>
      </c>
      <c r="G366" s="844">
        <v>18662</v>
      </c>
      <c r="H366" s="843">
        <v>124.667</v>
      </c>
      <c r="I366" s="844">
        <v>63050949</v>
      </c>
      <c r="J366" s="846">
        <v>1.278</v>
      </c>
      <c r="K366" s="900">
        <v>100.50700000000001</v>
      </c>
      <c r="M366" s="847">
        <v>99.6</v>
      </c>
      <c r="N366" s="878">
        <v>1877.3</v>
      </c>
      <c r="O366" s="843">
        <v>112.9</v>
      </c>
      <c r="P366" s="843">
        <v>97.4</v>
      </c>
      <c r="Q366" s="844">
        <v>18436</v>
      </c>
      <c r="R366" s="843">
        <v>124.667</v>
      </c>
      <c r="S366" s="844">
        <v>17311</v>
      </c>
      <c r="T366" s="846">
        <v>1.278</v>
      </c>
      <c r="U366" s="900">
        <v>100.50700000000001</v>
      </c>
    </row>
    <row r="367" spans="1:21" ht="13.5" thickBot="1">
      <c r="A367" s="101"/>
      <c r="B367" s="143" t="s">
        <v>14</v>
      </c>
      <c r="C367" s="847">
        <v>99.5</v>
      </c>
      <c r="D367" s="878">
        <v>1853</v>
      </c>
      <c r="E367" s="843">
        <v>103.6</v>
      </c>
      <c r="F367" s="843">
        <v>97.7</v>
      </c>
      <c r="G367" s="844">
        <v>17381</v>
      </c>
      <c r="H367" s="843">
        <v>113.288</v>
      </c>
      <c r="I367" s="844">
        <v>3910091</v>
      </c>
      <c r="J367" s="846">
        <v>1.268</v>
      </c>
      <c r="K367" s="900">
        <v>99.899000000000001</v>
      </c>
      <c r="M367" s="847">
        <v>99.5</v>
      </c>
      <c r="N367" s="878">
        <v>1919.3</v>
      </c>
      <c r="O367" s="843">
        <v>103.6</v>
      </c>
      <c r="P367" s="843">
        <v>97.8</v>
      </c>
      <c r="Q367" s="844">
        <v>18235</v>
      </c>
      <c r="R367" s="843">
        <v>113.288</v>
      </c>
      <c r="S367" s="844">
        <v>16398</v>
      </c>
      <c r="T367" s="846">
        <v>1.268</v>
      </c>
      <c r="U367" s="900">
        <v>99.899000000000001</v>
      </c>
    </row>
    <row r="368" spans="1:21">
      <c r="A368" s="131" t="s">
        <v>756</v>
      </c>
      <c r="B368" s="132" t="s">
        <v>3</v>
      </c>
      <c r="C368" s="857">
        <v>99.1</v>
      </c>
      <c r="D368" s="906">
        <v>1912</v>
      </c>
      <c r="E368" s="853">
        <v>97.5</v>
      </c>
      <c r="F368" s="853">
        <v>97</v>
      </c>
      <c r="G368" s="854">
        <v>17212</v>
      </c>
      <c r="H368" s="853">
        <v>113.117</v>
      </c>
      <c r="I368" s="854">
        <v>4430659</v>
      </c>
      <c r="J368" s="856">
        <v>1.268</v>
      </c>
      <c r="K368" s="902">
        <v>99.899000000000001</v>
      </c>
      <c r="M368" s="857">
        <v>99.1</v>
      </c>
      <c r="N368" s="906">
        <v>1959.4</v>
      </c>
      <c r="O368" s="853">
        <v>97.5</v>
      </c>
      <c r="P368" s="853">
        <v>97.3</v>
      </c>
      <c r="Q368" s="854">
        <v>17775</v>
      </c>
      <c r="R368" s="853">
        <v>113.117</v>
      </c>
      <c r="S368" s="854">
        <v>17612</v>
      </c>
      <c r="T368" s="856">
        <v>1.268</v>
      </c>
      <c r="U368" s="902">
        <v>99.899000000000001</v>
      </c>
    </row>
    <row r="369" spans="1:21">
      <c r="A369" s="95">
        <v>2019</v>
      </c>
      <c r="B369" s="195" t="s">
        <v>4</v>
      </c>
      <c r="C369" s="847">
        <v>100.3</v>
      </c>
      <c r="D369" s="878">
        <v>1968</v>
      </c>
      <c r="E369" s="843">
        <v>110.9</v>
      </c>
      <c r="F369" s="843">
        <v>96.9</v>
      </c>
      <c r="G369" s="844">
        <v>16319</v>
      </c>
      <c r="H369" s="843">
        <v>69.741</v>
      </c>
      <c r="I369" s="844">
        <v>13983939</v>
      </c>
      <c r="J369" s="846">
        <v>1.266</v>
      </c>
      <c r="K369" s="900">
        <v>100.101</v>
      </c>
      <c r="M369" s="847">
        <v>100.3</v>
      </c>
      <c r="N369" s="878">
        <v>2011</v>
      </c>
      <c r="O369" s="843">
        <v>110.9</v>
      </c>
      <c r="P369" s="843">
        <v>97.5</v>
      </c>
      <c r="Q369" s="844">
        <v>17940</v>
      </c>
      <c r="R369" s="843">
        <v>69.741</v>
      </c>
      <c r="S369" s="844">
        <v>16751</v>
      </c>
      <c r="T369" s="846">
        <v>1.266</v>
      </c>
      <c r="U369" s="900">
        <v>100.101</v>
      </c>
    </row>
    <row r="370" spans="1:21">
      <c r="A370" s="95"/>
      <c r="B370" s="195" t="s">
        <v>5</v>
      </c>
      <c r="C370" s="847">
        <v>99.7</v>
      </c>
      <c r="D370" s="878">
        <v>1967</v>
      </c>
      <c r="E370" s="843">
        <v>103.6</v>
      </c>
      <c r="F370" s="843">
        <v>96.6</v>
      </c>
      <c r="G370" s="844">
        <v>15807</v>
      </c>
      <c r="H370" s="843">
        <v>109.274</v>
      </c>
      <c r="I370" s="844">
        <v>4120952</v>
      </c>
      <c r="J370" s="846">
        <v>1.26</v>
      </c>
      <c r="K370" s="900">
        <v>100.30500000000001</v>
      </c>
      <c r="M370" s="847">
        <v>99.7</v>
      </c>
      <c r="N370" s="878">
        <v>2005.5</v>
      </c>
      <c r="O370" s="843">
        <v>103.6</v>
      </c>
      <c r="P370" s="843">
        <v>97.6</v>
      </c>
      <c r="Q370" s="844">
        <v>17988</v>
      </c>
      <c r="R370" s="843">
        <v>109.274</v>
      </c>
      <c r="S370" s="844">
        <v>18562</v>
      </c>
      <c r="T370" s="846">
        <v>1.26</v>
      </c>
      <c r="U370" s="900">
        <v>100.30500000000001</v>
      </c>
    </row>
    <row r="371" spans="1:21">
      <c r="A371" s="95"/>
      <c r="B371" s="195" t="s">
        <v>6</v>
      </c>
      <c r="C371" s="847">
        <v>101.9</v>
      </c>
      <c r="D371" s="878">
        <v>1936</v>
      </c>
      <c r="E371" s="843">
        <v>104.6</v>
      </c>
      <c r="F371" s="843">
        <v>98.1</v>
      </c>
      <c r="G371" s="844">
        <v>16172</v>
      </c>
      <c r="H371" s="843">
        <v>82.221999999999994</v>
      </c>
      <c r="I371" s="844">
        <v>6613402</v>
      </c>
      <c r="J371" s="846">
        <v>1.2569999999999999</v>
      </c>
      <c r="K371" s="900">
        <v>100.508</v>
      </c>
      <c r="M371" s="847">
        <v>101.9</v>
      </c>
      <c r="N371" s="878">
        <v>1980.8</v>
      </c>
      <c r="O371" s="843">
        <v>104.6</v>
      </c>
      <c r="P371" s="843">
        <v>98.1</v>
      </c>
      <c r="Q371" s="844">
        <v>18074</v>
      </c>
      <c r="R371" s="843">
        <v>82.221999999999994</v>
      </c>
      <c r="S371" s="844">
        <v>16537</v>
      </c>
      <c r="T371" s="846">
        <v>1.2569999999999999</v>
      </c>
      <c r="U371" s="900">
        <v>100.508</v>
      </c>
    </row>
    <row r="372" spans="1:21">
      <c r="A372" s="95" t="s">
        <v>791</v>
      </c>
      <c r="B372" s="195" t="s">
        <v>7</v>
      </c>
      <c r="C372" s="847">
        <v>102.3</v>
      </c>
      <c r="D372" s="878">
        <v>1985</v>
      </c>
      <c r="E372" s="843">
        <v>104.9</v>
      </c>
      <c r="F372" s="843">
        <v>98.8</v>
      </c>
      <c r="G372" s="844">
        <v>17915</v>
      </c>
      <c r="H372" s="843">
        <v>108.482</v>
      </c>
      <c r="I372" s="844">
        <v>72783972</v>
      </c>
      <c r="J372" s="846">
        <v>1.2549999999999999</v>
      </c>
      <c r="K372" s="900">
        <v>100.60899999999999</v>
      </c>
      <c r="M372" s="847">
        <v>102.3</v>
      </c>
      <c r="N372" s="878">
        <v>1953.7</v>
      </c>
      <c r="O372" s="843">
        <v>104.9</v>
      </c>
      <c r="P372" s="843">
        <v>98.4</v>
      </c>
      <c r="Q372" s="844">
        <v>17926</v>
      </c>
      <c r="R372" s="843">
        <v>108.482</v>
      </c>
      <c r="S372" s="844">
        <v>17254</v>
      </c>
      <c r="T372" s="846">
        <v>1.2549999999999999</v>
      </c>
      <c r="U372" s="900">
        <v>100.60899999999999</v>
      </c>
    </row>
    <row r="373" spans="1:21">
      <c r="A373" s="95"/>
      <c r="B373" s="195" t="s">
        <v>8</v>
      </c>
      <c r="C373" s="847">
        <v>105.2</v>
      </c>
      <c r="D373" s="878">
        <v>2050</v>
      </c>
      <c r="E373" s="843">
        <v>114.5</v>
      </c>
      <c r="F373" s="843">
        <v>98.9</v>
      </c>
      <c r="G373" s="844">
        <v>18332</v>
      </c>
      <c r="H373" s="843">
        <v>121.151</v>
      </c>
      <c r="I373" s="844">
        <v>6762607</v>
      </c>
      <c r="J373" s="846">
        <v>1.246</v>
      </c>
      <c r="K373" s="900">
        <v>100.815</v>
      </c>
      <c r="M373" s="847">
        <v>105.2</v>
      </c>
      <c r="N373" s="878">
        <v>1982.4</v>
      </c>
      <c r="O373" s="843">
        <v>114.5</v>
      </c>
      <c r="P373" s="843">
        <v>98.4</v>
      </c>
      <c r="Q373" s="844">
        <v>18145</v>
      </c>
      <c r="R373" s="843">
        <v>121.151</v>
      </c>
      <c r="S373" s="844">
        <v>18180</v>
      </c>
      <c r="T373" s="846">
        <v>1.246</v>
      </c>
      <c r="U373" s="900">
        <v>100.815</v>
      </c>
    </row>
    <row r="374" spans="1:21">
      <c r="A374" s="95"/>
      <c r="B374" s="195" t="s">
        <v>9</v>
      </c>
      <c r="C374" s="847">
        <v>102.8</v>
      </c>
      <c r="D374" s="878">
        <v>2038</v>
      </c>
      <c r="E374" s="843">
        <v>129.6</v>
      </c>
      <c r="F374" s="843">
        <v>99.1</v>
      </c>
      <c r="G374" s="844">
        <v>19731</v>
      </c>
      <c r="H374" s="843">
        <v>87.084000000000003</v>
      </c>
      <c r="I374" s="844">
        <v>5490336</v>
      </c>
      <c r="J374" s="846">
        <v>1.2410000000000001</v>
      </c>
      <c r="K374" s="900">
        <v>100.714</v>
      </c>
      <c r="M374" s="847">
        <v>102.8</v>
      </c>
      <c r="N374" s="878">
        <v>1988.4</v>
      </c>
      <c r="O374" s="843">
        <v>129.6</v>
      </c>
      <c r="P374" s="843">
        <v>98.8</v>
      </c>
      <c r="Q374" s="844">
        <v>18005</v>
      </c>
      <c r="R374" s="843">
        <v>87.084000000000003</v>
      </c>
      <c r="S374" s="844">
        <v>16167</v>
      </c>
      <c r="T374" s="846">
        <v>1.2410000000000001</v>
      </c>
      <c r="U374" s="900">
        <v>100.714</v>
      </c>
    </row>
    <row r="375" spans="1:21">
      <c r="A375" s="95"/>
      <c r="B375" s="195" t="s">
        <v>10</v>
      </c>
      <c r="C375" s="847">
        <v>101.6</v>
      </c>
      <c r="D375" s="878">
        <v>1992</v>
      </c>
      <c r="E375" s="843">
        <v>107</v>
      </c>
      <c r="F375" s="843">
        <v>99.1</v>
      </c>
      <c r="G375" s="844">
        <v>19371</v>
      </c>
      <c r="H375" s="843">
        <v>99.614000000000004</v>
      </c>
      <c r="I375" s="844">
        <v>14446417</v>
      </c>
      <c r="J375" s="846">
        <v>1.2390000000000001</v>
      </c>
      <c r="K375" s="900">
        <v>100.60899999999999</v>
      </c>
      <c r="M375" s="847">
        <v>101.6</v>
      </c>
      <c r="N375" s="878">
        <v>1948.7</v>
      </c>
      <c r="O375" s="843">
        <v>107</v>
      </c>
      <c r="P375" s="843">
        <v>98.8</v>
      </c>
      <c r="Q375" s="844">
        <v>17259</v>
      </c>
      <c r="R375" s="843">
        <v>99.614000000000004</v>
      </c>
      <c r="S375" s="844">
        <v>17035</v>
      </c>
      <c r="T375" s="846">
        <v>1.2390000000000001</v>
      </c>
      <c r="U375" s="900">
        <v>100.60899999999999</v>
      </c>
    </row>
    <row r="376" spans="1:21">
      <c r="A376" s="95"/>
      <c r="B376" s="195" t="s">
        <v>11</v>
      </c>
      <c r="C376" s="847">
        <v>98</v>
      </c>
      <c r="D376" s="878">
        <v>1990</v>
      </c>
      <c r="E376" s="843">
        <v>111.9</v>
      </c>
      <c r="F376" s="843">
        <v>99.7</v>
      </c>
      <c r="G376" s="844">
        <v>19098</v>
      </c>
      <c r="H376" s="843">
        <v>94.313999999999993</v>
      </c>
      <c r="I376" s="844">
        <v>3955308</v>
      </c>
      <c r="J376" s="846">
        <v>1.236</v>
      </c>
      <c r="K376" s="900">
        <v>100.404</v>
      </c>
      <c r="M376" s="847">
        <v>98</v>
      </c>
      <c r="N376" s="878">
        <v>1974.2</v>
      </c>
      <c r="O376" s="843">
        <v>111.9</v>
      </c>
      <c r="P376" s="843">
        <v>99.5</v>
      </c>
      <c r="Q376" s="844">
        <v>17619</v>
      </c>
      <c r="R376" s="843">
        <v>94.313999999999993</v>
      </c>
      <c r="S376" s="844">
        <v>16865</v>
      </c>
      <c r="T376" s="846">
        <v>1.236</v>
      </c>
      <c r="U376" s="900">
        <v>100.404</v>
      </c>
    </row>
    <row r="377" spans="1:21">
      <c r="A377" s="95"/>
      <c r="B377" s="195" t="s">
        <v>12</v>
      </c>
      <c r="C377" s="847">
        <v>101.6</v>
      </c>
      <c r="D377" s="878">
        <v>1960</v>
      </c>
      <c r="E377" s="843">
        <v>98.2</v>
      </c>
      <c r="F377" s="843">
        <v>99.5</v>
      </c>
      <c r="G377" s="844">
        <v>19030</v>
      </c>
      <c r="H377" s="843">
        <v>90.477000000000004</v>
      </c>
      <c r="I377" s="844">
        <v>6969035</v>
      </c>
      <c r="J377" s="846">
        <v>1.234</v>
      </c>
      <c r="K377" s="900">
        <v>100.503</v>
      </c>
      <c r="M377" s="847">
        <v>101.6</v>
      </c>
      <c r="N377" s="878">
        <v>1933.2</v>
      </c>
      <c r="O377" s="843">
        <v>98.2</v>
      </c>
      <c r="P377" s="843">
        <v>99.4</v>
      </c>
      <c r="Q377" s="844">
        <v>17508</v>
      </c>
      <c r="R377" s="843">
        <v>90.477000000000004</v>
      </c>
      <c r="S377" s="844">
        <v>16680</v>
      </c>
      <c r="T377" s="846">
        <v>1.234</v>
      </c>
      <c r="U377" s="900">
        <v>100.503</v>
      </c>
    </row>
    <row r="378" spans="1:21">
      <c r="A378" s="95"/>
      <c r="B378" s="195" t="s">
        <v>13</v>
      </c>
      <c r="C378" s="847">
        <v>101.4</v>
      </c>
      <c r="D378" s="878">
        <v>1981</v>
      </c>
      <c r="E378" s="843">
        <v>92.3</v>
      </c>
      <c r="F378" s="843">
        <v>99.1</v>
      </c>
      <c r="G378" s="844">
        <v>17325</v>
      </c>
      <c r="H378" s="843">
        <v>94.438999999999993</v>
      </c>
      <c r="I378" s="844">
        <v>63855857</v>
      </c>
      <c r="J378" s="846">
        <v>1.232</v>
      </c>
      <c r="K378" s="900">
        <v>101.211</v>
      </c>
      <c r="M378" s="847">
        <v>101.4</v>
      </c>
      <c r="N378" s="878">
        <v>1976.7</v>
      </c>
      <c r="O378" s="843">
        <v>92.3</v>
      </c>
      <c r="P378" s="843">
        <v>98.8</v>
      </c>
      <c r="Q378" s="844">
        <v>17466</v>
      </c>
      <c r="R378" s="843">
        <v>94.438999999999993</v>
      </c>
      <c r="S378" s="844">
        <v>17727</v>
      </c>
      <c r="T378" s="846">
        <v>1.232</v>
      </c>
      <c r="U378" s="900">
        <v>101.211</v>
      </c>
    </row>
    <row r="379" spans="1:21">
      <c r="A379" s="95"/>
      <c r="B379" s="195" t="s">
        <v>14</v>
      </c>
      <c r="C379" s="847">
        <v>101.5</v>
      </c>
      <c r="D379" s="878">
        <v>1946</v>
      </c>
      <c r="E379" s="843">
        <v>107</v>
      </c>
      <c r="F379" s="843">
        <v>99.3</v>
      </c>
      <c r="G379" s="844">
        <v>17054</v>
      </c>
      <c r="H379" s="843">
        <v>101.057</v>
      </c>
      <c r="I379" s="844">
        <v>4509479</v>
      </c>
      <c r="J379" s="846">
        <v>1.226</v>
      </c>
      <c r="K379" s="900">
        <v>101.212</v>
      </c>
      <c r="M379" s="852">
        <v>101.5</v>
      </c>
      <c r="N379" s="904">
        <v>2007.2</v>
      </c>
      <c r="O379" s="848">
        <v>107</v>
      </c>
      <c r="P379" s="848">
        <v>99.4</v>
      </c>
      <c r="Q379" s="849">
        <v>17638</v>
      </c>
      <c r="R379" s="848">
        <v>101.057</v>
      </c>
      <c r="S379" s="849">
        <v>18058</v>
      </c>
      <c r="T379" s="851">
        <v>1.226</v>
      </c>
      <c r="U379" s="901">
        <v>101.212</v>
      </c>
    </row>
    <row r="380" spans="1:21">
      <c r="A380" s="98" t="s">
        <v>792</v>
      </c>
      <c r="B380" s="196" t="s">
        <v>3</v>
      </c>
      <c r="C380" s="857">
        <v>104</v>
      </c>
      <c r="D380" s="906">
        <v>2016</v>
      </c>
      <c r="E380" s="853">
        <v>98.5</v>
      </c>
      <c r="F380" s="853">
        <v>99.6</v>
      </c>
      <c r="G380" s="854">
        <v>16959</v>
      </c>
      <c r="H380" s="853">
        <v>84.831999999999994</v>
      </c>
      <c r="I380" s="854">
        <v>4276661</v>
      </c>
      <c r="J380" s="856">
        <v>1.2230000000000001</v>
      </c>
      <c r="K380" s="902">
        <v>101.414</v>
      </c>
      <c r="M380" s="857">
        <v>104</v>
      </c>
      <c r="N380" s="906">
        <v>2064.8000000000002</v>
      </c>
      <c r="O380" s="853">
        <v>98.5</v>
      </c>
      <c r="P380" s="853">
        <v>99.9</v>
      </c>
      <c r="Q380" s="854">
        <v>17676</v>
      </c>
      <c r="R380" s="853">
        <v>84.831999999999994</v>
      </c>
      <c r="S380" s="854">
        <v>16368</v>
      </c>
      <c r="T380" s="856">
        <v>1.2230000000000001</v>
      </c>
      <c r="U380" s="902">
        <v>101.414</v>
      </c>
    </row>
    <row r="381" spans="1:21">
      <c r="A381" s="95">
        <v>2020</v>
      </c>
      <c r="B381" s="195" t="s">
        <v>4</v>
      </c>
      <c r="C381" s="847">
        <v>103</v>
      </c>
      <c r="D381" s="878">
        <v>1943</v>
      </c>
      <c r="E381" s="843">
        <v>93.7</v>
      </c>
      <c r="F381" s="843">
        <v>99.1</v>
      </c>
      <c r="G381" s="844">
        <v>15602</v>
      </c>
      <c r="H381" s="843">
        <v>121.16200000000001</v>
      </c>
      <c r="I381" s="844">
        <v>14566126</v>
      </c>
      <c r="J381" s="846">
        <v>1.22</v>
      </c>
      <c r="K381" s="900">
        <v>101.316</v>
      </c>
      <c r="M381" s="847">
        <v>103</v>
      </c>
      <c r="N381" s="878">
        <v>1993.6</v>
      </c>
      <c r="O381" s="843">
        <v>93.7</v>
      </c>
      <c r="P381" s="843">
        <v>99.7</v>
      </c>
      <c r="Q381" s="844">
        <v>17353</v>
      </c>
      <c r="R381" s="843">
        <v>121.16200000000001</v>
      </c>
      <c r="S381" s="844">
        <v>16918</v>
      </c>
      <c r="T381" s="846">
        <v>1.22</v>
      </c>
      <c r="U381" s="900">
        <v>101.316</v>
      </c>
    </row>
    <row r="382" spans="1:21">
      <c r="A382" s="95"/>
      <c r="B382" s="195" t="s">
        <v>5</v>
      </c>
      <c r="C382" s="847">
        <v>103.7</v>
      </c>
      <c r="D382" s="878">
        <v>1976</v>
      </c>
      <c r="E382" s="843">
        <v>101.1</v>
      </c>
      <c r="F382" s="843">
        <v>98.3</v>
      </c>
      <c r="G382" s="844">
        <v>15686</v>
      </c>
      <c r="H382" s="843">
        <v>103.136</v>
      </c>
      <c r="I382" s="844">
        <v>3535498</v>
      </c>
      <c r="J382" s="846">
        <v>1.214</v>
      </c>
      <c r="K382" s="900">
        <v>101.41800000000001</v>
      </c>
      <c r="M382" s="847">
        <v>103.7</v>
      </c>
      <c r="N382" s="878">
        <v>2018.4</v>
      </c>
      <c r="O382" s="843">
        <v>101.1</v>
      </c>
      <c r="P382" s="843">
        <v>99.3</v>
      </c>
      <c r="Q382" s="844">
        <v>17546</v>
      </c>
      <c r="R382" s="843">
        <v>103.136</v>
      </c>
      <c r="S382" s="844">
        <v>15901</v>
      </c>
      <c r="T382" s="846">
        <v>1.214</v>
      </c>
      <c r="U382" s="900">
        <v>101.41800000000001</v>
      </c>
    </row>
    <row r="383" spans="1:21">
      <c r="A383" s="95"/>
      <c r="B383" s="195" t="s">
        <v>6</v>
      </c>
      <c r="C383" s="847">
        <v>101.7</v>
      </c>
      <c r="D383" s="878">
        <v>1975</v>
      </c>
      <c r="E383" s="843">
        <v>99.8</v>
      </c>
      <c r="F383" s="843">
        <v>99.4</v>
      </c>
      <c r="G383" s="844">
        <v>15443</v>
      </c>
      <c r="H383" s="843">
        <v>90.429000000000002</v>
      </c>
      <c r="I383" s="844">
        <v>7012206</v>
      </c>
      <c r="J383" s="846">
        <v>1.2070000000000001</v>
      </c>
      <c r="K383" s="900">
        <v>101.416</v>
      </c>
      <c r="M383" s="847">
        <v>101.7</v>
      </c>
      <c r="N383" s="878">
        <v>2013.2</v>
      </c>
      <c r="O383" s="843">
        <v>99.8</v>
      </c>
      <c r="P383" s="843">
        <v>99.5</v>
      </c>
      <c r="Q383" s="844">
        <v>17186</v>
      </c>
      <c r="R383" s="843">
        <v>90.429000000000002</v>
      </c>
      <c r="S383" s="844">
        <v>17011</v>
      </c>
      <c r="T383" s="846">
        <v>1.2070000000000001</v>
      </c>
      <c r="U383" s="900">
        <v>101.416</v>
      </c>
    </row>
    <row r="384" spans="1:21">
      <c r="A384" s="95"/>
      <c r="B384" s="195" t="s">
        <v>7</v>
      </c>
      <c r="C384" s="847">
        <v>101.3</v>
      </c>
      <c r="D384" s="878">
        <v>2073</v>
      </c>
      <c r="E384" s="843">
        <v>104.2</v>
      </c>
      <c r="F384" s="843">
        <v>99</v>
      </c>
      <c r="G384" s="844">
        <v>17529</v>
      </c>
      <c r="H384" s="843">
        <v>84.025000000000006</v>
      </c>
      <c r="I384" s="844">
        <v>53369553</v>
      </c>
      <c r="J384" s="846">
        <v>1.2030000000000001</v>
      </c>
      <c r="K384" s="900">
        <v>101.11</v>
      </c>
      <c r="M384" s="847">
        <v>101.3</v>
      </c>
      <c r="N384" s="878">
        <v>2034.8</v>
      </c>
      <c r="O384" s="843">
        <v>104.2</v>
      </c>
      <c r="P384" s="843">
        <v>98.6</v>
      </c>
      <c r="Q384" s="844">
        <v>18118</v>
      </c>
      <c r="R384" s="843">
        <v>84.025000000000006</v>
      </c>
      <c r="S384" s="844">
        <v>12860</v>
      </c>
      <c r="T384" s="846">
        <v>1.2030000000000001</v>
      </c>
      <c r="U384" s="900">
        <v>101.11</v>
      </c>
    </row>
    <row r="385" spans="1:21">
      <c r="A385" s="95"/>
      <c r="B385" s="195" t="s">
        <v>8</v>
      </c>
      <c r="C385" s="847">
        <v>101.8</v>
      </c>
      <c r="D385" s="878">
        <v>2080</v>
      </c>
      <c r="E385" s="843">
        <v>97.1</v>
      </c>
      <c r="F385" s="843">
        <v>100.7</v>
      </c>
      <c r="G385" s="844">
        <v>20904</v>
      </c>
      <c r="H385" s="843">
        <v>99.314999999999998</v>
      </c>
      <c r="I385" s="844">
        <v>7512764</v>
      </c>
      <c r="J385" s="846">
        <v>1.1759999999999999</v>
      </c>
      <c r="K385" s="900">
        <v>101.111</v>
      </c>
      <c r="M385" s="847">
        <v>101.8</v>
      </c>
      <c r="N385" s="878">
        <v>2028.7</v>
      </c>
      <c r="O385" s="843">
        <v>97.1</v>
      </c>
      <c r="P385" s="843">
        <v>100.2</v>
      </c>
      <c r="Q385" s="844">
        <v>20051</v>
      </c>
      <c r="R385" s="843">
        <v>99.314999999999998</v>
      </c>
      <c r="S385" s="844">
        <v>19460</v>
      </c>
      <c r="T385" s="846">
        <v>1.1759999999999999</v>
      </c>
      <c r="U385" s="900">
        <v>101.111</v>
      </c>
    </row>
    <row r="386" spans="1:21">
      <c r="A386" s="95"/>
      <c r="B386" s="195" t="s">
        <v>9</v>
      </c>
      <c r="C386" s="847">
        <v>100.9</v>
      </c>
      <c r="D386" s="878">
        <v>2116</v>
      </c>
      <c r="E386" s="843">
        <v>99</v>
      </c>
      <c r="F386" s="843">
        <v>100.1</v>
      </c>
      <c r="G386" s="844">
        <v>22919</v>
      </c>
      <c r="H386" s="843">
        <v>127.416</v>
      </c>
      <c r="I386" s="844">
        <v>13013912</v>
      </c>
      <c r="J386" s="846">
        <v>1.1619999999999999</v>
      </c>
      <c r="K386" s="900">
        <v>101.215</v>
      </c>
      <c r="M386" s="847">
        <v>100.9</v>
      </c>
      <c r="N386" s="878">
        <v>2054.6</v>
      </c>
      <c r="O386" s="843">
        <v>99</v>
      </c>
      <c r="P386" s="843">
        <v>99.8</v>
      </c>
      <c r="Q386" s="844">
        <v>20838</v>
      </c>
      <c r="R386" s="843">
        <v>127.416</v>
      </c>
      <c r="S386" s="844">
        <v>37051</v>
      </c>
      <c r="T386" s="846">
        <v>1.1619999999999999</v>
      </c>
      <c r="U386" s="900">
        <v>101.215</v>
      </c>
    </row>
    <row r="387" spans="1:21">
      <c r="A387" s="95"/>
      <c r="B387" s="195" t="s">
        <v>10</v>
      </c>
      <c r="C387" s="847">
        <v>99.1</v>
      </c>
      <c r="D387" s="878">
        <v>2102</v>
      </c>
      <c r="E387" s="843">
        <v>123.3</v>
      </c>
      <c r="F387" s="843">
        <v>101</v>
      </c>
      <c r="G387" s="844">
        <v>23830</v>
      </c>
      <c r="H387" s="843">
        <v>97.352000000000004</v>
      </c>
      <c r="I387" s="844">
        <v>14551844</v>
      </c>
      <c r="J387" s="846">
        <v>1.153</v>
      </c>
      <c r="K387" s="900">
        <v>101.008</v>
      </c>
      <c r="M387" s="847">
        <v>99.1</v>
      </c>
      <c r="N387" s="878">
        <v>2058.9</v>
      </c>
      <c r="O387" s="843">
        <v>123.3</v>
      </c>
      <c r="P387" s="843">
        <v>100.7</v>
      </c>
      <c r="Q387" s="844">
        <v>21490</v>
      </c>
      <c r="R387" s="843">
        <v>97.352000000000004</v>
      </c>
      <c r="S387" s="844">
        <v>16774</v>
      </c>
      <c r="T387" s="846">
        <v>1.153</v>
      </c>
      <c r="U387" s="900">
        <v>101.008</v>
      </c>
    </row>
    <row r="388" spans="1:21">
      <c r="A388" s="95"/>
      <c r="B388" s="195" t="s">
        <v>11</v>
      </c>
      <c r="C388" s="847">
        <v>94.9</v>
      </c>
      <c r="D388" s="878">
        <v>2073</v>
      </c>
      <c r="E388" s="843">
        <v>97.1</v>
      </c>
      <c r="F388" s="843">
        <v>100.7</v>
      </c>
      <c r="G388" s="844">
        <v>24396</v>
      </c>
      <c r="H388" s="843">
        <v>95.698999999999998</v>
      </c>
      <c r="I388" s="844">
        <v>4348565</v>
      </c>
      <c r="J388" s="846">
        <v>1.1459999999999999</v>
      </c>
      <c r="K388" s="900">
        <v>100.80500000000001</v>
      </c>
      <c r="M388" s="847">
        <v>94.9</v>
      </c>
      <c r="N388" s="878">
        <v>2059.3000000000002</v>
      </c>
      <c r="O388" s="843">
        <v>97.1</v>
      </c>
      <c r="P388" s="843">
        <v>100.5</v>
      </c>
      <c r="Q388" s="844">
        <v>22088</v>
      </c>
      <c r="R388" s="843">
        <v>95.698999999999998</v>
      </c>
      <c r="S388" s="844">
        <v>17711</v>
      </c>
      <c r="T388" s="846">
        <v>1.1459999999999999</v>
      </c>
      <c r="U388" s="900">
        <v>100.80500000000001</v>
      </c>
    </row>
    <row r="389" spans="1:21">
      <c r="A389" s="95"/>
      <c r="B389" s="195" t="s">
        <v>12</v>
      </c>
      <c r="C389" s="847">
        <v>95.8</v>
      </c>
      <c r="D389" s="878">
        <v>2085</v>
      </c>
      <c r="E389" s="843">
        <v>100.1</v>
      </c>
      <c r="F389" s="843">
        <v>100.7</v>
      </c>
      <c r="G389" s="844">
        <v>23907</v>
      </c>
      <c r="H389" s="843">
        <v>92.623999999999995</v>
      </c>
      <c r="I389" s="844">
        <v>7163473</v>
      </c>
      <c r="J389" s="846">
        <v>1.1399999999999999</v>
      </c>
      <c r="K389" s="900">
        <v>100</v>
      </c>
      <c r="M389" s="847">
        <v>95.8</v>
      </c>
      <c r="N389" s="878">
        <v>2067.5</v>
      </c>
      <c r="O389" s="843">
        <v>100.1</v>
      </c>
      <c r="P389" s="843">
        <v>100.6</v>
      </c>
      <c r="Q389" s="844">
        <v>22535</v>
      </c>
      <c r="R389" s="843">
        <v>92.623999999999995</v>
      </c>
      <c r="S389" s="844">
        <v>16821</v>
      </c>
      <c r="T389" s="846">
        <v>1.1399999999999999</v>
      </c>
      <c r="U389" s="900">
        <v>100</v>
      </c>
    </row>
    <row r="390" spans="1:21">
      <c r="A390" s="95"/>
      <c r="B390" s="195" t="s">
        <v>13</v>
      </c>
      <c r="C390" s="847">
        <v>96.6</v>
      </c>
      <c r="D390" s="878">
        <v>2055</v>
      </c>
      <c r="E390" s="843">
        <v>97.3</v>
      </c>
      <c r="F390" s="843">
        <v>101.1</v>
      </c>
      <c r="G390" s="844">
        <v>21359</v>
      </c>
      <c r="H390" s="843">
        <v>100.446</v>
      </c>
      <c r="I390" s="844">
        <v>58767568</v>
      </c>
      <c r="J390" s="846">
        <v>1.135</v>
      </c>
      <c r="K390" s="900">
        <v>99.102999999999994</v>
      </c>
      <c r="M390" s="847">
        <v>96.6</v>
      </c>
      <c r="N390" s="878">
        <v>2039.3</v>
      </c>
      <c r="O390" s="843">
        <v>97.3</v>
      </c>
      <c r="P390" s="843">
        <v>100.8</v>
      </c>
      <c r="Q390" s="844">
        <v>21609</v>
      </c>
      <c r="R390" s="843">
        <v>100.446</v>
      </c>
      <c r="S390" s="844">
        <v>16671</v>
      </c>
      <c r="T390" s="846">
        <v>1.135</v>
      </c>
      <c r="U390" s="900">
        <v>99.102999999999994</v>
      </c>
    </row>
    <row r="391" spans="1:21">
      <c r="A391" s="100"/>
      <c r="B391" s="197" t="s">
        <v>14</v>
      </c>
      <c r="C391" s="852">
        <v>97.4</v>
      </c>
      <c r="D391" s="904">
        <v>1936</v>
      </c>
      <c r="E391" s="848">
        <v>96.2</v>
      </c>
      <c r="F391" s="848">
        <v>100.4</v>
      </c>
      <c r="G391" s="849">
        <v>21176</v>
      </c>
      <c r="H391" s="848">
        <v>99.406999999999996</v>
      </c>
      <c r="I391" s="849">
        <v>4242237</v>
      </c>
      <c r="J391" s="851">
        <v>1.125</v>
      </c>
      <c r="K391" s="901">
        <v>98.802000000000007</v>
      </c>
      <c r="M391" s="852">
        <v>97.4</v>
      </c>
      <c r="N391" s="904">
        <v>1991.4</v>
      </c>
      <c r="O391" s="848">
        <v>96.2</v>
      </c>
      <c r="P391" s="848">
        <v>100.4</v>
      </c>
      <c r="Q391" s="849">
        <v>21515</v>
      </c>
      <c r="R391" s="848">
        <v>99.406999999999996</v>
      </c>
      <c r="S391" s="849">
        <v>16973</v>
      </c>
      <c r="T391" s="851">
        <v>1.125</v>
      </c>
      <c r="U391" s="901">
        <v>98.802000000000007</v>
      </c>
    </row>
    <row r="392" spans="1:21">
      <c r="A392" s="98" t="s">
        <v>818</v>
      </c>
      <c r="B392" s="196" t="s">
        <v>3</v>
      </c>
      <c r="C392" s="857">
        <v>97.1</v>
      </c>
      <c r="D392" s="906">
        <v>1866</v>
      </c>
      <c r="E392" s="853">
        <v>104.6</v>
      </c>
      <c r="F392" s="853">
        <v>100.4</v>
      </c>
      <c r="G392" s="854">
        <v>20309</v>
      </c>
      <c r="H392" s="853">
        <v>95.926000000000002</v>
      </c>
      <c r="I392" s="854">
        <v>4768833</v>
      </c>
      <c r="J392" s="856">
        <v>1.123</v>
      </c>
      <c r="K392" s="902">
        <v>99.103999999999999</v>
      </c>
      <c r="M392" s="857">
        <v>97.1</v>
      </c>
      <c r="N392" s="906">
        <v>1910.2</v>
      </c>
      <c r="O392" s="853">
        <v>104.6</v>
      </c>
      <c r="P392" s="853">
        <v>100.7</v>
      </c>
      <c r="Q392" s="854">
        <v>21810</v>
      </c>
      <c r="R392" s="853">
        <v>95.926000000000002</v>
      </c>
      <c r="S392" s="854">
        <v>17543</v>
      </c>
      <c r="T392" s="856">
        <v>1.123</v>
      </c>
      <c r="U392" s="902">
        <v>99.103999999999999</v>
      </c>
    </row>
    <row r="393" spans="1:21">
      <c r="A393" s="95">
        <v>2021</v>
      </c>
      <c r="B393" s="195" t="s">
        <v>4</v>
      </c>
      <c r="C393" s="847">
        <v>97.6</v>
      </c>
      <c r="D393" s="878">
        <v>1870</v>
      </c>
      <c r="E393" s="843">
        <v>98</v>
      </c>
      <c r="F393" s="843">
        <v>99.8</v>
      </c>
      <c r="G393" s="844">
        <v>20026</v>
      </c>
      <c r="H393" s="843">
        <v>102.91200000000001</v>
      </c>
      <c r="I393" s="844">
        <v>14296498</v>
      </c>
      <c r="J393" s="846">
        <v>1.1180000000000001</v>
      </c>
      <c r="K393" s="900">
        <v>99.301000000000002</v>
      </c>
      <c r="M393" s="847">
        <v>97.6</v>
      </c>
      <c r="N393" s="878">
        <v>1912.6</v>
      </c>
      <c r="O393" s="843">
        <v>98</v>
      </c>
      <c r="P393" s="843">
        <v>100.3</v>
      </c>
      <c r="Q393" s="844">
        <v>22121</v>
      </c>
      <c r="R393" s="843">
        <v>102.91200000000001</v>
      </c>
      <c r="S393" s="844">
        <v>15859</v>
      </c>
      <c r="T393" s="846">
        <v>1.1180000000000001</v>
      </c>
      <c r="U393" s="900">
        <v>99.301000000000002</v>
      </c>
    </row>
    <row r="394" spans="1:21">
      <c r="A394" s="95"/>
      <c r="B394" s="195" t="s">
        <v>5</v>
      </c>
      <c r="C394" s="847">
        <v>98.2</v>
      </c>
      <c r="D394" s="878">
        <v>1859</v>
      </c>
      <c r="E394" s="843">
        <v>94.4</v>
      </c>
      <c r="F394" s="843">
        <v>100</v>
      </c>
      <c r="G394" s="844">
        <v>20535</v>
      </c>
      <c r="H394" s="843">
        <v>104.717</v>
      </c>
      <c r="I394" s="844">
        <v>3388379</v>
      </c>
      <c r="J394" s="846">
        <v>1.1140000000000001</v>
      </c>
      <c r="K394" s="900">
        <v>99.5</v>
      </c>
      <c r="M394" s="847">
        <v>98.2</v>
      </c>
      <c r="N394" s="878">
        <v>1893.7</v>
      </c>
      <c r="O394" s="843">
        <v>94.4</v>
      </c>
      <c r="P394" s="843">
        <v>101</v>
      </c>
      <c r="Q394" s="844">
        <v>22673</v>
      </c>
      <c r="R394" s="843">
        <v>104.717</v>
      </c>
      <c r="S394" s="844">
        <v>14857</v>
      </c>
      <c r="T394" s="846">
        <v>1.1140000000000001</v>
      </c>
      <c r="U394" s="900">
        <v>99.5</v>
      </c>
    </row>
    <row r="395" spans="1:21">
      <c r="A395" s="95"/>
      <c r="B395" s="195" t="s">
        <v>6</v>
      </c>
      <c r="C395" s="847">
        <v>97.1</v>
      </c>
      <c r="D395" s="878">
        <v>1899</v>
      </c>
      <c r="E395" s="843">
        <v>109.4</v>
      </c>
      <c r="F395" s="843">
        <v>100.3</v>
      </c>
      <c r="G395" s="844">
        <v>19523</v>
      </c>
      <c r="H395" s="843">
        <v>122.57899999999999</v>
      </c>
      <c r="I395" s="844">
        <v>8390804</v>
      </c>
      <c r="J395" s="846">
        <v>1.1040000000000001</v>
      </c>
      <c r="K395" s="900">
        <v>98.305000000000007</v>
      </c>
      <c r="M395" s="847">
        <v>97.1</v>
      </c>
      <c r="N395" s="878">
        <v>1936.3</v>
      </c>
      <c r="O395" s="843">
        <v>109.4</v>
      </c>
      <c r="P395" s="843">
        <v>100.5</v>
      </c>
      <c r="Q395" s="844">
        <v>21786</v>
      </c>
      <c r="R395" s="843">
        <v>122.57899999999999</v>
      </c>
      <c r="S395" s="844">
        <v>19775</v>
      </c>
      <c r="T395" s="846">
        <v>1.1040000000000001</v>
      </c>
      <c r="U395" s="900">
        <v>98.305000000000007</v>
      </c>
    </row>
    <row r="396" spans="1:21">
      <c r="A396" s="95"/>
      <c r="B396" s="195" t="s">
        <v>7</v>
      </c>
      <c r="C396" s="847">
        <v>95.2</v>
      </c>
      <c r="D396" s="878">
        <v>1976</v>
      </c>
      <c r="E396" s="843">
        <v>100</v>
      </c>
      <c r="F396" s="843">
        <v>101</v>
      </c>
      <c r="G396" s="844">
        <v>19681</v>
      </c>
      <c r="H396" s="843">
        <v>122.788</v>
      </c>
      <c r="I396" s="844">
        <v>67452136</v>
      </c>
      <c r="J396" s="846">
        <v>1.1060000000000001</v>
      </c>
      <c r="K396" s="900">
        <v>98.802000000000007</v>
      </c>
      <c r="M396" s="847">
        <v>95.2</v>
      </c>
      <c r="N396" s="878">
        <v>1947.6</v>
      </c>
      <c r="O396" s="843">
        <v>100</v>
      </c>
      <c r="P396" s="843">
        <v>100.7</v>
      </c>
      <c r="Q396" s="844">
        <v>20240</v>
      </c>
      <c r="R396" s="843">
        <v>122.788</v>
      </c>
      <c r="S396" s="844">
        <v>16409</v>
      </c>
      <c r="T396" s="846">
        <v>1.1060000000000001</v>
      </c>
      <c r="U396" s="900">
        <v>98.802000000000007</v>
      </c>
    </row>
    <row r="397" spans="1:21">
      <c r="A397" s="95"/>
      <c r="B397" s="195" t="s">
        <v>8</v>
      </c>
      <c r="C397" s="847">
        <v>97.3</v>
      </c>
      <c r="D397" s="878">
        <v>1948</v>
      </c>
      <c r="E397" s="843">
        <v>103.3</v>
      </c>
      <c r="F397" s="843">
        <v>101.1</v>
      </c>
      <c r="G397" s="844">
        <v>21772</v>
      </c>
      <c r="H397" s="843">
        <v>102.977</v>
      </c>
      <c r="I397" s="844">
        <v>6872182</v>
      </c>
      <c r="J397" s="846">
        <v>1.1040000000000001</v>
      </c>
      <c r="K397" s="900">
        <v>99.100999999999999</v>
      </c>
      <c r="M397" s="847">
        <v>97.3</v>
      </c>
      <c r="N397" s="878">
        <v>1896.8</v>
      </c>
      <c r="O397" s="843">
        <v>103.3</v>
      </c>
      <c r="P397" s="843">
        <v>100.7</v>
      </c>
      <c r="Q397" s="844">
        <v>20860</v>
      </c>
      <c r="R397" s="843">
        <v>102.977</v>
      </c>
      <c r="S397" s="844">
        <v>17641</v>
      </c>
      <c r="T397" s="846">
        <v>1.1040000000000001</v>
      </c>
      <c r="U397" s="900">
        <v>99.100999999999999</v>
      </c>
    </row>
    <row r="398" spans="1:21">
      <c r="A398" s="95"/>
      <c r="B398" s="195" t="s">
        <v>9</v>
      </c>
      <c r="C398" s="847">
        <v>96.3</v>
      </c>
      <c r="D398" s="878">
        <v>2021</v>
      </c>
      <c r="E398" s="843">
        <v>102</v>
      </c>
      <c r="F398" s="843">
        <v>100.8</v>
      </c>
      <c r="G398" s="844">
        <v>22079</v>
      </c>
      <c r="H398" s="843">
        <v>92.534000000000006</v>
      </c>
      <c r="I398" s="844">
        <v>6838475</v>
      </c>
      <c r="J398" s="846">
        <v>1.087</v>
      </c>
      <c r="K398" s="900">
        <v>99.3</v>
      </c>
      <c r="M398" s="847">
        <v>96.3</v>
      </c>
      <c r="N398" s="878">
        <v>1972.5</v>
      </c>
      <c r="O398" s="843">
        <v>102</v>
      </c>
      <c r="P398" s="843">
        <v>100.5</v>
      </c>
      <c r="Q398" s="844">
        <v>20148</v>
      </c>
      <c r="R398" s="843">
        <v>92.534000000000006</v>
      </c>
      <c r="S398" s="844">
        <v>19148</v>
      </c>
      <c r="T398" s="846">
        <v>1.087</v>
      </c>
      <c r="U398" s="900">
        <v>99.3</v>
      </c>
    </row>
    <row r="399" spans="1:21">
      <c r="A399" s="95"/>
      <c r="B399" s="195" t="s">
        <v>10</v>
      </c>
      <c r="C399" s="847">
        <v>98</v>
      </c>
      <c r="D399" s="878">
        <v>2047</v>
      </c>
      <c r="E399" s="843">
        <v>93.7</v>
      </c>
      <c r="F399" s="843">
        <v>99.1</v>
      </c>
      <c r="G399" s="844">
        <v>22329</v>
      </c>
      <c r="H399" s="843">
        <v>95.847999999999999</v>
      </c>
      <c r="I399" s="844">
        <v>15487480</v>
      </c>
      <c r="J399" s="846">
        <v>1.079</v>
      </c>
      <c r="K399" s="900">
        <v>99.001999999999995</v>
      </c>
      <c r="M399" s="847">
        <v>98</v>
      </c>
      <c r="N399" s="878">
        <v>2007.8</v>
      </c>
      <c r="O399" s="843">
        <v>93.7</v>
      </c>
      <c r="P399" s="843">
        <v>98.8</v>
      </c>
      <c r="Q399" s="844">
        <v>19792</v>
      </c>
      <c r="R399" s="843">
        <v>95.847999999999999</v>
      </c>
      <c r="S399" s="844">
        <v>17413</v>
      </c>
      <c r="T399" s="846">
        <v>1.079</v>
      </c>
      <c r="U399" s="900">
        <v>99.001999999999995</v>
      </c>
    </row>
    <row r="400" spans="1:21">
      <c r="A400" s="95"/>
      <c r="B400" s="195" t="s">
        <v>11</v>
      </c>
      <c r="C400" s="847">
        <v>97.4</v>
      </c>
      <c r="D400" s="878">
        <v>1965</v>
      </c>
      <c r="E400" s="843">
        <v>94.7</v>
      </c>
      <c r="F400" s="843">
        <v>99.4</v>
      </c>
      <c r="G400" s="844">
        <v>21364</v>
      </c>
      <c r="H400" s="843">
        <v>120.884</v>
      </c>
      <c r="I400" s="844">
        <v>4136622</v>
      </c>
      <c r="J400" s="846">
        <v>1.079</v>
      </c>
      <c r="K400" s="900">
        <v>99.400999999999996</v>
      </c>
      <c r="M400" s="847">
        <v>97.4</v>
      </c>
      <c r="N400" s="878">
        <v>1968.2</v>
      </c>
      <c r="O400" s="843">
        <v>94.7</v>
      </c>
      <c r="P400" s="843">
        <v>99.2</v>
      </c>
      <c r="Q400" s="844">
        <v>19360</v>
      </c>
      <c r="R400" s="843">
        <v>120.884</v>
      </c>
      <c r="S400" s="844">
        <v>16577</v>
      </c>
      <c r="T400" s="846">
        <v>1.079</v>
      </c>
      <c r="U400" s="900">
        <v>99.400999999999996</v>
      </c>
    </row>
    <row r="401" spans="1:21">
      <c r="A401" s="95"/>
      <c r="B401" s="195" t="s">
        <v>12</v>
      </c>
      <c r="C401" s="847">
        <v>98.9</v>
      </c>
      <c r="D401" s="878">
        <v>2012</v>
      </c>
      <c r="E401" s="843">
        <v>106.1</v>
      </c>
      <c r="F401" s="843">
        <v>98.5</v>
      </c>
      <c r="G401" s="844">
        <v>20107</v>
      </c>
      <c r="H401" s="843">
        <v>113.057</v>
      </c>
      <c r="I401" s="844">
        <v>8450047</v>
      </c>
      <c r="J401" s="846">
        <v>1.0960000000000001</v>
      </c>
      <c r="K401" s="900">
        <v>99.498999999999995</v>
      </c>
      <c r="M401" s="847">
        <v>98.9</v>
      </c>
      <c r="N401" s="878">
        <v>1982.4</v>
      </c>
      <c r="O401" s="843">
        <v>106.1</v>
      </c>
      <c r="P401" s="843">
        <v>98.4</v>
      </c>
      <c r="Q401" s="844">
        <v>19395</v>
      </c>
      <c r="R401" s="843">
        <v>113.057</v>
      </c>
      <c r="S401" s="844">
        <v>19629</v>
      </c>
      <c r="T401" s="846">
        <v>1.0960000000000001</v>
      </c>
      <c r="U401" s="900">
        <v>99.498999999999995</v>
      </c>
    </row>
    <row r="402" spans="1:21">
      <c r="A402" s="95"/>
      <c r="B402" s="195" t="s">
        <v>13</v>
      </c>
      <c r="C402" s="847">
        <v>101</v>
      </c>
      <c r="D402" s="878">
        <v>2035</v>
      </c>
      <c r="E402" s="843">
        <v>94.6</v>
      </c>
      <c r="F402" s="843">
        <v>98.2</v>
      </c>
      <c r="G402" s="844">
        <v>19394</v>
      </c>
      <c r="H402" s="843">
        <v>114.271</v>
      </c>
      <c r="I402" s="844">
        <v>58791970</v>
      </c>
      <c r="J402" s="846">
        <v>1.0920000000000001</v>
      </c>
      <c r="K402" s="900">
        <v>100.30200000000001</v>
      </c>
      <c r="M402" s="847">
        <v>101</v>
      </c>
      <c r="N402" s="878">
        <v>2021</v>
      </c>
      <c r="O402" s="843">
        <v>94.6</v>
      </c>
      <c r="P402" s="843">
        <v>97.9</v>
      </c>
      <c r="Q402" s="844">
        <v>19379</v>
      </c>
      <c r="R402" s="843">
        <v>114.271</v>
      </c>
      <c r="S402" s="844">
        <v>17042</v>
      </c>
      <c r="T402" s="846">
        <v>1.0920000000000001</v>
      </c>
      <c r="U402" s="900">
        <v>100.30200000000001</v>
      </c>
    </row>
    <row r="403" spans="1:21">
      <c r="A403" s="100"/>
      <c r="B403" s="197" t="s">
        <v>14</v>
      </c>
      <c r="C403" s="852">
        <v>100.7</v>
      </c>
      <c r="D403" s="904">
        <v>1965</v>
      </c>
      <c r="E403" s="848">
        <v>90.2</v>
      </c>
      <c r="F403" s="848">
        <v>97.9</v>
      </c>
      <c r="G403" s="849">
        <v>18884</v>
      </c>
      <c r="H403" s="848">
        <v>102.123</v>
      </c>
      <c r="I403" s="849">
        <v>4656098</v>
      </c>
      <c r="J403" s="1424">
        <v>1.08</v>
      </c>
      <c r="K403" s="901">
        <v>100.60599999999999</v>
      </c>
      <c r="M403" s="852">
        <v>100.7</v>
      </c>
      <c r="N403" s="904">
        <v>2009.3</v>
      </c>
      <c r="O403" s="848">
        <v>90.2</v>
      </c>
      <c r="P403" s="848">
        <v>97.8</v>
      </c>
      <c r="Q403" s="849">
        <v>19403</v>
      </c>
      <c r="R403" s="848">
        <v>102.123</v>
      </c>
      <c r="S403" s="849">
        <v>19275</v>
      </c>
      <c r="T403" s="1424">
        <v>1.08</v>
      </c>
      <c r="U403" s="901">
        <v>100.60599999999999</v>
      </c>
    </row>
    <row r="404" spans="1:21">
      <c r="A404" s="98" t="s">
        <v>901</v>
      </c>
      <c r="B404" s="196" t="s">
        <v>3</v>
      </c>
      <c r="C404" s="857">
        <v>97.9</v>
      </c>
      <c r="D404" s="906">
        <v>1974</v>
      </c>
      <c r="E404" s="853">
        <v>98.8</v>
      </c>
      <c r="F404" s="853">
        <v>99.4</v>
      </c>
      <c r="G404" s="854">
        <v>18292</v>
      </c>
      <c r="H404" s="853">
        <v>117.736</v>
      </c>
      <c r="I404" s="854">
        <v>5088767</v>
      </c>
      <c r="J404" s="1425">
        <v>1.0880000000000001</v>
      </c>
      <c r="K404" s="902">
        <v>100.503</v>
      </c>
      <c r="M404" s="857">
        <v>97.9</v>
      </c>
      <c r="N404" s="906">
        <v>2025.4</v>
      </c>
      <c r="O404" s="853">
        <v>98.8</v>
      </c>
      <c r="P404" s="853">
        <v>99.6</v>
      </c>
      <c r="Q404" s="854">
        <v>19536</v>
      </c>
      <c r="R404" s="853">
        <v>117.736</v>
      </c>
      <c r="S404" s="854">
        <v>18516</v>
      </c>
      <c r="T404" s="1425">
        <v>1.0880000000000001</v>
      </c>
      <c r="U404" s="902">
        <v>100.503</v>
      </c>
    </row>
    <row r="405" spans="1:21">
      <c r="A405" s="95">
        <v>2022</v>
      </c>
      <c r="B405" s="195" t="s">
        <v>4</v>
      </c>
      <c r="C405" s="847">
        <v>97.3</v>
      </c>
      <c r="D405" s="878">
        <v>2003</v>
      </c>
      <c r="E405" s="843">
        <v>109.5</v>
      </c>
      <c r="F405" s="843">
        <v>99.4</v>
      </c>
      <c r="G405" s="844">
        <v>17398</v>
      </c>
      <c r="H405" s="843">
        <v>89.022999999999996</v>
      </c>
      <c r="I405" s="844">
        <v>19736087</v>
      </c>
      <c r="J405" s="879">
        <v>1.0860000000000001</v>
      </c>
      <c r="K405" s="900">
        <v>100.80500000000001</v>
      </c>
      <c r="M405" s="847">
        <v>97.3</v>
      </c>
      <c r="N405" s="878">
        <v>2046.2</v>
      </c>
      <c r="O405" s="843">
        <v>109.5</v>
      </c>
      <c r="P405" s="843">
        <v>99.9</v>
      </c>
      <c r="Q405" s="844">
        <v>19198</v>
      </c>
      <c r="R405" s="843">
        <v>89.022999999999996</v>
      </c>
      <c r="S405" s="844">
        <v>20971</v>
      </c>
      <c r="T405" s="879">
        <v>1.0860000000000001</v>
      </c>
      <c r="U405" s="900">
        <v>100.80500000000001</v>
      </c>
    </row>
    <row r="406" spans="1:21">
      <c r="A406" s="95"/>
      <c r="B406" s="195" t="s">
        <v>5</v>
      </c>
      <c r="C406" s="847">
        <v>96.7</v>
      </c>
      <c r="D406" s="878">
        <v>2042</v>
      </c>
      <c r="E406" s="843">
        <v>98.1</v>
      </c>
      <c r="F406" s="843">
        <v>98.8</v>
      </c>
      <c r="G406" s="844">
        <v>17324</v>
      </c>
      <c r="H406" s="843">
        <v>112.187</v>
      </c>
      <c r="I406" s="844">
        <v>5373218</v>
      </c>
      <c r="J406" s="879">
        <v>1.093</v>
      </c>
      <c r="K406" s="900">
        <v>100.703</v>
      </c>
      <c r="M406" s="847">
        <v>96.7</v>
      </c>
      <c r="N406" s="878">
        <v>2083.8000000000002</v>
      </c>
      <c r="O406" s="843">
        <v>98.1</v>
      </c>
      <c r="P406" s="843">
        <v>99.7</v>
      </c>
      <c r="Q406" s="844">
        <v>19055</v>
      </c>
      <c r="R406" s="843">
        <v>112.187</v>
      </c>
      <c r="S406" s="844">
        <v>23030</v>
      </c>
      <c r="T406" s="879">
        <v>1.093</v>
      </c>
      <c r="U406" s="900">
        <v>100.703</v>
      </c>
    </row>
    <row r="407" spans="1:21">
      <c r="A407" s="95"/>
      <c r="B407" s="195" t="s">
        <v>6</v>
      </c>
      <c r="C407" s="847">
        <v>96.8</v>
      </c>
      <c r="D407" s="878">
        <v>2038</v>
      </c>
      <c r="E407" s="843">
        <v>99.9</v>
      </c>
      <c r="F407" s="843">
        <v>99.5</v>
      </c>
      <c r="G407" s="844">
        <v>16658</v>
      </c>
      <c r="H407" s="843">
        <v>121.57299999999999</v>
      </c>
      <c r="I407" s="844">
        <v>8433774</v>
      </c>
      <c r="J407" s="879">
        <v>1.093</v>
      </c>
      <c r="K407" s="900">
        <v>102.13</v>
      </c>
      <c r="M407" s="847">
        <v>96.8</v>
      </c>
      <c r="N407" s="878">
        <v>2068</v>
      </c>
      <c r="O407" s="843">
        <v>99.9</v>
      </c>
      <c r="P407" s="843">
        <v>99.8</v>
      </c>
      <c r="Q407" s="844">
        <v>18843</v>
      </c>
      <c r="R407" s="843">
        <v>121.57299999999999</v>
      </c>
      <c r="S407" s="844">
        <v>19413</v>
      </c>
      <c r="T407" s="879">
        <v>1.093</v>
      </c>
      <c r="U407" s="900">
        <v>102.13</v>
      </c>
    </row>
    <row r="408" spans="1:21">
      <c r="A408" s="95"/>
      <c r="B408" s="195" t="s">
        <v>7</v>
      </c>
      <c r="C408" s="847">
        <v>98.5</v>
      </c>
      <c r="D408" s="878">
        <v>2099</v>
      </c>
      <c r="E408" s="843">
        <v>94.9</v>
      </c>
      <c r="F408" s="843">
        <v>99.6</v>
      </c>
      <c r="G408" s="844">
        <v>17387</v>
      </c>
      <c r="H408" s="843">
        <v>87.447000000000003</v>
      </c>
      <c r="I408" s="844">
        <v>76517054</v>
      </c>
      <c r="J408" s="879">
        <v>1.0920000000000001</v>
      </c>
      <c r="K408" s="900">
        <v>101.818</v>
      </c>
      <c r="M408" s="847">
        <v>98.5</v>
      </c>
      <c r="N408" s="878">
        <v>2063.5</v>
      </c>
      <c r="O408" s="843">
        <v>94.9</v>
      </c>
      <c r="P408" s="843">
        <v>99.4</v>
      </c>
      <c r="Q408" s="844">
        <v>17603</v>
      </c>
      <c r="R408" s="843">
        <v>87.447000000000003</v>
      </c>
      <c r="S408" s="844">
        <v>18522</v>
      </c>
      <c r="T408" s="879">
        <v>1.0920000000000001</v>
      </c>
      <c r="U408" s="900">
        <v>101.818</v>
      </c>
    </row>
    <row r="409" spans="1:21">
      <c r="A409" s="95"/>
      <c r="B409" s="195" t="s">
        <v>8</v>
      </c>
      <c r="C409" s="847">
        <v>96.1</v>
      </c>
      <c r="D409" s="878">
        <v>2152</v>
      </c>
      <c r="E409" s="843">
        <v>91.8</v>
      </c>
      <c r="F409" s="843">
        <v>99.7</v>
      </c>
      <c r="G409" s="844">
        <v>19504</v>
      </c>
      <c r="H409" s="843">
        <v>81.658000000000001</v>
      </c>
      <c r="I409" s="844">
        <v>7818283</v>
      </c>
      <c r="J409" s="879">
        <v>1.0940000000000001</v>
      </c>
      <c r="K409" s="900">
        <v>101.613</v>
      </c>
      <c r="M409" s="847">
        <v>96.1</v>
      </c>
      <c r="N409" s="878">
        <v>2107.1999999999998</v>
      </c>
      <c r="O409" s="843">
        <v>91.8</v>
      </c>
      <c r="P409" s="843">
        <v>99.4</v>
      </c>
      <c r="Q409" s="844">
        <v>18681</v>
      </c>
      <c r="R409" s="843">
        <v>81.658000000000001</v>
      </c>
      <c r="S409" s="844">
        <v>20976</v>
      </c>
      <c r="T409" s="879">
        <v>1.0940000000000001</v>
      </c>
      <c r="U409" s="900">
        <v>101.613</v>
      </c>
    </row>
    <row r="410" spans="1:21">
      <c r="A410" s="95"/>
      <c r="B410" s="195" t="s">
        <v>9</v>
      </c>
      <c r="C410" s="847">
        <v>97.8</v>
      </c>
      <c r="D410" s="878">
        <v>2204</v>
      </c>
      <c r="E410" s="843">
        <v>101.3</v>
      </c>
      <c r="F410" s="843">
        <v>99.7</v>
      </c>
      <c r="G410" s="844">
        <v>20166</v>
      </c>
      <c r="H410" s="843">
        <v>84.369</v>
      </c>
      <c r="I410" s="844">
        <v>13504291</v>
      </c>
      <c r="J410" s="879">
        <v>1.091</v>
      </c>
      <c r="K410" s="900">
        <v>101.913</v>
      </c>
      <c r="M410" s="847">
        <v>97.8</v>
      </c>
      <c r="N410" s="878">
        <v>2140.1999999999998</v>
      </c>
      <c r="O410" s="843">
        <v>101.3</v>
      </c>
      <c r="P410" s="843">
        <v>99.4</v>
      </c>
      <c r="Q410" s="844">
        <v>18592</v>
      </c>
      <c r="R410" s="843">
        <v>84.369</v>
      </c>
      <c r="S410" s="844">
        <v>38493</v>
      </c>
      <c r="T410" s="879">
        <v>1.091</v>
      </c>
      <c r="U410" s="900">
        <v>101.913</v>
      </c>
    </row>
    <row r="411" spans="1:21">
      <c r="A411" s="95"/>
      <c r="B411" s="195" t="s">
        <v>10</v>
      </c>
      <c r="C411" s="847">
        <v>98.4</v>
      </c>
      <c r="D411" s="878">
        <v>2256</v>
      </c>
      <c r="E411" s="843">
        <v>108</v>
      </c>
      <c r="F411" s="843">
        <v>99.4</v>
      </c>
      <c r="G411" s="844">
        <v>21399</v>
      </c>
      <c r="H411" s="843">
        <v>105.11799999999999</v>
      </c>
      <c r="I411" s="844">
        <v>17426893</v>
      </c>
      <c r="J411" s="879">
        <v>1.091</v>
      </c>
      <c r="K411" s="900">
        <v>102.117</v>
      </c>
      <c r="M411" s="847">
        <v>98.4</v>
      </c>
      <c r="N411" s="878">
        <v>2217.6999999999998</v>
      </c>
      <c r="O411" s="843">
        <v>108</v>
      </c>
      <c r="P411" s="843">
        <v>99.1</v>
      </c>
      <c r="Q411" s="844">
        <v>18660</v>
      </c>
      <c r="R411" s="843">
        <v>105.11799999999999</v>
      </c>
      <c r="S411" s="844">
        <v>19486</v>
      </c>
      <c r="T411" s="879">
        <v>1.091</v>
      </c>
      <c r="U411" s="900">
        <v>102.117</v>
      </c>
    </row>
    <row r="412" spans="1:21">
      <c r="A412" s="95"/>
      <c r="B412" s="195" t="s">
        <v>11</v>
      </c>
      <c r="C412" s="847">
        <v>99.2</v>
      </c>
      <c r="D412" s="878">
        <v>2192</v>
      </c>
      <c r="E412" s="843">
        <v>107</v>
      </c>
      <c r="F412" s="843">
        <v>99.5</v>
      </c>
      <c r="G412" s="844">
        <v>20230</v>
      </c>
      <c r="H412" s="843">
        <v>101.828</v>
      </c>
      <c r="I412" s="844">
        <v>5176424</v>
      </c>
      <c r="J412" s="879">
        <v>1.087</v>
      </c>
      <c r="K412" s="900">
        <v>102.41</v>
      </c>
      <c r="M412" s="847">
        <v>99.2</v>
      </c>
      <c r="N412" s="878">
        <v>2207</v>
      </c>
      <c r="O412" s="843">
        <v>107</v>
      </c>
      <c r="P412" s="843">
        <v>99.3</v>
      </c>
      <c r="Q412" s="844">
        <v>18485</v>
      </c>
      <c r="R412" s="843">
        <v>101.828</v>
      </c>
      <c r="S412" s="844">
        <v>20607</v>
      </c>
      <c r="T412" s="879">
        <v>1.087</v>
      </c>
      <c r="U412" s="900">
        <v>102.41</v>
      </c>
    </row>
    <row r="413" spans="1:21">
      <c r="A413" s="95"/>
      <c r="B413" s="195" t="s">
        <v>12</v>
      </c>
      <c r="C413" s="847">
        <v>98.5</v>
      </c>
      <c r="D413" s="1690">
        <v>2239</v>
      </c>
      <c r="E413" s="843">
        <v>114.8</v>
      </c>
      <c r="F413" s="843">
        <v>98.9</v>
      </c>
      <c r="G413" s="844">
        <v>19193</v>
      </c>
      <c r="H413" s="843">
        <v>116.59099999999999</v>
      </c>
      <c r="I413" s="844">
        <v>8050238</v>
      </c>
      <c r="J413" s="879">
        <v>1.0880000000000001</v>
      </c>
      <c r="K413" s="900">
        <v>103.21899999999999</v>
      </c>
      <c r="M413" s="847">
        <v>98.5</v>
      </c>
      <c r="N413" s="878">
        <v>2220.1</v>
      </c>
      <c r="O413" s="843">
        <v>114.8</v>
      </c>
      <c r="P413" s="843">
        <v>98.7</v>
      </c>
      <c r="Q413" s="844">
        <v>18480</v>
      </c>
      <c r="R413" s="843">
        <v>116.59099999999999</v>
      </c>
      <c r="S413" s="844">
        <v>19017</v>
      </c>
      <c r="T413" s="879">
        <v>1.0880000000000001</v>
      </c>
      <c r="U413" s="900">
        <v>103.21899999999999</v>
      </c>
    </row>
    <row r="414" spans="1:21">
      <c r="A414" s="95"/>
      <c r="B414" s="195" t="s">
        <v>13</v>
      </c>
      <c r="C414" s="847">
        <v>97.9</v>
      </c>
      <c r="D414" s="1690">
        <v>2236</v>
      </c>
      <c r="E414" s="843">
        <v>111</v>
      </c>
      <c r="F414" s="843">
        <v>99.2</v>
      </c>
      <c r="G414" s="844">
        <v>18691</v>
      </c>
      <c r="H414" s="843">
        <v>105.509</v>
      </c>
      <c r="I414" s="844">
        <v>67228565</v>
      </c>
      <c r="J414" s="879">
        <v>1.089</v>
      </c>
      <c r="K414" s="900">
        <v>103.31</v>
      </c>
      <c r="M414" s="847">
        <v>97.9</v>
      </c>
      <c r="N414" s="878">
        <v>2204.8000000000002</v>
      </c>
      <c r="O414" s="843">
        <v>111</v>
      </c>
      <c r="P414" s="843">
        <v>98.9</v>
      </c>
      <c r="Q414" s="844">
        <v>18758</v>
      </c>
      <c r="R414" s="843">
        <v>105.509</v>
      </c>
      <c r="S414" s="844">
        <v>19554</v>
      </c>
      <c r="T414" s="879">
        <v>1.089</v>
      </c>
      <c r="U414" s="900">
        <v>103.31</v>
      </c>
    </row>
    <row r="415" spans="1:21">
      <c r="A415" s="95"/>
      <c r="B415" s="195" t="s">
        <v>14</v>
      </c>
      <c r="C415" s="847">
        <v>97.4</v>
      </c>
      <c r="D415" s="1690">
        <v>2176</v>
      </c>
      <c r="E415" s="843">
        <v>118</v>
      </c>
      <c r="F415" s="843">
        <v>99.7</v>
      </c>
      <c r="G415" s="844">
        <v>17900</v>
      </c>
      <c r="H415" s="843">
        <v>124.211</v>
      </c>
      <c r="I415" s="844">
        <v>4165061</v>
      </c>
      <c r="J415" s="879">
        <v>1.0920000000000001</v>
      </c>
      <c r="K415" s="900">
        <v>103.21299999999999</v>
      </c>
      <c r="M415" s="847">
        <v>97.4</v>
      </c>
      <c r="N415" s="878">
        <v>2235.1999999999998</v>
      </c>
      <c r="O415" s="843">
        <v>118</v>
      </c>
      <c r="P415" s="843">
        <v>99.5</v>
      </c>
      <c r="Q415" s="844">
        <v>18654</v>
      </c>
      <c r="R415" s="843">
        <v>124.211</v>
      </c>
      <c r="S415" s="844">
        <v>18402</v>
      </c>
      <c r="T415" s="879">
        <v>1.0920000000000001</v>
      </c>
      <c r="U415" s="900">
        <v>103.21299999999999</v>
      </c>
    </row>
    <row r="416" spans="1:21">
      <c r="A416" s="763" t="s">
        <v>1216</v>
      </c>
      <c r="B416" s="196" t="s">
        <v>3</v>
      </c>
      <c r="C416" s="853">
        <v>99.8</v>
      </c>
      <c r="D416" s="1689">
        <v>2592</v>
      </c>
      <c r="E416" s="853">
        <v>96.3</v>
      </c>
      <c r="F416" s="853">
        <v>99.1</v>
      </c>
      <c r="G416" s="854">
        <v>17871</v>
      </c>
      <c r="H416" s="853">
        <v>104.505</v>
      </c>
      <c r="I416" s="854">
        <v>5256765</v>
      </c>
      <c r="J416" s="1425">
        <v>1.0960000000000001</v>
      </c>
      <c r="K416" s="1641">
        <v>103.9</v>
      </c>
      <c r="M416" s="1638">
        <v>99.8</v>
      </c>
      <c r="N416" s="906">
        <v>2646.9</v>
      </c>
      <c r="O416" s="853">
        <v>96.3</v>
      </c>
      <c r="P416" s="853">
        <v>99.3</v>
      </c>
      <c r="Q416" s="854">
        <v>18793</v>
      </c>
      <c r="R416" s="853">
        <v>104.505</v>
      </c>
      <c r="S416" s="854">
        <v>19159</v>
      </c>
      <c r="T416" s="1425">
        <v>1.0960000000000001</v>
      </c>
      <c r="U416" s="1641">
        <v>103.9</v>
      </c>
    </row>
    <row r="417" spans="1:21">
      <c r="A417" s="764">
        <v>2023</v>
      </c>
      <c r="B417" s="195" t="s">
        <v>4</v>
      </c>
      <c r="C417" s="843">
        <v>100.2</v>
      </c>
      <c r="D417" s="1690">
        <v>2603</v>
      </c>
      <c r="E417" s="843">
        <v>95.2</v>
      </c>
      <c r="F417" s="843">
        <v>98.8</v>
      </c>
      <c r="G417" s="844">
        <v>17055</v>
      </c>
      <c r="H417" s="843">
        <v>100.32599999999999</v>
      </c>
      <c r="I417" s="844">
        <v>17851918</v>
      </c>
      <c r="J417" s="879">
        <v>1.099</v>
      </c>
      <c r="K417" s="1642">
        <v>102.89400000000001</v>
      </c>
      <c r="M417" s="1639">
        <v>100.2</v>
      </c>
      <c r="N417" s="878">
        <v>2649.4</v>
      </c>
      <c r="O417" s="843">
        <v>95.2</v>
      </c>
      <c r="P417" s="843">
        <v>99.3</v>
      </c>
      <c r="Q417" s="844">
        <v>18792</v>
      </c>
      <c r="R417" s="843">
        <v>100.32599999999999</v>
      </c>
      <c r="S417" s="844">
        <v>18881</v>
      </c>
      <c r="T417" s="879">
        <v>1.099</v>
      </c>
      <c r="U417" s="1642">
        <v>102.89400000000001</v>
      </c>
    </row>
    <row r="418" spans="1:21">
      <c r="A418" s="764"/>
      <c r="B418" s="195" t="s">
        <v>5</v>
      </c>
      <c r="C418" s="843">
        <v>101.2</v>
      </c>
      <c r="D418" s="1690">
        <v>2622</v>
      </c>
      <c r="E418" s="843">
        <v>99.4</v>
      </c>
      <c r="F418" s="843">
        <v>98.1</v>
      </c>
      <c r="G418" s="844">
        <v>17122</v>
      </c>
      <c r="H418" s="843">
        <v>75.441000000000003</v>
      </c>
      <c r="I418" s="844">
        <v>4622518</v>
      </c>
      <c r="J418" s="879">
        <v>1.097</v>
      </c>
      <c r="K418" s="1642">
        <v>103.09099999999999</v>
      </c>
      <c r="M418" s="1639">
        <v>101.2</v>
      </c>
      <c r="N418" s="878">
        <v>2665.7</v>
      </c>
      <c r="O418" s="843">
        <v>99.4</v>
      </c>
      <c r="P418" s="843">
        <v>99</v>
      </c>
      <c r="Q418" s="844">
        <v>18996</v>
      </c>
      <c r="R418" s="843">
        <v>75.441000000000003</v>
      </c>
      <c r="S418" s="844">
        <v>19599</v>
      </c>
      <c r="T418" s="879">
        <v>1.097</v>
      </c>
      <c r="U418" s="1642">
        <v>103.09099999999999</v>
      </c>
    </row>
    <row r="419" spans="1:21">
      <c r="A419" s="764"/>
      <c r="B419" s="195" t="s">
        <v>6</v>
      </c>
      <c r="C419" s="843">
        <v>100.7</v>
      </c>
      <c r="D419" s="1690">
        <v>2123</v>
      </c>
      <c r="E419" s="843">
        <v>92.8</v>
      </c>
      <c r="F419" s="843">
        <v>98.7</v>
      </c>
      <c r="G419" s="844">
        <v>16871</v>
      </c>
      <c r="H419" s="843">
        <v>83.677000000000007</v>
      </c>
      <c r="I419" s="844">
        <v>8454364</v>
      </c>
      <c r="J419" s="879">
        <v>1.0980000000000001</v>
      </c>
      <c r="K419" s="1642">
        <v>103.376</v>
      </c>
      <c r="M419" s="1639">
        <v>100.7</v>
      </c>
      <c r="N419" s="878">
        <v>2147.4</v>
      </c>
      <c r="O419" s="843">
        <v>92.8</v>
      </c>
      <c r="P419" s="843">
        <v>99</v>
      </c>
      <c r="Q419" s="844">
        <v>19250</v>
      </c>
      <c r="R419" s="843">
        <v>83.677000000000007</v>
      </c>
      <c r="S419" s="844">
        <v>19214</v>
      </c>
      <c r="T419" s="879">
        <v>1.0980000000000001</v>
      </c>
      <c r="U419" s="1642">
        <v>103.376</v>
      </c>
    </row>
    <row r="420" spans="1:21">
      <c r="A420" s="764"/>
      <c r="B420" s="195" t="s">
        <v>7</v>
      </c>
      <c r="C420" s="843">
        <v>100.8</v>
      </c>
      <c r="D420" s="1690">
        <v>2219</v>
      </c>
      <c r="E420" s="843">
        <v>87.9</v>
      </c>
      <c r="F420" s="843">
        <v>99</v>
      </c>
      <c r="G420" s="844">
        <v>19550</v>
      </c>
      <c r="H420" s="843">
        <v>120.747</v>
      </c>
      <c r="I420" s="844">
        <v>86426616</v>
      </c>
      <c r="J420" s="879">
        <v>1.095</v>
      </c>
      <c r="K420" s="1642">
        <v>103.571</v>
      </c>
      <c r="M420" s="1639">
        <v>100.8</v>
      </c>
      <c r="N420" s="878">
        <v>2177.6</v>
      </c>
      <c r="O420" s="843">
        <v>87.9</v>
      </c>
      <c r="P420" s="843">
        <v>98.8</v>
      </c>
      <c r="Q420" s="844">
        <v>19478</v>
      </c>
      <c r="R420" s="843">
        <v>120.747</v>
      </c>
      <c r="S420" s="844">
        <v>20613</v>
      </c>
      <c r="T420" s="879">
        <v>1.095</v>
      </c>
      <c r="U420" s="1642">
        <v>103.571</v>
      </c>
    </row>
    <row r="421" spans="1:21">
      <c r="A421" s="764"/>
      <c r="B421" s="195" t="s">
        <v>8</v>
      </c>
      <c r="C421" s="843">
        <v>102.1</v>
      </c>
      <c r="D421" s="1690">
        <v>2182</v>
      </c>
      <c r="E421" s="843">
        <v>119.5</v>
      </c>
      <c r="F421" s="843">
        <v>99</v>
      </c>
      <c r="G421" s="844">
        <v>20542</v>
      </c>
      <c r="H421" s="843">
        <v>115.077</v>
      </c>
      <c r="I421" s="844">
        <v>6112743</v>
      </c>
      <c r="J421" s="879">
        <v>1.0920000000000001</v>
      </c>
      <c r="K421" s="1642">
        <v>103.373</v>
      </c>
      <c r="M421" s="1639">
        <v>102.1</v>
      </c>
      <c r="N421" s="878">
        <v>2141.8000000000002</v>
      </c>
      <c r="O421" s="843">
        <v>119.5</v>
      </c>
      <c r="P421" s="843">
        <v>98.7</v>
      </c>
      <c r="Q421" s="844">
        <v>19813</v>
      </c>
      <c r="R421" s="843">
        <v>115.077</v>
      </c>
      <c r="S421" s="844">
        <v>17643</v>
      </c>
      <c r="T421" s="879">
        <v>1.0920000000000001</v>
      </c>
      <c r="U421" s="1642">
        <v>103.373</v>
      </c>
    </row>
    <row r="422" spans="1:21">
      <c r="A422" s="764"/>
      <c r="B422" s="195" t="s">
        <v>9</v>
      </c>
      <c r="C422" s="843">
        <v>100.4</v>
      </c>
      <c r="D422" s="1690">
        <v>2207</v>
      </c>
      <c r="E422" s="843">
        <v>81.7</v>
      </c>
      <c r="F422" s="843">
        <v>99.3</v>
      </c>
      <c r="G422" s="844">
        <v>21919</v>
      </c>
      <c r="H422" s="843">
        <v>127.473</v>
      </c>
      <c r="I422" s="844">
        <v>6346235</v>
      </c>
      <c r="J422" s="879">
        <v>1.0900000000000001</v>
      </c>
      <c r="K422" s="1642">
        <v>103.458</v>
      </c>
      <c r="M422" s="1639">
        <v>100.4</v>
      </c>
      <c r="N422" s="878">
        <v>2164.8000000000002</v>
      </c>
      <c r="O422" s="843">
        <v>81.7</v>
      </c>
      <c r="P422" s="843">
        <v>99</v>
      </c>
      <c r="Q422" s="844">
        <v>19973</v>
      </c>
      <c r="R422" s="843">
        <v>127.473</v>
      </c>
      <c r="S422" s="844">
        <v>18734</v>
      </c>
      <c r="T422" s="879">
        <v>1.0900000000000001</v>
      </c>
      <c r="U422" s="1642">
        <v>103.458</v>
      </c>
    </row>
    <row r="423" spans="1:21">
      <c r="A423" s="764"/>
      <c r="B423" s="195" t="s">
        <v>10</v>
      </c>
      <c r="C423" s="843">
        <v>100.1</v>
      </c>
      <c r="D423" s="1690">
        <v>2143</v>
      </c>
      <c r="E423" s="843">
        <v>90.1</v>
      </c>
      <c r="F423" s="843">
        <v>99.1</v>
      </c>
      <c r="G423" s="844">
        <v>23042</v>
      </c>
      <c r="H423" s="843">
        <v>111.273</v>
      </c>
      <c r="I423" s="844">
        <v>17830116</v>
      </c>
      <c r="J423" s="879">
        <v>1.0920000000000001</v>
      </c>
      <c r="K423" s="1642">
        <v>103.554</v>
      </c>
      <c r="M423" s="1639">
        <v>100.1</v>
      </c>
      <c r="N423" s="878">
        <v>2114.4</v>
      </c>
      <c r="O423" s="843">
        <v>90.1</v>
      </c>
      <c r="P423" s="843">
        <v>98.9</v>
      </c>
      <c r="Q423" s="844">
        <v>20002</v>
      </c>
      <c r="R423" s="843">
        <v>111.273</v>
      </c>
      <c r="S423" s="844">
        <v>20017</v>
      </c>
      <c r="T423" s="879">
        <v>1.0920000000000001</v>
      </c>
      <c r="U423" s="1642">
        <v>103.554</v>
      </c>
    </row>
    <row r="424" spans="1:21">
      <c r="A424" s="764"/>
      <c r="B424" s="195" t="s">
        <v>11</v>
      </c>
      <c r="C424" s="843">
        <v>100.6</v>
      </c>
      <c r="D424" s="1690">
        <v>2075</v>
      </c>
      <c r="E424" s="843">
        <v>79.599999999999994</v>
      </c>
      <c r="F424" s="843">
        <v>99</v>
      </c>
      <c r="G424" s="844">
        <v>21349</v>
      </c>
      <c r="H424" s="843">
        <v>82.998000000000005</v>
      </c>
      <c r="I424" s="844">
        <v>4943114</v>
      </c>
      <c r="J424" s="879">
        <v>1.095</v>
      </c>
      <c r="K424" s="1642">
        <v>103.235</v>
      </c>
      <c r="M424" s="1639">
        <v>100.6</v>
      </c>
      <c r="N424" s="878">
        <v>2089.8000000000002</v>
      </c>
      <c r="O424" s="843">
        <v>79.599999999999994</v>
      </c>
      <c r="P424" s="843">
        <v>98.8</v>
      </c>
      <c r="Q424" s="844">
        <v>19828</v>
      </c>
      <c r="R424" s="843">
        <v>82.998000000000005</v>
      </c>
      <c r="S424" s="844">
        <v>20134</v>
      </c>
      <c r="T424" s="879">
        <v>1.095</v>
      </c>
      <c r="U424" s="1642">
        <v>103.235</v>
      </c>
    </row>
    <row r="425" spans="1:21">
      <c r="A425" s="764"/>
      <c r="B425" s="195" t="s">
        <v>12</v>
      </c>
      <c r="C425" s="843">
        <v>100.4</v>
      </c>
      <c r="D425" s="1690">
        <v>2469</v>
      </c>
      <c r="E425" s="843">
        <v>74.599999999999994</v>
      </c>
      <c r="F425" s="843">
        <v>99.2</v>
      </c>
      <c r="G425" s="844">
        <v>21154</v>
      </c>
      <c r="H425" s="843">
        <v>82.504999999999995</v>
      </c>
      <c r="I425" s="844">
        <v>8236661</v>
      </c>
      <c r="J425" s="879">
        <v>1.0980000000000001</v>
      </c>
      <c r="K425" s="1642">
        <v>103.509</v>
      </c>
      <c r="M425" s="1639">
        <v>100.4</v>
      </c>
      <c r="N425" s="878">
        <v>2443.1</v>
      </c>
      <c r="O425" s="843">
        <v>74.599999999999994</v>
      </c>
      <c r="P425" s="843">
        <v>99</v>
      </c>
      <c r="Q425" s="844">
        <v>20112</v>
      </c>
      <c r="R425" s="843">
        <v>82.504999999999995</v>
      </c>
      <c r="S425" s="844">
        <v>19782</v>
      </c>
      <c r="T425" s="879">
        <v>1.0980000000000001</v>
      </c>
      <c r="U425" s="1642">
        <v>103.509</v>
      </c>
    </row>
    <row r="426" spans="1:21">
      <c r="A426" s="764"/>
      <c r="B426" s="195" t="s">
        <v>13</v>
      </c>
      <c r="C426" s="843">
        <v>101.3</v>
      </c>
      <c r="D426" s="1690">
        <v>2498</v>
      </c>
      <c r="E426" s="843">
        <v>77.900000000000006</v>
      </c>
      <c r="F426" s="843">
        <v>99.4</v>
      </c>
      <c r="G426" s="844">
        <v>19797</v>
      </c>
      <c r="H426" s="843">
        <v>78.346000000000004</v>
      </c>
      <c r="I426" s="844">
        <v>72830912</v>
      </c>
      <c r="J426" s="879">
        <v>1.1000000000000001</v>
      </c>
      <c r="K426" s="1642">
        <v>103.20399999999999</v>
      </c>
      <c r="M426" s="1639">
        <v>101.3</v>
      </c>
      <c r="N426" s="878">
        <v>2478.3000000000002</v>
      </c>
      <c r="O426" s="843">
        <v>77.900000000000006</v>
      </c>
      <c r="P426" s="843">
        <v>99.1</v>
      </c>
      <c r="Q426" s="844">
        <v>19931</v>
      </c>
      <c r="R426" s="843">
        <v>78.346000000000004</v>
      </c>
      <c r="S426" s="844">
        <v>21082</v>
      </c>
      <c r="T426" s="879">
        <v>1.1000000000000001</v>
      </c>
      <c r="U426" s="1642">
        <v>103.20399999999999</v>
      </c>
    </row>
    <row r="427" spans="1:21">
      <c r="A427" s="778"/>
      <c r="B427" s="197" t="s">
        <v>14</v>
      </c>
      <c r="C427" s="848">
        <v>101.1</v>
      </c>
      <c r="D427" s="1862">
        <v>2434</v>
      </c>
      <c r="E427" s="848">
        <v>105.7</v>
      </c>
      <c r="F427" s="848">
        <v>99.4</v>
      </c>
      <c r="G427" s="849">
        <v>18756</v>
      </c>
      <c r="H427" s="848">
        <v>74.509</v>
      </c>
      <c r="I427" s="849">
        <v>4243280</v>
      </c>
      <c r="J427" s="1424">
        <v>1.0980000000000001</v>
      </c>
      <c r="K427" s="1643">
        <v>103.21</v>
      </c>
      <c r="M427" s="1640">
        <v>101.1</v>
      </c>
      <c r="N427" s="904">
        <v>2481.5</v>
      </c>
      <c r="O427" s="848">
        <v>105.7</v>
      </c>
      <c r="P427" s="848">
        <v>99.1</v>
      </c>
      <c r="Q427" s="849">
        <v>19933</v>
      </c>
      <c r="R427" s="848">
        <v>74.509</v>
      </c>
      <c r="S427" s="849">
        <v>19278</v>
      </c>
      <c r="T427" s="1424">
        <v>1.0980000000000001</v>
      </c>
      <c r="U427" s="1643">
        <v>103.21</v>
      </c>
    </row>
    <row r="428" spans="1:21">
      <c r="A428" s="763" t="s">
        <v>1419</v>
      </c>
      <c r="B428" s="701" t="s">
        <v>3</v>
      </c>
      <c r="C428" s="853">
        <v>98.6</v>
      </c>
      <c r="D428" s="1689">
        <v>2166</v>
      </c>
      <c r="E428" s="853">
        <v>84.1</v>
      </c>
      <c r="F428" s="853">
        <v>98.9</v>
      </c>
      <c r="G428" s="854">
        <v>19032</v>
      </c>
      <c r="H428" s="853">
        <v>86.034999999999997</v>
      </c>
      <c r="I428" s="854">
        <v>5997603</v>
      </c>
      <c r="J428" s="1425">
        <v>1.095</v>
      </c>
      <c r="K428" s="1641">
        <v>102.117</v>
      </c>
      <c r="M428" s="1638">
        <v>98.6</v>
      </c>
      <c r="N428" s="906">
        <v>2202.5</v>
      </c>
      <c r="O428" s="853">
        <v>84.1</v>
      </c>
      <c r="P428" s="853">
        <v>99.1</v>
      </c>
      <c r="Q428" s="854">
        <v>19732</v>
      </c>
      <c r="R428" s="853">
        <v>86.034999999999997</v>
      </c>
      <c r="S428" s="854">
        <v>22063</v>
      </c>
      <c r="T428" s="1425">
        <v>1.095</v>
      </c>
      <c r="U428" s="1641">
        <v>102.117</v>
      </c>
    </row>
    <row r="429" spans="1:21">
      <c r="A429" s="764">
        <v>2024</v>
      </c>
      <c r="B429" s="700" t="s">
        <v>4</v>
      </c>
      <c r="C429" s="843">
        <v>102</v>
      </c>
      <c r="D429" s="1690">
        <v>2190</v>
      </c>
      <c r="E429" s="843">
        <v>91.6</v>
      </c>
      <c r="F429" s="843">
        <v>98.4</v>
      </c>
      <c r="G429" s="844">
        <v>18139</v>
      </c>
      <c r="H429" s="843">
        <v>125.583</v>
      </c>
      <c r="I429" s="844">
        <v>20353818</v>
      </c>
      <c r="J429" s="879">
        <v>1.0960000000000001</v>
      </c>
      <c r="K429" s="1642">
        <v>102.91</v>
      </c>
      <c r="M429" s="1639">
        <v>102</v>
      </c>
      <c r="N429" s="878">
        <v>2228.1</v>
      </c>
      <c r="O429" s="843">
        <v>91.6</v>
      </c>
      <c r="P429" s="843">
        <v>98.9</v>
      </c>
      <c r="Q429" s="844">
        <v>19817</v>
      </c>
      <c r="R429" s="843">
        <v>125.583</v>
      </c>
      <c r="S429" s="844">
        <v>21516</v>
      </c>
      <c r="T429" s="879">
        <v>1.0960000000000001</v>
      </c>
      <c r="U429" s="1642">
        <v>102.91</v>
      </c>
    </row>
    <row r="430" spans="1:21">
      <c r="A430" s="764"/>
      <c r="B430" s="700" t="s">
        <v>5</v>
      </c>
      <c r="C430" s="843">
        <v>102.4</v>
      </c>
      <c r="D430" s="1690">
        <v>2178</v>
      </c>
      <c r="E430" s="843">
        <v>96.3</v>
      </c>
      <c r="F430" s="843">
        <v>98.3</v>
      </c>
      <c r="G430" s="844">
        <v>17250</v>
      </c>
      <c r="H430" s="843">
        <v>109.854</v>
      </c>
      <c r="I430" s="844">
        <v>5130094</v>
      </c>
      <c r="J430" s="879">
        <v>1.099</v>
      </c>
      <c r="K430" s="1642">
        <v>102.998</v>
      </c>
      <c r="M430" s="1639">
        <v>102.4</v>
      </c>
      <c r="N430" s="878">
        <v>2212.3000000000002</v>
      </c>
      <c r="O430" s="843">
        <v>96.3</v>
      </c>
      <c r="P430" s="843">
        <v>99.2</v>
      </c>
      <c r="Q430" s="844">
        <v>19730</v>
      </c>
      <c r="R430" s="843">
        <v>109.854</v>
      </c>
      <c r="S430" s="844">
        <v>21876</v>
      </c>
      <c r="T430" s="879">
        <v>1.099</v>
      </c>
      <c r="U430" s="1642">
        <v>102.998</v>
      </c>
    </row>
    <row r="431" spans="1:21">
      <c r="A431" s="764"/>
      <c r="B431" s="700" t="s">
        <v>6</v>
      </c>
      <c r="C431" s="843">
        <v>102.2</v>
      </c>
      <c r="D431" s="1690">
        <v>2248</v>
      </c>
      <c r="E431" s="843">
        <v>82.6</v>
      </c>
      <c r="F431" s="843">
        <v>98.3</v>
      </c>
      <c r="G431" s="844">
        <v>17974</v>
      </c>
      <c r="H431" s="843">
        <v>89.429000000000002</v>
      </c>
      <c r="I431" s="844">
        <v>9763179</v>
      </c>
      <c r="J431" s="879">
        <v>1.105</v>
      </c>
      <c r="K431" s="1642">
        <v>102.69</v>
      </c>
      <c r="M431" s="1639">
        <v>102.2</v>
      </c>
      <c r="N431" s="878">
        <v>2276</v>
      </c>
      <c r="O431" s="843">
        <v>82.6</v>
      </c>
      <c r="P431" s="843">
        <v>98.6</v>
      </c>
      <c r="Q431" s="844">
        <v>19898</v>
      </c>
      <c r="R431" s="843">
        <v>89.429000000000002</v>
      </c>
      <c r="S431" s="844">
        <v>21883</v>
      </c>
      <c r="T431" s="879">
        <v>1.105</v>
      </c>
      <c r="U431" s="1642">
        <v>102.69</v>
      </c>
    </row>
    <row r="432" spans="1:21">
      <c r="A432" s="764"/>
      <c r="B432" s="700" t="s">
        <v>7</v>
      </c>
      <c r="C432" s="843">
        <v>99.8</v>
      </c>
      <c r="D432" s="1690">
        <v>2239</v>
      </c>
      <c r="E432" s="843">
        <v>79.8</v>
      </c>
      <c r="F432" s="843">
        <v>99.2</v>
      </c>
      <c r="G432" s="844">
        <v>19693</v>
      </c>
      <c r="H432" s="843">
        <v>99.087999999999994</v>
      </c>
      <c r="I432" s="844">
        <v>94866916</v>
      </c>
      <c r="J432" s="879">
        <v>1.109</v>
      </c>
      <c r="K432" s="1642">
        <v>102.682</v>
      </c>
      <c r="M432" s="1639">
        <v>99.8</v>
      </c>
      <c r="N432" s="878">
        <v>2193.1</v>
      </c>
      <c r="O432" s="843">
        <v>79.8</v>
      </c>
      <c r="P432" s="843">
        <v>99.1</v>
      </c>
      <c r="Q432" s="844">
        <v>19723</v>
      </c>
      <c r="R432" s="843">
        <v>99.087999999999994</v>
      </c>
      <c r="S432" s="844">
        <v>22543</v>
      </c>
      <c r="T432" s="879">
        <v>1.109</v>
      </c>
      <c r="U432" s="1642">
        <v>102.682</v>
      </c>
    </row>
    <row r="433" spans="1:21">
      <c r="A433" s="764"/>
      <c r="B433" s="700" t="s">
        <v>8</v>
      </c>
      <c r="C433" s="843">
        <v>101.3</v>
      </c>
      <c r="D433" s="1690">
        <v>2260</v>
      </c>
      <c r="E433" s="843">
        <v>85.7</v>
      </c>
      <c r="F433" s="843">
        <v>99</v>
      </c>
      <c r="G433" s="844">
        <v>19628</v>
      </c>
      <c r="H433" s="843">
        <v>96.049000000000007</v>
      </c>
      <c r="I433" s="844">
        <v>6140422</v>
      </c>
      <c r="J433" s="879">
        <v>1.113</v>
      </c>
      <c r="K433" s="1642">
        <v>103.071</v>
      </c>
      <c r="M433" s="1639">
        <v>101.3</v>
      </c>
      <c r="N433" s="878">
        <v>2213.4</v>
      </c>
      <c r="O433" s="843">
        <v>85.7</v>
      </c>
      <c r="P433" s="843">
        <v>98.8</v>
      </c>
      <c r="Q433" s="844">
        <v>19418</v>
      </c>
      <c r="R433" s="843">
        <v>96.049000000000007</v>
      </c>
      <c r="S433" s="844">
        <v>18680</v>
      </c>
      <c r="T433" s="879">
        <v>1.113</v>
      </c>
      <c r="U433" s="1642">
        <v>103.071</v>
      </c>
    </row>
    <row r="434" spans="1:21">
      <c r="A434" s="764"/>
      <c r="B434" s="700" t="s">
        <v>9</v>
      </c>
      <c r="C434" s="843">
        <v>101.2</v>
      </c>
      <c r="D434" s="1690">
        <v>2223</v>
      </c>
      <c r="E434" s="843">
        <v>91.6</v>
      </c>
      <c r="F434" s="843">
        <v>98.9</v>
      </c>
      <c r="G434" s="844">
        <v>22206</v>
      </c>
      <c r="H434" s="843">
        <v>79.465999999999994</v>
      </c>
      <c r="I434" s="844">
        <v>7527956</v>
      </c>
      <c r="J434" s="879">
        <v>1.117</v>
      </c>
      <c r="K434" s="1642">
        <v>102.77</v>
      </c>
      <c r="M434" s="1639">
        <v>101.2</v>
      </c>
      <c r="N434" s="878">
        <v>2183.1</v>
      </c>
      <c r="O434" s="843">
        <v>91.6</v>
      </c>
      <c r="P434" s="843">
        <v>98.6</v>
      </c>
      <c r="Q434" s="844">
        <v>19521</v>
      </c>
      <c r="R434" s="843">
        <v>79.465999999999994</v>
      </c>
      <c r="S434" s="844">
        <v>22628</v>
      </c>
      <c r="T434" s="879">
        <v>1.117</v>
      </c>
      <c r="U434" s="1642">
        <v>102.77</v>
      </c>
    </row>
    <row r="435" spans="1:21">
      <c r="A435" s="764"/>
      <c r="B435" s="700" t="s">
        <v>10</v>
      </c>
      <c r="C435" s="843">
        <v>106.4</v>
      </c>
      <c r="D435" s="1690">
        <v>2125</v>
      </c>
      <c r="E435" s="843">
        <v>88.8</v>
      </c>
      <c r="F435" s="843">
        <v>99.3</v>
      </c>
      <c r="G435" s="844">
        <v>21536</v>
      </c>
      <c r="H435" s="843">
        <v>89.685000000000002</v>
      </c>
      <c r="I435" s="844">
        <v>19527606</v>
      </c>
      <c r="J435" s="879">
        <v>1.1180000000000001</v>
      </c>
      <c r="K435" s="1642">
        <v>103.241</v>
      </c>
      <c r="M435" s="1639">
        <v>106.4</v>
      </c>
      <c r="N435" s="878">
        <v>2107.4</v>
      </c>
      <c r="O435" s="843">
        <v>88.8</v>
      </c>
      <c r="P435" s="843">
        <v>99.1</v>
      </c>
      <c r="Q435" s="844">
        <v>19106</v>
      </c>
      <c r="R435" s="843">
        <v>89.685000000000002</v>
      </c>
      <c r="S435" s="844">
        <v>22044</v>
      </c>
      <c r="T435" s="879">
        <v>1.1180000000000001</v>
      </c>
      <c r="U435" s="1642">
        <v>103.241</v>
      </c>
    </row>
    <row r="436" spans="1:21">
      <c r="A436" s="764"/>
      <c r="B436" s="700" t="s">
        <v>11</v>
      </c>
      <c r="C436" s="843">
        <v>102.8</v>
      </c>
      <c r="D436" s="1690">
        <v>2197</v>
      </c>
      <c r="E436" s="843">
        <v>90.8</v>
      </c>
      <c r="F436" s="843">
        <v>98.5</v>
      </c>
      <c r="G436" s="844">
        <v>20723</v>
      </c>
      <c r="H436" s="843">
        <v>99.344999999999999</v>
      </c>
      <c r="I436" s="844">
        <v>5132639</v>
      </c>
      <c r="J436" s="879">
        <v>1.145</v>
      </c>
      <c r="K436" s="1642">
        <v>102.944</v>
      </c>
      <c r="M436" s="1639">
        <v>102.8</v>
      </c>
      <c r="N436" s="878">
        <v>2213.1999999999998</v>
      </c>
      <c r="O436" s="843">
        <v>90.8</v>
      </c>
      <c r="P436" s="843">
        <v>98.3</v>
      </c>
      <c r="Q436" s="844">
        <v>19204</v>
      </c>
      <c r="R436" s="843">
        <v>99.344999999999999</v>
      </c>
      <c r="S436" s="844">
        <v>21226</v>
      </c>
      <c r="T436" s="879">
        <v>1.145</v>
      </c>
      <c r="U436" s="1642">
        <v>102.944</v>
      </c>
    </row>
    <row r="437" spans="1:21">
      <c r="A437" s="764"/>
      <c r="B437" s="700" t="s">
        <v>12</v>
      </c>
      <c r="C437" s="843">
        <v>102.6</v>
      </c>
      <c r="D437" s="1690">
        <v>2383</v>
      </c>
      <c r="E437" s="843">
        <v>88.8</v>
      </c>
      <c r="F437" s="843">
        <v>99</v>
      </c>
      <c r="G437" s="844">
        <v>20279</v>
      </c>
      <c r="H437" s="843">
        <v>103.399</v>
      </c>
      <c r="I437" s="844">
        <v>9041754</v>
      </c>
      <c r="J437" s="879">
        <v>1.155</v>
      </c>
      <c r="K437" s="1642">
        <v>102.44799999999999</v>
      </c>
      <c r="M437" s="1639">
        <v>102.6</v>
      </c>
      <c r="N437" s="878">
        <v>2360</v>
      </c>
      <c r="O437" s="843">
        <v>88.8</v>
      </c>
      <c r="P437" s="843">
        <v>98.8</v>
      </c>
      <c r="Q437" s="844">
        <v>18931</v>
      </c>
      <c r="R437" s="843">
        <v>103.399</v>
      </c>
      <c r="S437" s="844">
        <v>21669</v>
      </c>
      <c r="T437" s="879">
        <v>1.155</v>
      </c>
      <c r="U437" s="1642">
        <v>102.44799999999999</v>
      </c>
    </row>
    <row r="438" spans="1:21">
      <c r="A438" s="764"/>
      <c r="B438" s="700" t="s">
        <v>13</v>
      </c>
      <c r="C438" s="843">
        <v>102.7</v>
      </c>
      <c r="D438" s="1690">
        <v>2358</v>
      </c>
      <c r="E438" s="843">
        <v>89.9</v>
      </c>
      <c r="F438" s="843">
        <v>99.2</v>
      </c>
      <c r="G438" s="844">
        <v>18297</v>
      </c>
      <c r="H438" s="843">
        <v>117.759</v>
      </c>
      <c r="I438" s="844">
        <v>77125592</v>
      </c>
      <c r="J438" s="879">
        <v>1.1639999999999999</v>
      </c>
      <c r="K438" s="1642">
        <v>103.01</v>
      </c>
      <c r="M438" s="1639">
        <v>102.7</v>
      </c>
      <c r="N438" s="878">
        <v>2347.8000000000002</v>
      </c>
      <c r="O438" s="843">
        <v>89.9</v>
      </c>
      <c r="P438" s="843">
        <v>98.8</v>
      </c>
      <c r="Q438" s="844">
        <v>18865</v>
      </c>
      <c r="R438" s="843">
        <v>117.759</v>
      </c>
      <c r="S438" s="844">
        <v>22169</v>
      </c>
      <c r="T438" s="879">
        <v>1.1639999999999999</v>
      </c>
      <c r="U438" s="1642">
        <v>103.01</v>
      </c>
    </row>
    <row r="439" spans="1:21">
      <c r="A439" s="778"/>
      <c r="B439" s="816" t="s">
        <v>14</v>
      </c>
      <c r="C439" s="848">
        <v>103.8</v>
      </c>
      <c r="D439" s="1862">
        <v>2317</v>
      </c>
      <c r="E439" s="848">
        <v>92</v>
      </c>
      <c r="F439" s="848">
        <v>99.5</v>
      </c>
      <c r="G439" s="849">
        <v>18503</v>
      </c>
      <c r="H439" s="848">
        <v>116.042</v>
      </c>
      <c r="I439" s="849">
        <v>4867698</v>
      </c>
      <c r="J439" s="1424">
        <v>1.1910000000000001</v>
      </c>
      <c r="K439" s="1643">
        <v>103.77</v>
      </c>
      <c r="M439" s="1640">
        <v>103.8</v>
      </c>
      <c r="N439" s="904">
        <v>2369.6</v>
      </c>
      <c r="O439" s="848">
        <v>92</v>
      </c>
      <c r="P439" s="848">
        <v>99.2</v>
      </c>
      <c r="Q439" s="849">
        <v>19270</v>
      </c>
      <c r="R439" s="848">
        <v>116.042</v>
      </c>
      <c r="S439" s="849">
        <v>21889</v>
      </c>
      <c r="T439" s="1424">
        <v>1.1910000000000001</v>
      </c>
      <c r="U439" s="1643">
        <v>103.77</v>
      </c>
    </row>
    <row r="440" spans="1:21">
      <c r="A440" s="763" t="s">
        <v>1454</v>
      </c>
      <c r="B440" s="765" t="s">
        <v>3</v>
      </c>
      <c r="C440" s="1638">
        <v>103.2</v>
      </c>
      <c r="D440" s="1689">
        <v>799</v>
      </c>
      <c r="E440" s="853">
        <v>86.4</v>
      </c>
      <c r="F440" s="853">
        <v>98.3</v>
      </c>
      <c r="G440" s="854">
        <v>18422</v>
      </c>
      <c r="H440" s="853">
        <v>110.70099999999999</v>
      </c>
      <c r="I440" s="854">
        <v>5797860</v>
      </c>
      <c r="J440" s="1425">
        <v>1.222</v>
      </c>
      <c r="K440" s="1641">
        <v>104.241</v>
      </c>
      <c r="M440" s="1638">
        <v>103.2</v>
      </c>
      <c r="N440" s="906">
        <v>809.1</v>
      </c>
      <c r="O440" s="853">
        <v>91.6</v>
      </c>
      <c r="P440" s="853">
        <v>98.5</v>
      </c>
      <c r="Q440" s="854">
        <v>19209</v>
      </c>
      <c r="R440" s="853">
        <v>110.70099999999999</v>
      </c>
      <c r="S440" s="854">
        <v>21572</v>
      </c>
      <c r="T440" s="1425">
        <v>1.222</v>
      </c>
      <c r="U440" s="1641">
        <v>104.241</v>
      </c>
    </row>
    <row r="441" spans="1:21">
      <c r="A441" s="764">
        <v>2025</v>
      </c>
      <c r="B441" s="564" t="s">
        <v>4</v>
      </c>
      <c r="C441" s="1639">
        <v>100.8</v>
      </c>
      <c r="D441" s="1690">
        <v>806</v>
      </c>
      <c r="E441" s="843">
        <v>92.8</v>
      </c>
      <c r="F441" s="843">
        <v>97.9</v>
      </c>
      <c r="G441" s="844">
        <v>17782</v>
      </c>
      <c r="H441" s="843">
        <v>77.662000000000006</v>
      </c>
      <c r="I441" s="844">
        <v>20915241</v>
      </c>
      <c r="J441" s="879">
        <v>1.2370000000000001</v>
      </c>
      <c r="K441" s="1642">
        <v>103.77</v>
      </c>
      <c r="M441" s="1639">
        <v>101.7</v>
      </c>
      <c r="N441" s="878">
        <v>813.6</v>
      </c>
      <c r="O441" s="843">
        <v>95.3</v>
      </c>
      <c r="P441" s="843">
        <v>98.4</v>
      </c>
      <c r="Q441" s="844">
        <v>19567</v>
      </c>
      <c r="R441" s="843">
        <v>77.662000000000006</v>
      </c>
      <c r="S441" s="844">
        <v>22288</v>
      </c>
      <c r="T441" s="879">
        <v>1.2370000000000001</v>
      </c>
      <c r="U441" s="1642">
        <v>103.77</v>
      </c>
    </row>
    <row r="442" spans="1:21">
      <c r="A442" s="764"/>
      <c r="B442" s="564" t="s">
        <v>5</v>
      </c>
      <c r="C442" s="1639">
        <v>100.2</v>
      </c>
      <c r="D442" s="1690">
        <v>828</v>
      </c>
      <c r="E442" s="843">
        <v>82.4</v>
      </c>
      <c r="F442" s="843">
        <v>96.8</v>
      </c>
      <c r="G442" s="844">
        <v>17216</v>
      </c>
      <c r="H442" s="843">
        <v>95.575999999999993</v>
      </c>
      <c r="I442" s="844">
        <v>5050186</v>
      </c>
      <c r="J442" s="879">
        <v>1.284</v>
      </c>
      <c r="K442" s="1642">
        <v>103.568</v>
      </c>
      <c r="M442" s="1639">
        <v>101.1</v>
      </c>
      <c r="N442" s="878">
        <v>844.9</v>
      </c>
      <c r="O442" s="843">
        <v>87.8</v>
      </c>
      <c r="P442" s="843">
        <v>97.8</v>
      </c>
      <c r="Q442" s="844">
        <v>19585</v>
      </c>
      <c r="R442" s="843">
        <v>95.575999999999993</v>
      </c>
      <c r="S442" s="844">
        <v>21788</v>
      </c>
      <c r="T442" s="879">
        <v>1.284</v>
      </c>
      <c r="U442" s="1642">
        <v>103.568</v>
      </c>
    </row>
    <row r="443" spans="1:21">
      <c r="A443" s="764"/>
      <c r="B443" s="564" t="s">
        <v>6</v>
      </c>
      <c r="C443" s="1639">
        <v>101.2</v>
      </c>
      <c r="D443" s="1690"/>
      <c r="E443" s="843">
        <v>80.2</v>
      </c>
      <c r="F443" s="843">
        <v>99.5</v>
      </c>
      <c r="G443" s="844">
        <v>17513</v>
      </c>
      <c r="H443" s="843">
        <v>116.89400000000001</v>
      </c>
      <c r="I443" s="844">
        <v>10221949</v>
      </c>
      <c r="J443" s="879">
        <v>1.3029999999999999</v>
      </c>
      <c r="K443" s="1642">
        <v>103.55500000000001</v>
      </c>
      <c r="M443" s="1639">
        <v>101.5</v>
      </c>
      <c r="N443" s="1690"/>
      <c r="O443" s="843">
        <v>86.7</v>
      </c>
      <c r="P443" s="843">
        <v>99.8</v>
      </c>
      <c r="Q443" s="844">
        <v>19374</v>
      </c>
      <c r="R443" s="843">
        <v>116.89400000000001</v>
      </c>
      <c r="S443" s="844">
        <v>22536</v>
      </c>
      <c r="T443" s="879">
        <v>1.3029999999999999</v>
      </c>
      <c r="U443" s="1642">
        <v>103.55500000000001</v>
      </c>
    </row>
    <row r="444" spans="1:21">
      <c r="A444" s="764"/>
      <c r="B444" s="564" t="s">
        <v>7</v>
      </c>
      <c r="C444" s="1639">
        <v>98.7</v>
      </c>
      <c r="D444" s="1690"/>
      <c r="E444" s="843">
        <v>104.5</v>
      </c>
      <c r="F444" s="843">
        <v>99.4</v>
      </c>
      <c r="G444" s="844">
        <v>18651</v>
      </c>
      <c r="H444" s="843">
        <v>92.456000000000003</v>
      </c>
      <c r="I444" s="844">
        <v>90888716</v>
      </c>
      <c r="J444" s="879">
        <v>1.321</v>
      </c>
      <c r="K444" s="1642">
        <v>103.73099999999999</v>
      </c>
      <c r="M444" s="1639">
        <v>100.1</v>
      </c>
      <c r="N444" s="1690"/>
      <c r="O444" s="843">
        <v>103.9</v>
      </c>
      <c r="P444" s="843">
        <v>99.3</v>
      </c>
      <c r="Q444" s="844">
        <v>18913</v>
      </c>
      <c r="R444" s="843">
        <v>92.456000000000003</v>
      </c>
      <c r="S444" s="844">
        <v>21617</v>
      </c>
      <c r="T444" s="879">
        <v>1.321</v>
      </c>
      <c r="U444" s="1642">
        <v>103.73099999999999</v>
      </c>
    </row>
    <row r="445" spans="1:21">
      <c r="A445" s="764"/>
      <c r="B445" s="564" t="s">
        <v>8</v>
      </c>
      <c r="C445" s="1639">
        <v>100.4</v>
      </c>
      <c r="D445" s="1690"/>
      <c r="E445" s="843">
        <v>107</v>
      </c>
      <c r="F445" s="843">
        <v>99.5</v>
      </c>
      <c r="G445" s="844">
        <v>20230</v>
      </c>
      <c r="H445" s="843">
        <v>102.057</v>
      </c>
      <c r="I445" s="844">
        <v>6237121</v>
      </c>
      <c r="J445" s="879">
        <v>1.3779999999999999</v>
      </c>
      <c r="K445" s="1642">
        <v>103.352</v>
      </c>
      <c r="M445" s="1639">
        <v>101</v>
      </c>
      <c r="N445" s="1690"/>
      <c r="O445" s="843">
        <v>103.1</v>
      </c>
      <c r="P445" s="843">
        <v>99.3</v>
      </c>
      <c r="Q445" s="844">
        <v>19792</v>
      </c>
      <c r="R445" s="843">
        <v>102.057</v>
      </c>
      <c r="S445" s="844">
        <v>19572</v>
      </c>
      <c r="T445" s="879">
        <v>1.3779999999999999</v>
      </c>
      <c r="U445" s="1642">
        <v>103.352</v>
      </c>
    </row>
    <row r="446" spans="1:21">
      <c r="A446" s="764"/>
      <c r="B446" s="564" t="s">
        <v>9</v>
      </c>
      <c r="C446" s="1639">
        <v>103.6</v>
      </c>
      <c r="D446" s="1690"/>
      <c r="E446" s="843">
        <v>108.3</v>
      </c>
      <c r="F446" s="843">
        <v>99.3</v>
      </c>
      <c r="G446" s="844">
        <v>23572</v>
      </c>
      <c r="H446" s="843">
        <v>107.782</v>
      </c>
      <c r="I446" s="844">
        <v>7462369</v>
      </c>
      <c r="J446" s="879">
        <v>1.383</v>
      </c>
      <c r="K446" s="1642">
        <v>103.43899999999999</v>
      </c>
      <c r="M446" s="1639">
        <v>103.1</v>
      </c>
      <c r="N446" s="1690"/>
      <c r="O446" s="843">
        <v>102.3</v>
      </c>
      <c r="P446" s="843">
        <v>99</v>
      </c>
      <c r="Q446" s="844">
        <v>20592</v>
      </c>
      <c r="R446" s="843">
        <v>107.782</v>
      </c>
      <c r="S446" s="844">
        <v>22527</v>
      </c>
      <c r="T446" s="879">
        <v>1.383</v>
      </c>
      <c r="U446" s="1642">
        <v>103.43899999999999</v>
      </c>
    </row>
    <row r="447" spans="1:21">
      <c r="A447" s="764"/>
      <c r="B447" s="564" t="s">
        <v>10</v>
      </c>
      <c r="C447" s="1639">
        <v>103.2</v>
      </c>
      <c r="D447" s="1690"/>
      <c r="E447" s="843">
        <v>88.3</v>
      </c>
      <c r="F447" s="843">
        <v>98.9</v>
      </c>
      <c r="G447" s="844">
        <v>22844</v>
      </c>
      <c r="H447" s="843">
        <v>104.633</v>
      </c>
      <c r="I447" s="844">
        <v>20241350</v>
      </c>
      <c r="J447" s="879">
        <v>1.3819999999999999</v>
      </c>
      <c r="K447" s="1642">
        <v>102.678</v>
      </c>
      <c r="M447" s="1639">
        <v>102.6</v>
      </c>
      <c r="N447" s="1690"/>
      <c r="O447" s="843">
        <v>87.8</v>
      </c>
      <c r="P447" s="843">
        <v>98.7</v>
      </c>
      <c r="Q447" s="844">
        <v>20649</v>
      </c>
      <c r="R447" s="843">
        <v>104.633</v>
      </c>
      <c r="S447" s="844">
        <v>22859</v>
      </c>
      <c r="T447" s="879">
        <v>1.3819999999999999</v>
      </c>
      <c r="U447" s="1642">
        <v>102.678</v>
      </c>
    </row>
    <row r="448" spans="1:21">
      <c r="A448" s="764"/>
      <c r="B448" s="564" t="s">
        <v>11</v>
      </c>
      <c r="C448" s="1639">
        <v>104.1</v>
      </c>
      <c r="D448" s="1690"/>
      <c r="E448" s="843">
        <v>79.400000000000006</v>
      </c>
      <c r="F448" s="843">
        <v>99.1</v>
      </c>
      <c r="G448" s="844">
        <v>23040</v>
      </c>
      <c r="H448" s="843">
        <v>108.446</v>
      </c>
      <c r="I448" s="844">
        <v>5581874</v>
      </c>
      <c r="J448" s="879">
        <v>1.3919999999999999</v>
      </c>
      <c r="K448" s="1642">
        <v>102.768</v>
      </c>
      <c r="M448" s="1639">
        <v>103.3</v>
      </c>
      <c r="N448" s="1690"/>
      <c r="O448" s="843">
        <v>81.599999999999994</v>
      </c>
      <c r="P448" s="843">
        <v>98.9</v>
      </c>
      <c r="Q448" s="844">
        <v>20946</v>
      </c>
      <c r="R448" s="843">
        <v>108.446</v>
      </c>
      <c r="S448" s="844">
        <v>23263</v>
      </c>
      <c r="T448" s="879">
        <v>1.3919999999999999</v>
      </c>
      <c r="U448" s="1642">
        <v>102.768</v>
      </c>
    </row>
    <row r="449" spans="1:21">
      <c r="A449" s="764"/>
      <c r="B449" s="564" t="s">
        <v>12</v>
      </c>
      <c r="C449" s="1639">
        <v>105.2</v>
      </c>
      <c r="D449" s="1690"/>
      <c r="E449" s="843">
        <v>74.2</v>
      </c>
      <c r="F449" s="843">
        <v>99</v>
      </c>
      <c r="G449" s="844">
        <v>22180</v>
      </c>
      <c r="H449" s="843">
        <v>92.656000000000006</v>
      </c>
      <c r="I449" s="844">
        <v>10140491</v>
      </c>
      <c r="J449" s="879">
        <v>1.3979999999999999</v>
      </c>
      <c r="K449" s="1642">
        <v>102.941</v>
      </c>
      <c r="M449" s="1639">
        <v>104.6</v>
      </c>
      <c r="N449" s="1690"/>
      <c r="O449" s="843">
        <v>80.599999999999994</v>
      </c>
      <c r="P449" s="843">
        <v>98.8</v>
      </c>
      <c r="Q449" s="844">
        <v>20901</v>
      </c>
      <c r="R449" s="843">
        <v>92.656000000000006</v>
      </c>
      <c r="S449" s="844">
        <v>23752</v>
      </c>
      <c r="T449" s="879">
        <v>1.3979999999999999</v>
      </c>
      <c r="U449" s="1642">
        <v>102.941</v>
      </c>
    </row>
    <row r="450" spans="1:21">
      <c r="A450" s="764"/>
      <c r="B450" s="564" t="s">
        <v>13</v>
      </c>
      <c r="C450" s="1639">
        <v>100.4</v>
      </c>
      <c r="D450" s="1690"/>
      <c r="E450" s="843">
        <v>88.5</v>
      </c>
      <c r="F450" s="843">
        <v>99.1</v>
      </c>
      <c r="G450" s="844">
        <v>19968</v>
      </c>
      <c r="H450" s="843">
        <v>100.13500000000001</v>
      </c>
      <c r="I450" s="844">
        <v>79808048</v>
      </c>
      <c r="J450" s="879">
        <v>1.4</v>
      </c>
      <c r="K450" s="1642">
        <v>102.648</v>
      </c>
      <c r="M450" s="1639">
        <v>100.2</v>
      </c>
      <c r="N450" s="1690"/>
      <c r="O450" s="843">
        <v>88.1</v>
      </c>
      <c r="P450" s="843">
        <v>98.7</v>
      </c>
      <c r="Q450" s="844">
        <v>20816</v>
      </c>
      <c r="R450" s="843">
        <v>100.13500000000001</v>
      </c>
      <c r="S450" s="844">
        <v>22950</v>
      </c>
      <c r="T450" s="879">
        <v>1.4</v>
      </c>
      <c r="U450" s="1642">
        <v>102.648</v>
      </c>
    </row>
    <row r="451" spans="1:21">
      <c r="A451" s="778"/>
      <c r="B451" s="1380" t="s">
        <v>14</v>
      </c>
      <c r="C451" s="1640">
        <v>100.7</v>
      </c>
      <c r="D451" s="1862"/>
      <c r="E451" s="848">
        <v>75.8</v>
      </c>
      <c r="F451" s="848">
        <v>98.9</v>
      </c>
      <c r="G451" s="849">
        <v>20049</v>
      </c>
      <c r="H451" s="848">
        <v>85.415000000000006</v>
      </c>
      <c r="I451" s="849">
        <v>5687017</v>
      </c>
      <c r="J451" s="1424">
        <v>1.413</v>
      </c>
      <c r="K451" s="1643">
        <v>102.089</v>
      </c>
      <c r="M451" s="1640">
        <v>99.9</v>
      </c>
      <c r="N451" s="1862"/>
      <c r="O451" s="848">
        <v>79.7</v>
      </c>
      <c r="P451" s="848">
        <v>98.6</v>
      </c>
      <c r="Q451" s="849">
        <v>20562</v>
      </c>
      <c r="R451" s="848">
        <v>85.415000000000006</v>
      </c>
      <c r="S451" s="849">
        <v>24796</v>
      </c>
      <c r="T451" s="1424">
        <v>1.413</v>
      </c>
      <c r="U451" s="1643">
        <v>102.089</v>
      </c>
    </row>
    <row r="452" spans="1:21">
      <c r="A452" s="763" t="s">
        <v>1478</v>
      </c>
      <c r="B452" s="765" t="s">
        <v>3</v>
      </c>
      <c r="C452" s="853">
        <v>101.9</v>
      </c>
      <c r="D452" s="1689"/>
      <c r="E452" s="853">
        <v>90</v>
      </c>
      <c r="F452" s="853">
        <v>99.5</v>
      </c>
      <c r="G452" s="854">
        <v>19196</v>
      </c>
      <c r="H452" s="853">
        <v>104.121</v>
      </c>
      <c r="I452" s="854">
        <v>6949794</v>
      </c>
      <c r="J452" s="1425">
        <v>1.431</v>
      </c>
      <c r="K452" s="1641">
        <v>101.627</v>
      </c>
      <c r="M452" s="1638">
        <v>100.8</v>
      </c>
      <c r="N452" s="1689"/>
      <c r="O452" s="853">
        <v>90.1</v>
      </c>
      <c r="P452" s="853">
        <v>99.7</v>
      </c>
      <c r="Q452" s="854">
        <v>20277</v>
      </c>
      <c r="R452" s="853">
        <v>104.121</v>
      </c>
      <c r="S452" s="854">
        <v>26117</v>
      </c>
      <c r="T452" s="1425">
        <v>1.431</v>
      </c>
      <c r="U452" s="1641">
        <v>101.627</v>
      </c>
    </row>
    <row r="453" spans="1:21">
      <c r="A453" s="764">
        <v>2026</v>
      </c>
      <c r="B453" s="564" t="s">
        <v>4</v>
      </c>
      <c r="C453" s="843">
        <v>97.4</v>
      </c>
      <c r="D453" s="1690"/>
      <c r="E453" s="843">
        <v>121</v>
      </c>
      <c r="F453" s="843">
        <v>99.2</v>
      </c>
      <c r="G453" s="844">
        <v>18228</v>
      </c>
      <c r="H453" s="843">
        <v>115.11199999999999</v>
      </c>
      <c r="I453" s="844">
        <v>25375800</v>
      </c>
      <c r="J453" s="879">
        <v>1.464</v>
      </c>
      <c r="K453" s="1642">
        <v>101.544</v>
      </c>
      <c r="M453" s="1639">
        <v>97.6</v>
      </c>
      <c r="N453" s="1690"/>
      <c r="O453" s="843">
        <v>117</v>
      </c>
      <c r="P453" s="843">
        <v>99.7</v>
      </c>
      <c r="Q453" s="844">
        <v>20057</v>
      </c>
      <c r="R453" s="843">
        <v>115.11199999999999</v>
      </c>
      <c r="S453" s="844">
        <v>27154</v>
      </c>
      <c r="T453" s="879">
        <v>1.464</v>
      </c>
      <c r="U453" s="1642">
        <v>101.544</v>
      </c>
    </row>
    <row r="454" spans="1:21">
      <c r="A454" s="764"/>
      <c r="B454" s="564" t="s">
        <v>5</v>
      </c>
      <c r="C454" s="843">
        <v>95.6</v>
      </c>
      <c r="D454" s="1690"/>
      <c r="E454" s="843">
        <v>97.6</v>
      </c>
      <c r="F454" s="843">
        <v>98.6</v>
      </c>
      <c r="G454" s="844">
        <v>19268</v>
      </c>
      <c r="H454" s="843">
        <v>123.872</v>
      </c>
      <c r="I454" s="844">
        <v>5281052</v>
      </c>
      <c r="J454" s="879">
        <v>1.512</v>
      </c>
      <c r="K454" s="1642">
        <v>101.723</v>
      </c>
      <c r="M454" s="1639">
        <v>96</v>
      </c>
      <c r="N454" s="1690"/>
      <c r="O454" s="843">
        <v>99.7</v>
      </c>
      <c r="P454" s="843">
        <v>99.7</v>
      </c>
      <c r="Q454" s="844">
        <v>21579</v>
      </c>
      <c r="R454" s="843">
        <v>123.872</v>
      </c>
      <c r="S454" s="844">
        <v>22921</v>
      </c>
      <c r="T454" s="879">
        <v>1.512</v>
      </c>
      <c r="U454" s="1642">
        <v>101.723</v>
      </c>
    </row>
    <row r="455" spans="1:21">
      <c r="A455" s="764"/>
      <c r="B455" s="564" t="s">
        <v>6</v>
      </c>
      <c r="C455" s="843">
        <v>97.5</v>
      </c>
      <c r="D455" s="1690"/>
      <c r="E455" s="843">
        <v>135.6</v>
      </c>
      <c r="F455" s="843">
        <v>100.1</v>
      </c>
      <c r="G455" s="844">
        <v>19027</v>
      </c>
      <c r="H455" s="843">
        <v>130.24</v>
      </c>
      <c r="I455" s="844">
        <v>13023936</v>
      </c>
      <c r="J455" s="879"/>
      <c r="K455" s="1642">
        <v>101.98699999999999</v>
      </c>
      <c r="M455" s="1639">
        <v>97.7</v>
      </c>
      <c r="N455" s="1690"/>
      <c r="O455" s="843">
        <v>136.4</v>
      </c>
      <c r="P455" s="843">
        <v>100.4</v>
      </c>
      <c r="Q455" s="844">
        <v>21048</v>
      </c>
      <c r="R455" s="843">
        <v>130.24</v>
      </c>
      <c r="S455" s="844">
        <v>28430</v>
      </c>
      <c r="T455" s="879">
        <v>1.538</v>
      </c>
      <c r="U455" s="1642">
        <v>101.98699999999999</v>
      </c>
    </row>
    <row r="456" spans="1:21">
      <c r="A456" s="764"/>
      <c r="B456" s="564" t="s">
        <v>7</v>
      </c>
      <c r="C456" s="843"/>
      <c r="D456" s="1690"/>
      <c r="E456" s="843"/>
      <c r="F456" s="843"/>
      <c r="G456" s="844"/>
      <c r="H456" s="843"/>
      <c r="I456" s="844"/>
      <c r="J456" s="879"/>
      <c r="K456" s="1642"/>
      <c r="M456" s="1639">
        <v>94.9</v>
      </c>
      <c r="N456" s="1690"/>
      <c r="O456" s="843">
        <v>107.6</v>
      </c>
      <c r="P456" s="843">
        <v>100</v>
      </c>
      <c r="Q456" s="844">
        <v>20289</v>
      </c>
      <c r="R456" s="843">
        <v>131.14500000000001</v>
      </c>
      <c r="S456" s="844">
        <v>26004</v>
      </c>
      <c r="T456" s="879">
        <v>1.5489999999999999</v>
      </c>
      <c r="U456" s="1642">
        <v>101.619</v>
      </c>
    </row>
    <row r="457" spans="1:21">
      <c r="A457" s="764"/>
      <c r="B457" s="564" t="s">
        <v>8</v>
      </c>
      <c r="C457" s="843"/>
      <c r="D457" s="1690"/>
      <c r="E457" s="843"/>
      <c r="F457" s="843"/>
      <c r="G457" s="844"/>
      <c r="H457" s="843"/>
      <c r="I457" s="844"/>
      <c r="J457" s="879"/>
      <c r="K457" s="1642"/>
      <c r="M457" s="1639">
        <v>99.6</v>
      </c>
      <c r="N457" s="1690"/>
      <c r="O457" s="843">
        <v>91</v>
      </c>
      <c r="P457" s="843">
        <v>99.8</v>
      </c>
      <c r="Q457" s="844">
        <v>22683</v>
      </c>
      <c r="R457" s="843">
        <v>116.02500000000001</v>
      </c>
      <c r="S457" s="844">
        <v>26463</v>
      </c>
      <c r="T457" s="2695"/>
      <c r="U457" s="1642">
        <v>101.982</v>
      </c>
    </row>
    <row r="458" spans="1:21">
      <c r="A458" s="764"/>
      <c r="B458" s="564" t="s">
        <v>9</v>
      </c>
      <c r="C458" s="843"/>
      <c r="D458" s="1690"/>
      <c r="E458" s="843"/>
      <c r="F458" s="843"/>
      <c r="G458" s="844"/>
      <c r="H458" s="843"/>
      <c r="I458" s="844"/>
      <c r="J458" s="879"/>
      <c r="K458" s="1642"/>
      <c r="M458" s="1639"/>
      <c r="N458" s="1690"/>
      <c r="O458" s="843"/>
      <c r="P458" s="843"/>
      <c r="Q458" s="844"/>
      <c r="R458" s="843"/>
      <c r="S458" s="844"/>
      <c r="T458" s="2695"/>
      <c r="U458" s="1642"/>
    </row>
    <row r="459" spans="1:21">
      <c r="A459" s="764"/>
      <c r="B459" s="564" t="s">
        <v>10</v>
      </c>
      <c r="C459" s="843"/>
      <c r="D459" s="1690"/>
      <c r="E459" s="843"/>
      <c r="F459" s="843"/>
      <c r="G459" s="844"/>
      <c r="H459" s="843"/>
      <c r="I459" s="844"/>
      <c r="J459" s="879"/>
      <c r="K459" s="1642"/>
      <c r="M459" s="1639"/>
      <c r="N459" s="1690"/>
      <c r="O459" s="843"/>
      <c r="P459" s="843"/>
      <c r="Q459" s="844"/>
      <c r="R459" s="843"/>
      <c r="S459" s="844"/>
      <c r="T459" s="2695"/>
      <c r="U459" s="1642"/>
    </row>
    <row r="460" spans="1:21">
      <c r="A460" s="764"/>
      <c r="B460" s="564" t="s">
        <v>11</v>
      </c>
      <c r="C460" s="843"/>
      <c r="D460" s="1690"/>
      <c r="E460" s="843"/>
      <c r="F460" s="843"/>
      <c r="G460" s="844"/>
      <c r="H460" s="843"/>
      <c r="I460" s="844"/>
      <c r="J460" s="879"/>
      <c r="K460" s="1642"/>
      <c r="M460" s="1639"/>
      <c r="N460" s="1690"/>
      <c r="O460" s="843"/>
      <c r="P460" s="843"/>
      <c r="Q460" s="844"/>
      <c r="R460" s="843"/>
      <c r="S460" s="844"/>
      <c r="T460" s="2695"/>
      <c r="U460" s="1642"/>
    </row>
    <row r="461" spans="1:21">
      <c r="A461" s="764"/>
      <c r="B461" s="564" t="s">
        <v>12</v>
      </c>
      <c r="C461" s="843"/>
      <c r="D461" s="1690"/>
      <c r="E461" s="843"/>
      <c r="F461" s="843"/>
      <c r="G461" s="844"/>
      <c r="H461" s="843"/>
      <c r="I461" s="844"/>
      <c r="J461" s="879"/>
      <c r="K461" s="1642"/>
      <c r="M461" s="1639"/>
      <c r="N461" s="1690"/>
      <c r="O461" s="843"/>
      <c r="P461" s="843"/>
      <c r="Q461" s="844"/>
      <c r="R461" s="843"/>
      <c r="S461" s="844"/>
      <c r="T461" s="2695"/>
      <c r="U461" s="1642"/>
    </row>
    <row r="462" spans="1:21">
      <c r="A462" s="764"/>
      <c r="B462" s="564" t="s">
        <v>13</v>
      </c>
      <c r="C462" s="843"/>
      <c r="D462" s="1690"/>
      <c r="E462" s="843"/>
      <c r="F462" s="843"/>
      <c r="G462" s="844"/>
      <c r="H462" s="843"/>
      <c r="I462" s="844"/>
      <c r="J462" s="879"/>
      <c r="K462" s="1642"/>
      <c r="M462" s="1639"/>
      <c r="N462" s="1690"/>
      <c r="O462" s="843"/>
      <c r="P462" s="843"/>
      <c r="Q462" s="844"/>
      <c r="R462" s="843"/>
      <c r="S462" s="844"/>
      <c r="T462" s="2695"/>
      <c r="U462" s="1642"/>
    </row>
    <row r="463" spans="1:21">
      <c r="A463" s="778"/>
      <c r="B463" s="1380" t="s">
        <v>14</v>
      </c>
      <c r="C463" s="848"/>
      <c r="D463" s="1862"/>
      <c r="E463" s="848"/>
      <c r="F463" s="848"/>
      <c r="G463" s="849"/>
      <c r="H463" s="848"/>
      <c r="I463" s="849"/>
      <c r="J463" s="1424"/>
      <c r="K463" s="1643"/>
      <c r="M463" s="1640"/>
      <c r="N463" s="1862"/>
      <c r="O463" s="848"/>
      <c r="P463" s="848"/>
      <c r="Q463" s="849"/>
      <c r="R463" s="848"/>
      <c r="S463" s="849"/>
      <c r="T463" s="1863"/>
      <c r="U463" s="1643"/>
    </row>
    <row r="464" spans="1:21">
      <c r="I464" s="883"/>
    </row>
    <row r="465" spans="1:14">
      <c r="A465" s="43" t="s">
        <v>413</v>
      </c>
      <c r="G465" s="327" t="s">
        <v>718</v>
      </c>
      <c r="I465" s="327" t="s">
        <v>718</v>
      </c>
    </row>
    <row r="466" spans="1:14">
      <c r="A466" s="782" t="s">
        <v>377</v>
      </c>
      <c r="B466" s="783"/>
      <c r="C466" s="912" t="s">
        <v>282</v>
      </c>
      <c r="D466" s="886" t="s">
        <v>311</v>
      </c>
      <c r="E466" s="886" t="s">
        <v>312</v>
      </c>
      <c r="F466" s="886" t="s">
        <v>313</v>
      </c>
      <c r="G466" s="886" t="s">
        <v>314</v>
      </c>
      <c r="H466" s="886" t="s">
        <v>315</v>
      </c>
      <c r="I466" s="886" t="s">
        <v>316</v>
      </c>
      <c r="J466" s="886" t="s">
        <v>317</v>
      </c>
      <c r="K466" s="887" t="s">
        <v>318</v>
      </c>
      <c r="N466" s="820" t="s">
        <v>271</v>
      </c>
    </row>
    <row r="467" spans="1:14">
      <c r="A467" s="766" t="s">
        <v>354</v>
      </c>
      <c r="B467" s="784"/>
      <c r="C467" s="913" t="s">
        <v>319</v>
      </c>
      <c r="D467" s="820" t="s">
        <v>320</v>
      </c>
      <c r="E467" s="820" t="s">
        <v>321</v>
      </c>
      <c r="F467" s="820" t="s">
        <v>322</v>
      </c>
      <c r="G467" s="820" t="s">
        <v>323</v>
      </c>
      <c r="H467" s="820" t="s">
        <v>324</v>
      </c>
      <c r="I467" s="820" t="s">
        <v>325</v>
      </c>
      <c r="J467" s="820" t="s">
        <v>326</v>
      </c>
      <c r="K467" s="888" t="s">
        <v>327</v>
      </c>
    </row>
    <row r="468" spans="1:14">
      <c r="A468" s="785"/>
      <c r="B468" s="784"/>
      <c r="C468" s="913" t="s">
        <v>159</v>
      </c>
      <c r="D468" s="820"/>
      <c r="E468" s="820" t="s">
        <v>159</v>
      </c>
      <c r="F468" s="820" t="s">
        <v>328</v>
      </c>
      <c r="G468" s="820" t="s">
        <v>329</v>
      </c>
      <c r="H468" s="820"/>
      <c r="I468" s="820" t="s">
        <v>330</v>
      </c>
      <c r="J468" s="820" t="s">
        <v>331</v>
      </c>
      <c r="K468" s="888" t="s">
        <v>332</v>
      </c>
    </row>
    <row r="469" spans="1:14">
      <c r="A469" s="785"/>
      <c r="B469" s="784"/>
      <c r="C469" s="914" t="s">
        <v>457</v>
      </c>
      <c r="D469" s="820"/>
      <c r="E469" s="889" t="s">
        <v>456</v>
      </c>
      <c r="F469" s="889" t="s">
        <v>159</v>
      </c>
      <c r="G469" s="820"/>
      <c r="H469" s="820"/>
      <c r="I469" s="820"/>
      <c r="J469" s="820"/>
      <c r="K469" s="888"/>
    </row>
    <row r="470" spans="1:14">
      <c r="A470" s="788"/>
      <c r="B470" s="789"/>
      <c r="C470" s="915" t="s">
        <v>334</v>
      </c>
      <c r="D470" s="890" t="s">
        <v>335</v>
      </c>
      <c r="E470" s="890" t="s">
        <v>336</v>
      </c>
      <c r="F470" s="890" t="s">
        <v>337</v>
      </c>
      <c r="G470" s="890" t="s">
        <v>338</v>
      </c>
      <c r="H470" s="890" t="s">
        <v>339</v>
      </c>
      <c r="I470" s="890" t="s">
        <v>340</v>
      </c>
      <c r="J470" s="890" t="s">
        <v>341</v>
      </c>
      <c r="K470" s="891" t="s">
        <v>342</v>
      </c>
    </row>
    <row r="471" spans="1:14" hidden="1">
      <c r="A471" s="767" t="s">
        <v>379</v>
      </c>
      <c r="B471" s="768"/>
      <c r="C471" s="772">
        <f>AVERAGE(C20:C31)</f>
        <v>88.125</v>
      </c>
      <c r="D471" s="107">
        <f t="shared" ref="D471:H471" si="0">AVERAGE(D20:D31)</f>
        <v>1750.7749999999999</v>
      </c>
      <c r="E471" s="107">
        <f t="shared" si="0"/>
        <v>160.18333333333337</v>
      </c>
      <c r="F471" s="107">
        <f t="shared" si="0"/>
        <v>96.258333333333326</v>
      </c>
      <c r="G471" s="31">
        <f>SUM(G20:G31)</f>
        <v>319928</v>
      </c>
      <c r="H471" s="107">
        <f t="shared" si="0"/>
        <v>97.516249999999999</v>
      </c>
      <c r="I471" s="31">
        <f>SUM(I20:I31)</f>
        <v>245039667</v>
      </c>
      <c r="J471" s="108">
        <f t="shared" ref="J471:K471" si="1">AVERAGE(J20:J31)</f>
        <v>7.3895833333333343</v>
      </c>
      <c r="K471" s="773">
        <f t="shared" si="1"/>
        <v>103.44525</v>
      </c>
    </row>
    <row r="472" spans="1:14" hidden="1">
      <c r="A472" s="767" t="s">
        <v>380</v>
      </c>
      <c r="B472" s="768" t="s">
        <v>424</v>
      </c>
      <c r="C472" s="772">
        <f>AVERAGE(C32:C43)</f>
        <v>95.591666666666654</v>
      </c>
      <c r="D472" s="107">
        <f t="shared" ref="D472:H472" si="2">AVERAGE(D32:D43)</f>
        <v>1827.4916666666666</v>
      </c>
      <c r="E472" s="107">
        <f t="shared" si="2"/>
        <v>149.06666666666663</v>
      </c>
      <c r="F472" s="107">
        <f t="shared" si="2"/>
        <v>98.874999999999986</v>
      </c>
      <c r="G472" s="31">
        <f>SUM(G32:G43)</f>
        <v>321300</v>
      </c>
      <c r="H472" s="107">
        <f t="shared" si="2"/>
        <v>112.01741666666665</v>
      </c>
      <c r="I472" s="31">
        <f>SUM(I32:I43)</f>
        <v>254539317</v>
      </c>
      <c r="J472" s="108">
        <f t="shared" ref="J472:K472" si="3">AVERAGE(J32:J43)</f>
        <v>8.1434166666666687</v>
      </c>
      <c r="K472" s="773">
        <f t="shared" si="3"/>
        <v>103.01791666666664</v>
      </c>
    </row>
    <row r="473" spans="1:14" hidden="1">
      <c r="A473" s="767" t="s">
        <v>381</v>
      </c>
      <c r="B473" s="768"/>
      <c r="C473" s="772">
        <f>AVERAGE(C44:C55)</f>
        <v>97.88333333333334</v>
      </c>
      <c r="D473" s="107">
        <f t="shared" ref="D473:H473" si="4">AVERAGE(D44:D55)</f>
        <v>1797.4499999999998</v>
      </c>
      <c r="E473" s="107">
        <f t="shared" si="4"/>
        <v>127.51666666666665</v>
      </c>
      <c r="F473" s="107">
        <f t="shared" si="4"/>
        <v>100.48333333333333</v>
      </c>
      <c r="G473" s="31">
        <f>SUM(G44:G55)</f>
        <v>350987</v>
      </c>
      <c r="H473" s="107">
        <f t="shared" si="4"/>
        <v>97.334416666666655</v>
      </c>
      <c r="I473" s="31">
        <f>SUM(I44:I55)</f>
        <v>214390797</v>
      </c>
      <c r="J473" s="108">
        <f t="shared" ref="J473:K473" si="5">AVERAGE(J44:J55)</f>
        <v>6.6449999999999996</v>
      </c>
      <c r="K473" s="773">
        <f t="shared" si="5"/>
        <v>101.85525000000001</v>
      </c>
    </row>
    <row r="474" spans="1:14" hidden="1">
      <c r="A474" s="767" t="s">
        <v>382</v>
      </c>
      <c r="B474" s="768" t="s">
        <v>425</v>
      </c>
      <c r="C474" s="772">
        <f>AVERAGE(C56:C67)</f>
        <v>94.666666666666671</v>
      </c>
      <c r="D474" s="107">
        <f t="shared" ref="D474:H474" si="6">AVERAGE(D56:D67)</f>
        <v>1807</v>
      </c>
      <c r="E474" s="107">
        <f t="shared" si="6"/>
        <v>125.55833333333335</v>
      </c>
      <c r="F474" s="107">
        <f t="shared" si="6"/>
        <v>99.941666666666663</v>
      </c>
      <c r="G474" s="31">
        <f>SUM(G56:G67)</f>
        <v>405450</v>
      </c>
      <c r="H474" s="107">
        <f t="shared" si="6"/>
        <v>104.19575000000002</v>
      </c>
      <c r="I474" s="31">
        <f>SUM(I56:I67)</f>
        <v>182123002</v>
      </c>
      <c r="J474" s="108">
        <f t="shared" ref="J474:K474" si="7">AVERAGE(J56:J67)</f>
        <v>5.4758333333333331</v>
      </c>
      <c r="K474" s="773">
        <f t="shared" si="7"/>
        <v>101.16208333333333</v>
      </c>
    </row>
    <row r="475" spans="1:14" hidden="1">
      <c r="A475" s="767" t="s">
        <v>383</v>
      </c>
      <c r="B475" s="768"/>
      <c r="C475" s="772">
        <f>AVERAGE(C68:C79)</f>
        <v>92.158333333333317</v>
      </c>
      <c r="D475" s="107">
        <f t="shared" ref="D475:H475" si="8">AVERAGE(D68:D79)</f>
        <v>1853</v>
      </c>
      <c r="E475" s="107">
        <f t="shared" si="8"/>
        <v>124.44166666666668</v>
      </c>
      <c r="F475" s="107">
        <f t="shared" si="8"/>
        <v>97.458333333333329</v>
      </c>
      <c r="G475" s="31">
        <f>SUM(G68:G79)</f>
        <v>455674</v>
      </c>
      <c r="H475" s="107">
        <f t="shared" si="8"/>
        <v>102.29983333333335</v>
      </c>
      <c r="I475" s="31">
        <f>SUM(I68:I79)</f>
        <v>161776165</v>
      </c>
      <c r="J475" s="108">
        <f t="shared" ref="J475:K475" si="9">AVERAGE(J68:J79)</f>
        <v>4.5273333333333339</v>
      </c>
      <c r="K475" s="773">
        <f t="shared" si="9"/>
        <v>100.70958333333334</v>
      </c>
    </row>
    <row r="476" spans="1:14" hidden="1">
      <c r="A476" s="767" t="s">
        <v>384</v>
      </c>
      <c r="B476" s="768"/>
      <c r="C476" s="772">
        <f>AVERAGE(C80:C91)</f>
        <v>88.266666666666666</v>
      </c>
      <c r="D476" s="107">
        <f t="shared" ref="D476:H476" si="10">AVERAGE(D80:D91)</f>
        <v>1589.3166666666666</v>
      </c>
      <c r="E476" s="107">
        <f t="shared" si="10"/>
        <v>129.50833333333333</v>
      </c>
      <c r="F476" s="107">
        <f t="shared" si="10"/>
        <v>94.941666666666677</v>
      </c>
      <c r="G476" s="31">
        <f>SUM(G80:G91)</f>
        <v>611170</v>
      </c>
      <c r="H476" s="107">
        <f t="shared" si="10"/>
        <v>109.313</v>
      </c>
      <c r="I476" s="31">
        <f>SUM(I80:I91)</f>
        <v>144829930</v>
      </c>
      <c r="J476" s="108">
        <f t="shared" ref="J476:K476" si="11">AVERAGE(J80:J91)</f>
        <v>3.8905833333333333</v>
      </c>
      <c r="K476" s="773">
        <f t="shared" si="11"/>
        <v>99.622416666666666</v>
      </c>
    </row>
    <row r="477" spans="1:14" hidden="1">
      <c r="A477" s="767" t="s">
        <v>385</v>
      </c>
      <c r="B477" s="768"/>
      <c r="C477" s="772">
        <f>AVERAGE(C92:C103)</f>
        <v>82.958333333333329</v>
      </c>
      <c r="D477" s="107">
        <f t="shared" ref="D477:H477" si="12">AVERAGE(D92:D103)</f>
        <v>1696.1583333333331</v>
      </c>
      <c r="E477" s="107">
        <f t="shared" si="12"/>
        <v>135.93333333333334</v>
      </c>
      <c r="F477" s="107">
        <f t="shared" si="12"/>
        <v>92.65000000000002</v>
      </c>
      <c r="G477" s="31">
        <f>SUM(G92:G103)</f>
        <v>474554</v>
      </c>
      <c r="H477" s="107">
        <f t="shared" si="12"/>
        <v>102.14408333333334</v>
      </c>
      <c r="I477" s="31">
        <f>SUM(I92:I103)</f>
        <v>196278882</v>
      </c>
      <c r="J477" s="108">
        <f t="shared" ref="J477:K477" si="13">AVERAGE(J92:J103)</f>
        <v>3.0379166666666673</v>
      </c>
      <c r="K477" s="773">
        <f t="shared" si="13"/>
        <v>102.21624999999999</v>
      </c>
    </row>
    <row r="478" spans="1:14" hidden="1">
      <c r="A478" s="767" t="s">
        <v>386</v>
      </c>
      <c r="B478" s="768" t="s">
        <v>424</v>
      </c>
      <c r="C478" s="772">
        <f>AVERAGE(C104:C115)</f>
        <v>86.991666666666674</v>
      </c>
      <c r="D478" s="107">
        <f t="shared" ref="D478:H478" si="14">AVERAGE(D104:D115)</f>
        <v>1783.2833333333331</v>
      </c>
      <c r="E478" s="107">
        <f t="shared" si="14"/>
        <v>157.03333333333333</v>
      </c>
      <c r="F478" s="107">
        <f t="shared" si="14"/>
        <v>92.241666666666674</v>
      </c>
      <c r="G478" s="31">
        <f>SUM(G104:G115)</f>
        <v>500685</v>
      </c>
      <c r="H478" s="107">
        <f t="shared" si="14"/>
        <v>102.04408333333333</v>
      </c>
      <c r="I478" s="31">
        <f>SUM(I104:I115)</f>
        <v>179210478</v>
      </c>
      <c r="J478" s="108">
        <f t="shared" ref="J478:K478" si="15">AVERAGE(J104:J115)</f>
        <v>2.8530833333333336</v>
      </c>
      <c r="K478" s="773">
        <f t="shared" si="15"/>
        <v>101.682</v>
      </c>
    </row>
    <row r="479" spans="1:14" hidden="1">
      <c r="A479" s="767" t="s">
        <v>387</v>
      </c>
      <c r="B479" s="768"/>
      <c r="C479" s="772">
        <f>AVERAGE(C116:C127)</f>
        <v>90.366666666666674</v>
      </c>
      <c r="D479" s="107">
        <f t="shared" ref="D479:H479" si="16">AVERAGE(D116:D127)</f>
        <v>1792.708333333333</v>
      </c>
      <c r="E479" s="107">
        <f t="shared" si="16"/>
        <v>155.35833333333332</v>
      </c>
      <c r="F479" s="107">
        <f t="shared" si="16"/>
        <v>91.666666666666671</v>
      </c>
      <c r="G479" s="31">
        <f>SUM(G116:G127)</f>
        <v>589595</v>
      </c>
      <c r="H479" s="107">
        <f t="shared" si="16"/>
        <v>96.990166666666667</v>
      </c>
      <c r="I479" s="31">
        <f>SUM(I116:I127)</f>
        <v>152812632</v>
      </c>
      <c r="J479" s="108">
        <f t="shared" ref="J479:K479" si="17">AVERAGE(J116:J127)</f>
        <v>2.7102500000000003</v>
      </c>
      <c r="K479" s="773">
        <f t="shared" si="17"/>
        <v>100.79116666666668</v>
      </c>
    </row>
    <row r="480" spans="1:14" hidden="1">
      <c r="A480" s="767" t="s">
        <v>388</v>
      </c>
      <c r="B480" s="768" t="s">
        <v>425</v>
      </c>
      <c r="C480" s="772">
        <f>AVERAGE(C128:C139)</f>
        <v>84.8</v>
      </c>
      <c r="D480" s="107">
        <f t="shared" ref="D480:H480" si="18">AVERAGE(D128:D139)</f>
        <v>1659.7666666666664</v>
      </c>
      <c r="E480" s="107">
        <f t="shared" si="18"/>
        <v>145.32500000000002</v>
      </c>
      <c r="F480" s="107">
        <f t="shared" si="18"/>
        <v>91.416666666666671</v>
      </c>
      <c r="G480" s="31">
        <f>SUM(G128:G139)</f>
        <v>620783</v>
      </c>
      <c r="H480" s="107">
        <f t="shared" si="18"/>
        <v>99.789833333333334</v>
      </c>
      <c r="I480" s="31">
        <f>SUM(I128:I139)</f>
        <v>131524018</v>
      </c>
      <c r="J480" s="108">
        <f t="shared" ref="J480:K480" si="19">AVERAGE(J128:J139)</f>
        <v>2.5919166666666666</v>
      </c>
      <c r="K480" s="773">
        <f t="shared" si="19"/>
        <v>99.232500000000002</v>
      </c>
    </row>
    <row r="481" spans="1:11" hidden="1">
      <c r="A481" s="767" t="s">
        <v>389</v>
      </c>
      <c r="B481" s="768" t="s">
        <v>424</v>
      </c>
      <c r="C481" s="772">
        <f>AVERAGE(C140:C151)</f>
        <v>82.316666666666663</v>
      </c>
      <c r="D481" s="107">
        <f t="shared" ref="D481:H481" si="20">AVERAGE(D140:D151)</f>
        <v>1685.8166666666666</v>
      </c>
      <c r="E481" s="107">
        <f t="shared" si="20"/>
        <v>146.45000000000002</v>
      </c>
      <c r="F481" s="107">
        <f t="shared" si="20"/>
        <v>89.491666666666674</v>
      </c>
      <c r="G481" s="31">
        <f>SUM(G140:G151)</f>
        <v>612484</v>
      </c>
      <c r="H481" s="107">
        <f t="shared" si="20"/>
        <v>97.159166666666678</v>
      </c>
      <c r="I481" s="31">
        <f>SUM(I140:I151)</f>
        <v>123228370</v>
      </c>
      <c r="J481" s="108">
        <f t="shared" ref="J481:K481" si="21">AVERAGE(J140:J151)</f>
        <v>2.5041666666666669</v>
      </c>
      <c r="K481" s="773">
        <f t="shared" si="21"/>
        <v>98.345916666666668</v>
      </c>
    </row>
    <row r="482" spans="1:11" hidden="1">
      <c r="A482" s="769" t="s">
        <v>390</v>
      </c>
      <c r="B482" s="770" t="s">
        <v>425</v>
      </c>
      <c r="C482" s="774">
        <f>AVERAGE(C152:C163)</f>
        <v>85.25</v>
      </c>
      <c r="D482" s="109">
        <f t="shared" ref="D482:H482" si="22">AVERAGE(D152:D163)</f>
        <v>1720.3083333333334</v>
      </c>
      <c r="E482" s="109">
        <f t="shared" si="22"/>
        <v>123.29166666666669</v>
      </c>
      <c r="F482" s="109">
        <f t="shared" si="22"/>
        <v>87.341666666666654</v>
      </c>
      <c r="G482" s="33">
        <f>SUM(G152:G163)</f>
        <v>626462</v>
      </c>
      <c r="H482" s="109">
        <f t="shared" si="22"/>
        <v>98.868916666666678</v>
      </c>
      <c r="I482" s="33">
        <f>SUM(I152:I163)</f>
        <v>124171381</v>
      </c>
      <c r="J482" s="110">
        <f t="shared" ref="J482:K482" si="23">AVERAGE(J152:J163)</f>
        <v>2.3782500000000004</v>
      </c>
      <c r="K482" s="775">
        <f t="shared" si="23"/>
        <v>98.374833333333342</v>
      </c>
    </row>
    <row r="483" spans="1:11" hidden="1">
      <c r="A483" s="767" t="s">
        <v>391</v>
      </c>
      <c r="B483" s="768"/>
      <c r="C483" s="772">
        <f>AVERAGE(C164:C175)</f>
        <v>77.108333333333334</v>
      </c>
      <c r="D483" s="107">
        <f t="shared" ref="D483:H483" si="24">AVERAGE(D164:D175)</f>
        <v>1608.4833333333336</v>
      </c>
      <c r="E483" s="107">
        <f t="shared" si="24"/>
        <v>118.50833333333333</v>
      </c>
      <c r="F483" s="107">
        <f t="shared" si="24"/>
        <v>86.058333333333337</v>
      </c>
      <c r="G483" s="31">
        <f>SUM(G164:G175)</f>
        <v>606300</v>
      </c>
      <c r="H483" s="107">
        <f t="shared" si="24"/>
        <v>93.530416666666667</v>
      </c>
      <c r="I483" s="31">
        <f>SUM(I164:I175)</f>
        <v>101376143</v>
      </c>
      <c r="J483" s="108">
        <f t="shared" ref="J483:K483" si="25">AVERAGE(J164:J175)</f>
        <v>2.2549999999999999</v>
      </c>
      <c r="K483" s="773">
        <f t="shared" si="25"/>
        <v>97.781333333333336</v>
      </c>
    </row>
    <row r="484" spans="1:11" hidden="1">
      <c r="A484" s="767" t="s">
        <v>392</v>
      </c>
      <c r="B484" s="768"/>
      <c r="C484" s="772">
        <f>AVERAGE(C176:C187)</f>
        <v>77.341666666666683</v>
      </c>
      <c r="D484" s="107">
        <f t="shared" ref="D484:H484" si="26">AVERAGE(D176:D187)</f>
        <v>1525.7301666666665</v>
      </c>
      <c r="E484" s="107">
        <f t="shared" si="26"/>
        <v>123.79166666666667</v>
      </c>
      <c r="F484" s="107">
        <f t="shared" si="26"/>
        <v>83.708333333333329</v>
      </c>
      <c r="G484" s="31">
        <f>SUM(G176:G187)</f>
        <v>513583</v>
      </c>
      <c r="H484" s="107">
        <f t="shared" si="26"/>
        <v>101.31858333333334</v>
      </c>
      <c r="I484" s="31">
        <f>SUM(I176:I187)</f>
        <v>101453237</v>
      </c>
      <c r="J484" s="108">
        <f t="shared" ref="J484:K484" si="27">AVERAGE(J176:J187)</f>
        <v>2.4096666666666664</v>
      </c>
      <c r="K484" s="773">
        <f t="shared" si="27"/>
        <v>99.572500000000005</v>
      </c>
    </row>
    <row r="485" spans="1:11" hidden="1">
      <c r="A485" s="767" t="s">
        <v>393</v>
      </c>
      <c r="B485" s="768"/>
      <c r="C485" s="772">
        <f>AVERAGE(C188:C199)</f>
        <v>75.124999999999986</v>
      </c>
      <c r="D485" s="107">
        <f t="shared" ref="D485:H485" si="28">AVERAGE(D188:D199)</f>
        <v>1643.05</v>
      </c>
      <c r="E485" s="107">
        <f t="shared" si="28"/>
        <v>130.01666666666668</v>
      </c>
      <c r="F485" s="107">
        <f t="shared" si="28"/>
        <v>83.88333333333334</v>
      </c>
      <c r="G485" s="31">
        <f>SUM(G188:G199)</f>
        <v>405275</v>
      </c>
      <c r="H485" s="107">
        <f t="shared" si="28"/>
        <v>93.036749999999998</v>
      </c>
      <c r="I485" s="31">
        <f>SUM(I188:I199)</f>
        <v>125188885</v>
      </c>
      <c r="J485" s="108">
        <f t="shared" ref="J485:K485" si="29">AVERAGE(J188:J199)</f>
        <v>2.3644166666666666</v>
      </c>
      <c r="K485" s="773">
        <f t="shared" si="29"/>
        <v>100.46566666666666</v>
      </c>
    </row>
    <row r="486" spans="1:11">
      <c r="A486" s="767" t="s">
        <v>394</v>
      </c>
      <c r="B486" s="768"/>
      <c r="C486" s="772">
        <f>AVERAGE(C200:C211)</f>
        <v>78.866666666666674</v>
      </c>
      <c r="D486" s="107">
        <f t="shared" ref="D486:H486" si="30">AVERAGE(D200:D211)</f>
        <v>1756.3333333333333</v>
      </c>
      <c r="E486" s="107">
        <f t="shared" si="30"/>
        <v>148.48333333333332</v>
      </c>
      <c r="F486" s="107">
        <f t="shared" si="30"/>
        <v>83.99166666666666</v>
      </c>
      <c r="G486" s="31">
        <f>SUM(G200:G211)</f>
        <v>354234</v>
      </c>
      <c r="H486" s="107">
        <f t="shared" si="30"/>
        <v>96.228499999999997</v>
      </c>
      <c r="I486" s="31">
        <f>SUM(I200:I211)</f>
        <v>150858047</v>
      </c>
      <c r="J486" s="108">
        <f t="shared" ref="J486:K486" si="31">AVERAGE(J200:J211)</f>
        <v>2.2624166666666667</v>
      </c>
      <c r="K486" s="773">
        <f t="shared" si="31"/>
        <v>99.742916666666659</v>
      </c>
    </row>
    <row r="487" spans="1:11">
      <c r="A487" s="767" t="s">
        <v>395</v>
      </c>
      <c r="B487" s="768"/>
      <c r="C487" s="772">
        <f>AVERAGE(C212:C223)</f>
        <v>80.00833333333334</v>
      </c>
      <c r="D487" s="107">
        <f t="shared" ref="D487:H487" si="32">AVERAGE(D212:D223)</f>
        <v>1599.3333333333333</v>
      </c>
      <c r="E487" s="107">
        <f t="shared" si="32"/>
        <v>177.14166666666665</v>
      </c>
      <c r="F487" s="107">
        <f t="shared" si="32"/>
        <v>84.00833333333334</v>
      </c>
      <c r="G487" s="31">
        <f>SUM(G212:G223)</f>
        <v>328521</v>
      </c>
      <c r="H487" s="107">
        <f t="shared" si="32"/>
        <v>102.19541666666665</v>
      </c>
      <c r="I487" s="31">
        <f>SUM(I212:I223)</f>
        <v>183363508</v>
      </c>
      <c r="J487" s="108">
        <f t="shared" ref="J487:K487" si="33">AVERAGE(J212:J223)</f>
        <v>2.2521666666666662</v>
      </c>
      <c r="K487" s="773">
        <f t="shared" si="33"/>
        <v>100.00083333333335</v>
      </c>
    </row>
    <row r="488" spans="1:11">
      <c r="A488" s="767" t="s">
        <v>396</v>
      </c>
      <c r="B488" s="768" t="s">
        <v>424</v>
      </c>
      <c r="C488" s="772">
        <f>AVERAGE(C224:C235)</f>
        <v>83.124999999999986</v>
      </c>
      <c r="D488" s="107">
        <f t="shared" ref="D488:H488" si="34">AVERAGE(D224:D235)</f>
        <v>1675.4166666666667</v>
      </c>
      <c r="E488" s="107">
        <f t="shared" si="34"/>
        <v>170.23333333333332</v>
      </c>
      <c r="F488" s="107">
        <f t="shared" si="34"/>
        <v>86.633333333333326</v>
      </c>
      <c r="G488" s="31">
        <f>SUM(G224:G235)</f>
        <v>314874</v>
      </c>
      <c r="H488" s="107">
        <f t="shared" si="34"/>
        <v>96.670583333333312</v>
      </c>
      <c r="I488" s="31">
        <f>SUM(I224:I235)</f>
        <v>184350130</v>
      </c>
      <c r="J488" s="108">
        <f t="shared" ref="J488:K488" si="35">AVERAGE(J224:J235)</f>
        <v>2.3753333333333333</v>
      </c>
      <c r="K488" s="773">
        <f t="shared" si="35"/>
        <v>99.947583333333341</v>
      </c>
    </row>
    <row r="489" spans="1:11">
      <c r="A489" s="767" t="s">
        <v>397</v>
      </c>
      <c r="B489" s="768"/>
      <c r="C489" s="772">
        <f>AVERAGE(C236:C247)</f>
        <v>84.474999999999994</v>
      </c>
      <c r="D489" s="107">
        <f t="shared" ref="D489:H489" si="36">AVERAGE(D236:D247)</f>
        <v>1712</v>
      </c>
      <c r="E489" s="107">
        <f t="shared" si="36"/>
        <v>133.05833333333331</v>
      </c>
      <c r="F489" s="107">
        <f t="shared" si="36"/>
        <v>89.608333333333348</v>
      </c>
      <c r="G489" s="31">
        <f>SUM(G236:G247)</f>
        <v>309524</v>
      </c>
      <c r="H489" s="107">
        <f t="shared" si="36"/>
        <v>114.78041666666667</v>
      </c>
      <c r="I489" s="31">
        <f>SUM(I236:I247)</f>
        <v>184446234</v>
      </c>
      <c r="J489" s="108">
        <f t="shared" ref="J489:K489" si="37">AVERAGE(J236:J247)</f>
        <v>2.3530000000000002</v>
      </c>
      <c r="K489" s="773">
        <f t="shared" si="37"/>
        <v>100.99108333333334</v>
      </c>
    </row>
    <row r="490" spans="1:11">
      <c r="A490" s="767" t="s">
        <v>398</v>
      </c>
      <c r="B490" s="768" t="s">
        <v>425</v>
      </c>
      <c r="C490" s="772">
        <f>AVERAGE(C248:C259)</f>
        <v>77.55</v>
      </c>
      <c r="D490" s="107">
        <f t="shared" ref="D490:H490" si="38">AVERAGE(D248:D259)</f>
        <v>1636</v>
      </c>
      <c r="E490" s="107">
        <f t="shared" si="38"/>
        <v>101.23333333333333</v>
      </c>
      <c r="F490" s="107">
        <f t="shared" si="38"/>
        <v>91.366666666666674</v>
      </c>
      <c r="G490" s="31">
        <f>SUM(G248:G259)</f>
        <v>414386</v>
      </c>
      <c r="H490" s="107">
        <f t="shared" si="38"/>
        <v>98.504000000000019</v>
      </c>
      <c r="I490" s="31">
        <f>SUM(I248:I259)</f>
        <v>127571225</v>
      </c>
      <c r="J490" s="108">
        <f t="shared" ref="J490:K490" si="39">AVERAGE(J248:J259)</f>
        <v>2.1452499999999999</v>
      </c>
      <c r="K490" s="773">
        <f t="shared" si="39"/>
        <v>98.902333333333317</v>
      </c>
    </row>
    <row r="491" spans="1:11">
      <c r="A491" s="767" t="s">
        <v>399</v>
      </c>
      <c r="B491" s="768"/>
      <c r="C491" s="772">
        <f>AVERAGE(C260:C271)</f>
        <v>74.033333333333331</v>
      </c>
      <c r="D491" s="107">
        <f t="shared" ref="D491:H491" si="40">AVERAGE(D260:D271)</f>
        <v>1598.25</v>
      </c>
      <c r="E491" s="107">
        <f t="shared" si="40"/>
        <v>108.64166666666665</v>
      </c>
      <c r="F491" s="107">
        <f t="shared" si="40"/>
        <v>91.541666666666671</v>
      </c>
      <c r="G491" s="31">
        <f>SUM(G260:G271)</f>
        <v>358241</v>
      </c>
      <c r="H491" s="107">
        <f t="shared" si="40"/>
        <v>97.630833333333328</v>
      </c>
      <c r="I491" s="31">
        <f>SUM(I260:I271)</f>
        <v>133867225</v>
      </c>
      <c r="J491" s="108">
        <f t="shared" ref="J491:K491" si="41">AVERAGE(J260:J271)</f>
        <v>2.0078333333333331</v>
      </c>
      <c r="K491" s="773">
        <f t="shared" si="41"/>
        <v>99.588916666666663</v>
      </c>
    </row>
    <row r="492" spans="1:11">
      <c r="A492" s="812" t="s">
        <v>400</v>
      </c>
      <c r="B492" s="765" t="s">
        <v>424</v>
      </c>
      <c r="C492" s="99">
        <f>AVERAGE(C272:C283)</f>
        <v>81.55</v>
      </c>
      <c r="D492" s="99">
        <f t="shared" ref="D492:H492" si="42">AVERAGE(D272:D283)</f>
        <v>1676.6666666666667</v>
      </c>
      <c r="E492" s="99">
        <f t="shared" si="42"/>
        <v>124.87499999999999</v>
      </c>
      <c r="F492" s="99">
        <f t="shared" si="42"/>
        <v>92.341666666666654</v>
      </c>
      <c r="G492" s="33">
        <f>SUM(G272:G283)</f>
        <v>317390</v>
      </c>
      <c r="H492" s="99">
        <f t="shared" si="42"/>
        <v>99.303499999999985</v>
      </c>
      <c r="I492" s="33">
        <f>SUM(I272:I283)</f>
        <v>140565462</v>
      </c>
      <c r="J492" s="813">
        <f t="shared" ref="J492:K492" si="43">AVERAGE(J272:J283)</f>
        <v>1.9299166666666665</v>
      </c>
      <c r="K492" s="780">
        <f t="shared" si="43"/>
        <v>99.762</v>
      </c>
    </row>
    <row r="493" spans="1:11">
      <c r="A493" s="771" t="s">
        <v>401</v>
      </c>
      <c r="B493" s="564"/>
      <c r="C493" s="97">
        <f>AVERAGE(C284:C295)</f>
        <v>87.916666666666671</v>
      </c>
      <c r="D493" s="97">
        <f t="shared" ref="D493:H493" si="44">AVERAGE(D284:D295)</f>
        <v>1789.3333333333333</v>
      </c>
      <c r="E493" s="97">
        <f t="shared" si="44"/>
        <v>125.60833333333335</v>
      </c>
      <c r="F493" s="97">
        <f t="shared" si="44"/>
        <v>91.975000000000009</v>
      </c>
      <c r="G493" s="31">
        <f>SUM(G284:G295)</f>
        <v>320234</v>
      </c>
      <c r="H493" s="97">
        <f t="shared" si="44"/>
        <v>99.313083333333324</v>
      </c>
      <c r="I493" s="31">
        <f>SUM(I284:I295)</f>
        <v>140488247</v>
      </c>
      <c r="J493" s="809">
        <f t="shared" ref="J493:K493" si="45">AVERAGE(J284:J295)</f>
        <v>1.8435833333333334</v>
      </c>
      <c r="K493" s="795">
        <f t="shared" si="45"/>
        <v>100.00075</v>
      </c>
    </row>
    <row r="494" spans="1:11">
      <c r="A494" s="771" t="s">
        <v>402</v>
      </c>
      <c r="B494" s="564" t="s">
        <v>425</v>
      </c>
      <c r="C494" s="97">
        <f>AVERAGE(C296:C307)</f>
        <v>88.625</v>
      </c>
      <c r="D494" s="97">
        <f t="shared" ref="D494:H494" si="46">AVERAGE(D296:D307)</f>
        <v>1784.6666666666667</v>
      </c>
      <c r="E494" s="97">
        <f t="shared" si="46"/>
        <v>112.84166666666668</v>
      </c>
      <c r="F494" s="97">
        <f t="shared" si="46"/>
        <v>92.016666666666666</v>
      </c>
      <c r="G494" s="31">
        <f>SUM(G296:G307)</f>
        <v>299250</v>
      </c>
      <c r="H494" s="97">
        <f t="shared" si="46"/>
        <v>99.45783333333334</v>
      </c>
      <c r="I494" s="31">
        <f>SUM(I296:I307)</f>
        <v>151680055</v>
      </c>
      <c r="J494" s="809">
        <f t="shared" ref="J494:K494" si="47">AVERAGE(J296:J307)</f>
        <v>1.7544166666666667</v>
      </c>
      <c r="K494" s="795">
        <f t="shared" si="47"/>
        <v>100.14616666666666</v>
      </c>
    </row>
    <row r="495" spans="1:11">
      <c r="A495" s="771" t="s">
        <v>403</v>
      </c>
      <c r="B495" s="564"/>
      <c r="C495" s="97">
        <f>AVERAGE(C308:C319)</f>
        <v>91.108333333333334</v>
      </c>
      <c r="D495" s="97">
        <f t="shared" ref="D495:H495" si="48">AVERAGE(D308:D319)</f>
        <v>1839.6666666666667</v>
      </c>
      <c r="E495" s="97">
        <f t="shared" si="48"/>
        <v>114.91666666666664</v>
      </c>
      <c r="F495" s="97">
        <f t="shared" si="48"/>
        <v>92.55</v>
      </c>
      <c r="G495" s="31">
        <f>SUM(G308:G319)</f>
        <v>269647</v>
      </c>
      <c r="H495" s="97">
        <f t="shared" si="48"/>
        <v>98.478416666666689</v>
      </c>
      <c r="I495" s="31">
        <f>SUM(I308:I319)</f>
        <v>181535648</v>
      </c>
      <c r="J495" s="809">
        <f t="shared" ref="J495:K495" si="49">AVERAGE(J308:J319)</f>
        <v>1.6633333333333338</v>
      </c>
      <c r="K495" s="795">
        <f t="shared" si="49"/>
        <v>102.46241666666667</v>
      </c>
    </row>
    <row r="496" spans="1:11">
      <c r="A496" s="771" t="s">
        <v>404</v>
      </c>
      <c r="B496" s="564"/>
      <c r="C496" s="97">
        <f>AVERAGE(C320:C331)</f>
        <v>92.266666666666652</v>
      </c>
      <c r="D496" s="97">
        <f t="shared" ref="D496:H496" si="50">AVERAGE(D320:D331)</f>
        <v>1868.0833333333333</v>
      </c>
      <c r="E496" s="97">
        <f t="shared" si="50"/>
        <v>116.22499999999998</v>
      </c>
      <c r="F496" s="97">
        <f t="shared" si="50"/>
        <v>94.02500000000002</v>
      </c>
      <c r="G496" s="31">
        <f>SUM(G320:G331)</f>
        <v>248602</v>
      </c>
      <c r="H496" s="97">
        <f t="shared" si="50"/>
        <v>101.53283333333333</v>
      </c>
      <c r="I496" s="31">
        <f>SUM(I320:I331)</f>
        <v>185717984</v>
      </c>
      <c r="J496" s="809">
        <f t="shared" ref="J496:K496" si="51">AVERAGE(J320:J331)</f>
        <v>1.5636666666666665</v>
      </c>
      <c r="K496" s="795">
        <f t="shared" si="51"/>
        <v>100.92991666666666</v>
      </c>
    </row>
    <row r="497" spans="1:11">
      <c r="A497" s="771" t="s">
        <v>465</v>
      </c>
      <c r="B497" s="564"/>
      <c r="C497" s="32">
        <f>AVERAGE(C332:C343)</f>
        <v>96.541666666666671</v>
      </c>
      <c r="D497" s="32">
        <f t="shared" ref="D497:H497" si="52">AVERAGE(D332:D343)</f>
        <v>1808.0833333333333</v>
      </c>
      <c r="E497" s="32">
        <f t="shared" si="52"/>
        <v>113.81666666666666</v>
      </c>
      <c r="F497" s="32">
        <f t="shared" si="52"/>
        <v>95.566666666666663</v>
      </c>
      <c r="G497" s="31">
        <f>SUM(G332:G343)</f>
        <v>228375</v>
      </c>
      <c r="H497" s="32">
        <f t="shared" si="52"/>
        <v>101.15224999999998</v>
      </c>
      <c r="I497" s="31">
        <f>SUM(I332:I343)</f>
        <v>186253406</v>
      </c>
      <c r="J497" s="809">
        <f t="shared" ref="J497:K497" si="53">AVERAGE(J332:J343)</f>
        <v>1.4450833333333335</v>
      </c>
      <c r="K497" s="781">
        <f t="shared" si="53"/>
        <v>100.23991666666666</v>
      </c>
    </row>
    <row r="498" spans="1:11">
      <c r="A498" s="771" t="s">
        <v>467</v>
      </c>
      <c r="B498" s="810" t="s">
        <v>271</v>
      </c>
      <c r="C498" s="97">
        <f>AVERAGE(C344:C355)</f>
        <v>96.600000000000009</v>
      </c>
      <c r="D498" s="32">
        <f>AVERAGE(D344:D355)</f>
        <v>1829</v>
      </c>
      <c r="E498" s="32">
        <f>AVERAGE(E344:E355)</f>
        <v>113.91666666666664</v>
      </c>
      <c r="F498" s="97">
        <f>AVERAGE(F344:F355)</f>
        <v>96.308333333333337</v>
      </c>
      <c r="G498" s="31">
        <f>SUM(G344:G355)</f>
        <v>216513</v>
      </c>
      <c r="H498" s="32">
        <f>AVERAGE(H344:H355)</f>
        <v>89.036000000000001</v>
      </c>
      <c r="I498" s="31">
        <f>SUM(I344:I355)</f>
        <v>196782392</v>
      </c>
      <c r="J498" s="809">
        <f>AVERAGE(J344:J355)</f>
        <v>1.3528333333333336</v>
      </c>
      <c r="K498" s="781">
        <f>AVERAGE(K344:K355)</f>
        <v>100.18741666666666</v>
      </c>
    </row>
    <row r="499" spans="1:11">
      <c r="A499" s="771" t="s">
        <v>747</v>
      </c>
      <c r="B499" s="810" t="s">
        <v>271</v>
      </c>
      <c r="C499" s="97">
        <f>AVERAGE(C356:C367)</f>
        <v>99.924999999999997</v>
      </c>
      <c r="D499" s="97">
        <f>AVERAGE(D356:D367)</f>
        <v>1825.0833333333333</v>
      </c>
      <c r="E499" s="32">
        <f>AVERAGE(E356:E367)</f>
        <v>119.39999999999999</v>
      </c>
      <c r="F499" s="97">
        <f>AVERAGE(F356:F367)</f>
        <v>97.208333333333329</v>
      </c>
      <c r="G499" s="31">
        <f>SUM(G356:G367)</f>
        <v>217225</v>
      </c>
      <c r="H499" s="32">
        <f>AVERAGE(H356:H367)</f>
        <v>120.75216666666665</v>
      </c>
      <c r="I499" s="31">
        <f>SUM(I356:I367)</f>
        <v>205354424</v>
      </c>
      <c r="J499" s="809">
        <f>AVERAGE(J356:J367)</f>
        <v>1.2989166666666667</v>
      </c>
      <c r="K499" s="781">
        <f>AVERAGE(K356:K367)</f>
        <v>100.73291666666667</v>
      </c>
    </row>
    <row r="500" spans="1:11">
      <c r="A500" s="771" t="s">
        <v>782</v>
      </c>
      <c r="B500" s="1853" t="s">
        <v>269</v>
      </c>
      <c r="C500" s="97">
        <f>AVERAGE(C368:C379)</f>
        <v>101.28333333333335</v>
      </c>
      <c r="D500" s="97">
        <f>AVERAGE(D368:D379)</f>
        <v>1977.0833333333333</v>
      </c>
      <c r="E500" s="97">
        <f>AVERAGE(E368:E379)</f>
        <v>106.83333333333333</v>
      </c>
      <c r="F500" s="97">
        <f>AVERAGE(F368:F379)</f>
        <v>98.50833333333334</v>
      </c>
      <c r="G500" s="983">
        <f>SUM(G368:G379)</f>
        <v>213366</v>
      </c>
      <c r="H500" s="97">
        <f>AVERAGE(H368:H379)</f>
        <v>97.581000000000003</v>
      </c>
      <c r="I500" s="983">
        <f>SUM(I368:I379)</f>
        <v>207921963</v>
      </c>
      <c r="J500" s="104">
        <f>AVERAGE(J368:J379)</f>
        <v>1.2466666666666668</v>
      </c>
      <c r="K500" s="781">
        <f>AVERAGE(K368:K379)</f>
        <v>100.57416666666667</v>
      </c>
    </row>
    <row r="501" spans="1:11">
      <c r="A501" s="812" t="s">
        <v>794</v>
      </c>
      <c r="B501" s="1855" t="s">
        <v>270</v>
      </c>
      <c r="C501" s="99">
        <f>AVERAGE(C380:C391)</f>
        <v>100.01666666666665</v>
      </c>
      <c r="D501" s="99">
        <f t="shared" ref="D501" si="54">AVERAGE(D380:D391)</f>
        <v>2035.8333333333333</v>
      </c>
      <c r="E501" s="99">
        <f t="shared" ref="E501:K501" si="55">AVERAGE(E380:E391)</f>
        <v>100.61666666666667</v>
      </c>
      <c r="F501" s="99">
        <f t="shared" si="55"/>
        <v>100.00833333333334</v>
      </c>
      <c r="G501" s="33">
        <f>SUM(G380:G391)</f>
        <v>239710</v>
      </c>
      <c r="H501" s="99">
        <f t="shared" si="55"/>
        <v>99.653583333333302</v>
      </c>
      <c r="I501" s="33">
        <f>SUM(I380:I391)</f>
        <v>192360407</v>
      </c>
      <c r="J501" s="106">
        <f t="shared" si="55"/>
        <v>1.1753333333333333</v>
      </c>
      <c r="K501" s="780">
        <f t="shared" si="55"/>
        <v>100.7265</v>
      </c>
    </row>
    <row r="502" spans="1:11">
      <c r="A502" s="771" t="s">
        <v>857</v>
      </c>
      <c r="B502" s="1853"/>
      <c r="C502" s="97">
        <f>AVERAGE(C392:C403)</f>
        <v>97.899999999999991</v>
      </c>
      <c r="D502" s="97">
        <f>AVERAGE(D392:D403)</f>
        <v>1955.25</v>
      </c>
      <c r="E502" s="97">
        <f>AVERAGE(E392:E403)</f>
        <v>99.25</v>
      </c>
      <c r="F502" s="97">
        <f>AVERAGE(F392:F403)</f>
        <v>99.708333333333329</v>
      </c>
      <c r="G502" s="31">
        <f>SUM(G392:G403)</f>
        <v>246003</v>
      </c>
      <c r="H502" s="97">
        <f>AVERAGE(H392:H403)</f>
        <v>107.55133333333333</v>
      </c>
      <c r="I502" s="31">
        <f>SUM(I392:I403)</f>
        <v>203529524</v>
      </c>
      <c r="J502" s="104">
        <f>AVERAGE(J392:J403)</f>
        <v>1.0985000000000003</v>
      </c>
      <c r="K502" s="795">
        <f>AVERAGE(K392:K403)</f>
        <v>99.351916666666668</v>
      </c>
    </row>
    <row r="503" spans="1:11">
      <c r="A503" s="771" t="s">
        <v>1222</v>
      </c>
      <c r="B503" s="1853"/>
      <c r="C503" s="97">
        <f>AVERAGE(C404:C415)</f>
        <v>97.708333333333329</v>
      </c>
      <c r="D503" s="97">
        <f>AVERAGE(D404:D415)</f>
        <v>2134.25</v>
      </c>
      <c r="E503" s="97">
        <f>AVERAGE(E404:E415)</f>
        <v>104.425</v>
      </c>
      <c r="F503" s="97">
        <f>AVERAGE(F404:F415)</f>
        <v>99.40000000000002</v>
      </c>
      <c r="G503" s="31">
        <f>SUM(G404:G415)</f>
        <v>224142</v>
      </c>
      <c r="H503" s="97">
        <f>AVERAGE(H404:H415)</f>
        <v>103.9375</v>
      </c>
      <c r="I503" s="31">
        <f>SUM(I404:I415)</f>
        <v>238518655</v>
      </c>
      <c r="J503" s="104">
        <f>AVERAGE(J404:J415)</f>
        <v>1.0903333333333334</v>
      </c>
      <c r="K503" s="795">
        <f>AVERAGE(K404:K415)</f>
        <v>101.97949999999997</v>
      </c>
    </row>
    <row r="504" spans="1:11">
      <c r="A504" s="894" t="s">
        <v>1253</v>
      </c>
      <c r="B504" s="792"/>
      <c r="C504" s="817">
        <f>AVERAGE(C416:C427)</f>
        <v>100.72499999999998</v>
      </c>
      <c r="D504" s="817">
        <f>AVERAGE(D416:D427)</f>
        <v>2347.25</v>
      </c>
      <c r="E504" s="817">
        <f>AVERAGE(E416:E427)</f>
        <v>91.725000000000009</v>
      </c>
      <c r="F504" s="817">
        <f>AVERAGE(F416:F427)</f>
        <v>99.00833333333334</v>
      </c>
      <c r="G504" s="1165">
        <f>SUM(G416:G427)</f>
        <v>235028</v>
      </c>
      <c r="H504" s="817">
        <f>AVERAGE(H416:H427)</f>
        <v>96.406416666666658</v>
      </c>
      <c r="I504" s="1165">
        <f>SUM(I416:I427)</f>
        <v>243155242</v>
      </c>
      <c r="J504" s="893">
        <f>AVERAGE(J416:J427)</f>
        <v>1.0958333333333334</v>
      </c>
      <c r="K504" s="818">
        <f>AVERAGE(K416:K427)</f>
        <v>103.36458333333333</v>
      </c>
    </row>
    <row r="505" spans="1:11">
      <c r="A505" s="2552" t="s">
        <v>1428</v>
      </c>
      <c r="B505" s="2551"/>
      <c r="C505" s="817">
        <f>AVERAGE(C428:C439)</f>
        <v>102.14999999999999</v>
      </c>
      <c r="D505" s="817"/>
      <c r="E505" s="817">
        <f>AVERAGE(E428:E439)</f>
        <v>88.5</v>
      </c>
      <c r="F505" s="817">
        <f>AVERAGE(F428:F439)</f>
        <v>98.875</v>
      </c>
      <c r="G505" s="1165">
        <f>SUM(G428:G439)</f>
        <v>233260</v>
      </c>
      <c r="H505" s="817">
        <f>AVERAGE(H428:H439)</f>
        <v>100.97783333333331</v>
      </c>
      <c r="I505" s="1165">
        <f>SUM(I428:I439)</f>
        <v>265475277</v>
      </c>
      <c r="J505" s="893">
        <f>AVERAGE(J428:J439)</f>
        <v>1.1255833333333332</v>
      </c>
      <c r="K505" s="818">
        <f>AVERAGE(K428:K439)</f>
        <v>102.88758333333332</v>
      </c>
    </row>
    <row r="506" spans="1:11">
      <c r="A506" s="2552" t="s">
        <v>1455</v>
      </c>
      <c r="B506" s="2551"/>
      <c r="C506" s="817">
        <f>AVERAGE(C440:C451)</f>
        <v>101.80833333333335</v>
      </c>
      <c r="D506" s="817"/>
      <c r="E506" s="817">
        <f>AVERAGE(E440:E451)</f>
        <v>88.983333333333334</v>
      </c>
      <c r="F506" s="817">
        <f>AVERAGE(F440:F451)</f>
        <v>98.808333333333337</v>
      </c>
      <c r="G506" s="1165">
        <f>SUM(G440:G451)</f>
        <v>241467</v>
      </c>
      <c r="H506" s="817">
        <f>AVERAGE(H440:H451)</f>
        <v>99.534416666666672</v>
      </c>
      <c r="I506" s="1165">
        <f>SUM(I440:I451)</f>
        <v>268032222</v>
      </c>
      <c r="J506" s="893">
        <f>AVERAGE(J440:J451)</f>
        <v>1.3427499999999999</v>
      </c>
      <c r="K506" s="818">
        <f>AVERAGE(K440:K451)</f>
        <v>103.23166666666664</v>
      </c>
    </row>
    <row r="507" spans="1:11">
      <c r="A507" s="700"/>
      <c r="B507" s="46"/>
      <c r="C507" s="97"/>
      <c r="D507" s="97"/>
      <c r="E507" s="97"/>
      <c r="F507" s="97"/>
      <c r="G507" s="31"/>
      <c r="H507" s="97"/>
      <c r="I507" s="31"/>
      <c r="J507" s="104"/>
      <c r="K507" s="97"/>
    </row>
    <row r="508" spans="1:11">
      <c r="G508" s="565" t="s">
        <v>720</v>
      </c>
      <c r="I508" s="565" t="s">
        <v>720</v>
      </c>
    </row>
    <row r="509" spans="1:11">
      <c r="A509" s="763" t="s">
        <v>715</v>
      </c>
      <c r="B509" s="765"/>
      <c r="C509" s="916"/>
      <c r="D509" s="916"/>
      <c r="E509" s="916"/>
      <c r="F509" s="916"/>
      <c r="G509" s="33">
        <f>SUM(G323:G334)</f>
        <v>245435</v>
      </c>
      <c r="H509" s="916"/>
      <c r="I509" s="33">
        <f>SUM(I323:I334)</f>
        <v>188224272</v>
      </c>
      <c r="J509" s="916"/>
      <c r="K509" s="917"/>
    </row>
    <row r="510" spans="1:11">
      <c r="A510" s="764" t="s">
        <v>716</v>
      </c>
      <c r="B510" s="564"/>
      <c r="G510" s="31">
        <f>SUM(G335:G346)</f>
        <v>224377</v>
      </c>
      <c r="I510" s="31">
        <f>SUM(I335:I346)</f>
        <v>190765194</v>
      </c>
      <c r="K510" s="918"/>
    </row>
    <row r="511" spans="1:11">
      <c r="A511" s="764" t="s">
        <v>717</v>
      </c>
      <c r="B511" s="703" t="s">
        <v>271</v>
      </c>
      <c r="G511" s="28">
        <f>SUM(G347:G358)</f>
        <v>213641</v>
      </c>
      <c r="I511" s="28">
        <f>SUM(I347:I358)</f>
        <v>193905376</v>
      </c>
      <c r="K511" s="918"/>
    </row>
    <row r="512" spans="1:11">
      <c r="A512" s="764" t="s">
        <v>757</v>
      </c>
      <c r="B512" s="1861"/>
      <c r="G512" s="1860">
        <f>SUM(G359:G370)</f>
        <v>217587</v>
      </c>
      <c r="I512" s="1860">
        <f>SUM(I359:I370)</f>
        <v>207843328</v>
      </c>
      <c r="K512" s="918"/>
    </row>
    <row r="513" spans="1:11">
      <c r="A513" s="1045" t="s">
        <v>795</v>
      </c>
      <c r="B513" s="1861"/>
      <c r="G513" s="1860">
        <f>SUM(G371:G382)</f>
        <v>212275</v>
      </c>
      <c r="I513" s="1860">
        <f>SUM(I371:I382)</f>
        <v>207764698</v>
      </c>
      <c r="K513" s="918"/>
    </row>
    <row r="514" spans="1:11">
      <c r="A514" s="1045" t="s">
        <v>823</v>
      </c>
      <c r="B514" s="1861"/>
      <c r="G514" s="1860">
        <f>SUM(G383:G394)</f>
        <v>252333</v>
      </c>
      <c r="I514" s="1860">
        <f>SUM(I383:I394)</f>
        <v>192435832</v>
      </c>
      <c r="K514" s="918"/>
    </row>
    <row r="515" spans="1:11">
      <c r="A515" s="1045" t="s">
        <v>1192</v>
      </c>
      <c r="B515" s="1861"/>
      <c r="G515" s="1860">
        <f>SUM(G395:G406)</f>
        <v>238147</v>
      </c>
      <c r="I515" s="1860">
        <f>SUM(I395:I406)</f>
        <v>211273886</v>
      </c>
      <c r="K515" s="918"/>
    </row>
    <row r="516" spans="1:11">
      <c r="A516" s="1163" t="s">
        <v>1225</v>
      </c>
      <c r="B516" s="807"/>
      <c r="C516" s="882"/>
      <c r="D516" s="882"/>
      <c r="E516" s="882"/>
      <c r="F516" s="882"/>
      <c r="G516" s="919">
        <f>SUM(G407:G418)</f>
        <v>223176</v>
      </c>
      <c r="H516" s="882"/>
      <c r="I516" s="919">
        <f>SUM(I407:I418)</f>
        <v>236051784</v>
      </c>
      <c r="J516" s="882"/>
      <c r="K516" s="920"/>
    </row>
  </sheetData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B1:AT32"/>
  <sheetViews>
    <sheetView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F17" sqref="F17"/>
    </sheetView>
  </sheetViews>
  <sheetFormatPr defaultColWidth="8.90625" defaultRowHeight="12.5"/>
  <cols>
    <col min="1" max="1" width="1.08984375" style="147" customWidth="1"/>
    <col min="2" max="2" width="9.90625" style="147" customWidth="1"/>
    <col min="3" max="5" width="11.08984375" style="147" customWidth="1"/>
    <col min="6" max="8" width="8.08984375" style="147" customWidth="1"/>
    <col min="9" max="11" width="11.08984375" style="147" customWidth="1"/>
    <col min="12" max="14" width="8.08984375" style="147" customWidth="1"/>
    <col min="15" max="17" width="11.08984375" style="147" customWidth="1"/>
    <col min="18" max="20" width="8.08984375" style="147" customWidth="1"/>
    <col min="21" max="23" width="11.08984375" style="147" customWidth="1"/>
    <col min="24" max="26" width="8.08984375" style="147" customWidth="1"/>
    <col min="27" max="29" width="11.08984375" style="147" customWidth="1"/>
    <col min="30" max="32" width="8.08984375" style="147" customWidth="1"/>
    <col min="33" max="35" width="11.08984375" style="147" customWidth="1"/>
    <col min="36" max="38" width="8.08984375" style="147" customWidth="1"/>
    <col min="39" max="41" width="11.08984375" style="147" customWidth="1"/>
    <col min="42" max="44" width="8.08984375" style="147" customWidth="1"/>
    <col min="45" max="46" width="15.6328125" style="147" customWidth="1"/>
    <col min="47" max="256" width="8.90625" style="147"/>
    <col min="257" max="257" width="1.08984375" style="147" customWidth="1"/>
    <col min="258" max="258" width="9.90625" style="147" customWidth="1"/>
    <col min="259" max="261" width="8.453125" style="147" customWidth="1"/>
    <col min="262" max="264" width="6.90625" style="147" customWidth="1"/>
    <col min="265" max="267" width="8.453125" style="147" customWidth="1"/>
    <col min="268" max="268" width="6.90625" style="147" customWidth="1"/>
    <col min="269" max="269" width="7.36328125" style="147" customWidth="1"/>
    <col min="270" max="270" width="7.453125" style="147" bestFit="1" customWidth="1"/>
    <col min="271" max="512" width="8.90625" style="147"/>
    <col min="513" max="513" width="1.08984375" style="147" customWidth="1"/>
    <col min="514" max="514" width="9.90625" style="147" customWidth="1"/>
    <col min="515" max="517" width="8.453125" style="147" customWidth="1"/>
    <col min="518" max="520" width="6.90625" style="147" customWidth="1"/>
    <col min="521" max="523" width="8.453125" style="147" customWidth="1"/>
    <col min="524" max="524" width="6.90625" style="147" customWidth="1"/>
    <col min="525" max="525" width="7.36328125" style="147" customWidth="1"/>
    <col min="526" max="526" width="7.453125" style="147" bestFit="1" customWidth="1"/>
    <col min="527" max="768" width="8.90625" style="147"/>
    <col min="769" max="769" width="1.08984375" style="147" customWidth="1"/>
    <col min="770" max="770" width="9.90625" style="147" customWidth="1"/>
    <col min="771" max="773" width="8.453125" style="147" customWidth="1"/>
    <col min="774" max="776" width="6.90625" style="147" customWidth="1"/>
    <col min="777" max="779" width="8.453125" style="147" customWidth="1"/>
    <col min="780" max="780" width="6.90625" style="147" customWidth="1"/>
    <col min="781" max="781" width="7.36328125" style="147" customWidth="1"/>
    <col min="782" max="782" width="7.453125" style="147" bestFit="1" customWidth="1"/>
    <col min="783" max="1024" width="8.90625" style="147"/>
    <col min="1025" max="1025" width="1.08984375" style="147" customWidth="1"/>
    <col min="1026" max="1026" width="9.90625" style="147" customWidth="1"/>
    <col min="1027" max="1029" width="8.453125" style="147" customWidth="1"/>
    <col min="1030" max="1032" width="6.90625" style="147" customWidth="1"/>
    <col min="1033" max="1035" width="8.453125" style="147" customWidth="1"/>
    <col min="1036" max="1036" width="6.90625" style="147" customWidth="1"/>
    <col min="1037" max="1037" width="7.36328125" style="147" customWidth="1"/>
    <col min="1038" max="1038" width="7.453125" style="147" bestFit="1" customWidth="1"/>
    <col min="1039" max="1280" width="8.90625" style="147"/>
    <col min="1281" max="1281" width="1.08984375" style="147" customWidth="1"/>
    <col min="1282" max="1282" width="9.90625" style="147" customWidth="1"/>
    <col min="1283" max="1285" width="8.453125" style="147" customWidth="1"/>
    <col min="1286" max="1288" width="6.90625" style="147" customWidth="1"/>
    <col min="1289" max="1291" width="8.453125" style="147" customWidth="1"/>
    <col min="1292" max="1292" width="6.90625" style="147" customWidth="1"/>
    <col min="1293" max="1293" width="7.36328125" style="147" customWidth="1"/>
    <col min="1294" max="1294" width="7.453125" style="147" bestFit="1" customWidth="1"/>
    <col min="1295" max="1536" width="8.90625" style="147"/>
    <col min="1537" max="1537" width="1.08984375" style="147" customWidth="1"/>
    <col min="1538" max="1538" width="9.90625" style="147" customWidth="1"/>
    <col min="1539" max="1541" width="8.453125" style="147" customWidth="1"/>
    <col min="1542" max="1544" width="6.90625" style="147" customWidth="1"/>
    <col min="1545" max="1547" width="8.453125" style="147" customWidth="1"/>
    <col min="1548" max="1548" width="6.90625" style="147" customWidth="1"/>
    <col min="1549" max="1549" width="7.36328125" style="147" customWidth="1"/>
    <col min="1550" max="1550" width="7.453125" style="147" bestFit="1" customWidth="1"/>
    <col min="1551" max="1792" width="8.90625" style="147"/>
    <col min="1793" max="1793" width="1.08984375" style="147" customWidth="1"/>
    <col min="1794" max="1794" width="9.90625" style="147" customWidth="1"/>
    <col min="1795" max="1797" width="8.453125" style="147" customWidth="1"/>
    <col min="1798" max="1800" width="6.90625" style="147" customWidth="1"/>
    <col min="1801" max="1803" width="8.453125" style="147" customWidth="1"/>
    <col min="1804" max="1804" width="6.90625" style="147" customWidth="1"/>
    <col min="1805" max="1805" width="7.36328125" style="147" customWidth="1"/>
    <col min="1806" max="1806" width="7.453125" style="147" bestFit="1" customWidth="1"/>
    <col min="1807" max="2048" width="8.90625" style="147"/>
    <col min="2049" max="2049" width="1.08984375" style="147" customWidth="1"/>
    <col min="2050" max="2050" width="9.90625" style="147" customWidth="1"/>
    <col min="2051" max="2053" width="8.453125" style="147" customWidth="1"/>
    <col min="2054" max="2056" width="6.90625" style="147" customWidth="1"/>
    <col min="2057" max="2059" width="8.453125" style="147" customWidth="1"/>
    <col min="2060" max="2060" width="6.90625" style="147" customWidth="1"/>
    <col min="2061" max="2061" width="7.36328125" style="147" customWidth="1"/>
    <col min="2062" max="2062" width="7.453125" style="147" bestFit="1" customWidth="1"/>
    <col min="2063" max="2304" width="8.90625" style="147"/>
    <col min="2305" max="2305" width="1.08984375" style="147" customWidth="1"/>
    <col min="2306" max="2306" width="9.90625" style="147" customWidth="1"/>
    <col min="2307" max="2309" width="8.453125" style="147" customWidth="1"/>
    <col min="2310" max="2312" width="6.90625" style="147" customWidth="1"/>
    <col min="2313" max="2315" width="8.453125" style="147" customWidth="1"/>
    <col min="2316" max="2316" width="6.90625" style="147" customWidth="1"/>
    <col min="2317" max="2317" width="7.36328125" style="147" customWidth="1"/>
    <col min="2318" max="2318" width="7.453125" style="147" bestFit="1" customWidth="1"/>
    <col min="2319" max="2560" width="8.90625" style="147"/>
    <col min="2561" max="2561" width="1.08984375" style="147" customWidth="1"/>
    <col min="2562" max="2562" width="9.90625" style="147" customWidth="1"/>
    <col min="2563" max="2565" width="8.453125" style="147" customWidth="1"/>
    <col min="2566" max="2568" width="6.90625" style="147" customWidth="1"/>
    <col min="2569" max="2571" width="8.453125" style="147" customWidth="1"/>
    <col min="2572" max="2572" width="6.90625" style="147" customWidth="1"/>
    <col min="2573" max="2573" width="7.36328125" style="147" customWidth="1"/>
    <col min="2574" max="2574" width="7.453125" style="147" bestFit="1" customWidth="1"/>
    <col min="2575" max="2816" width="8.90625" style="147"/>
    <col min="2817" max="2817" width="1.08984375" style="147" customWidth="1"/>
    <col min="2818" max="2818" width="9.90625" style="147" customWidth="1"/>
    <col min="2819" max="2821" width="8.453125" style="147" customWidth="1"/>
    <col min="2822" max="2824" width="6.90625" style="147" customWidth="1"/>
    <col min="2825" max="2827" width="8.453125" style="147" customWidth="1"/>
    <col min="2828" max="2828" width="6.90625" style="147" customWidth="1"/>
    <col min="2829" max="2829" width="7.36328125" style="147" customWidth="1"/>
    <col min="2830" max="2830" width="7.453125" style="147" bestFit="1" customWidth="1"/>
    <col min="2831" max="3072" width="8.90625" style="147"/>
    <col min="3073" max="3073" width="1.08984375" style="147" customWidth="1"/>
    <col min="3074" max="3074" width="9.90625" style="147" customWidth="1"/>
    <col min="3075" max="3077" width="8.453125" style="147" customWidth="1"/>
    <col min="3078" max="3080" width="6.90625" style="147" customWidth="1"/>
    <col min="3081" max="3083" width="8.453125" style="147" customWidth="1"/>
    <col min="3084" max="3084" width="6.90625" style="147" customWidth="1"/>
    <col min="3085" max="3085" width="7.36328125" style="147" customWidth="1"/>
    <col min="3086" max="3086" width="7.453125" style="147" bestFit="1" customWidth="1"/>
    <col min="3087" max="3328" width="8.90625" style="147"/>
    <col min="3329" max="3329" width="1.08984375" style="147" customWidth="1"/>
    <col min="3330" max="3330" width="9.90625" style="147" customWidth="1"/>
    <col min="3331" max="3333" width="8.453125" style="147" customWidth="1"/>
    <col min="3334" max="3336" width="6.90625" style="147" customWidth="1"/>
    <col min="3337" max="3339" width="8.453125" style="147" customWidth="1"/>
    <col min="3340" max="3340" width="6.90625" style="147" customWidth="1"/>
    <col min="3341" max="3341" width="7.36328125" style="147" customWidth="1"/>
    <col min="3342" max="3342" width="7.453125" style="147" bestFit="1" customWidth="1"/>
    <col min="3343" max="3584" width="8.90625" style="147"/>
    <col min="3585" max="3585" width="1.08984375" style="147" customWidth="1"/>
    <col min="3586" max="3586" width="9.90625" style="147" customWidth="1"/>
    <col min="3587" max="3589" width="8.453125" style="147" customWidth="1"/>
    <col min="3590" max="3592" width="6.90625" style="147" customWidth="1"/>
    <col min="3593" max="3595" width="8.453125" style="147" customWidth="1"/>
    <col min="3596" max="3596" width="6.90625" style="147" customWidth="1"/>
    <col min="3597" max="3597" width="7.36328125" style="147" customWidth="1"/>
    <col min="3598" max="3598" width="7.453125" style="147" bestFit="1" customWidth="1"/>
    <col min="3599" max="3840" width="8.90625" style="147"/>
    <col min="3841" max="3841" width="1.08984375" style="147" customWidth="1"/>
    <col min="3842" max="3842" width="9.90625" style="147" customWidth="1"/>
    <col min="3843" max="3845" width="8.453125" style="147" customWidth="1"/>
    <col min="3846" max="3848" width="6.90625" style="147" customWidth="1"/>
    <col min="3849" max="3851" width="8.453125" style="147" customWidth="1"/>
    <col min="3852" max="3852" width="6.90625" style="147" customWidth="1"/>
    <col min="3853" max="3853" width="7.36328125" style="147" customWidth="1"/>
    <col min="3854" max="3854" width="7.453125" style="147" bestFit="1" customWidth="1"/>
    <col min="3855" max="4096" width="8.90625" style="147"/>
    <col min="4097" max="4097" width="1.08984375" style="147" customWidth="1"/>
    <col min="4098" max="4098" width="9.90625" style="147" customWidth="1"/>
    <col min="4099" max="4101" width="8.453125" style="147" customWidth="1"/>
    <col min="4102" max="4104" width="6.90625" style="147" customWidth="1"/>
    <col min="4105" max="4107" width="8.453125" style="147" customWidth="1"/>
    <col min="4108" max="4108" width="6.90625" style="147" customWidth="1"/>
    <col min="4109" max="4109" width="7.36328125" style="147" customWidth="1"/>
    <col min="4110" max="4110" width="7.453125" style="147" bestFit="1" customWidth="1"/>
    <col min="4111" max="4352" width="8.90625" style="147"/>
    <col min="4353" max="4353" width="1.08984375" style="147" customWidth="1"/>
    <col min="4354" max="4354" width="9.90625" style="147" customWidth="1"/>
    <col min="4355" max="4357" width="8.453125" style="147" customWidth="1"/>
    <col min="4358" max="4360" width="6.90625" style="147" customWidth="1"/>
    <col min="4361" max="4363" width="8.453125" style="147" customWidth="1"/>
    <col min="4364" max="4364" width="6.90625" style="147" customWidth="1"/>
    <col min="4365" max="4365" width="7.36328125" style="147" customWidth="1"/>
    <col min="4366" max="4366" width="7.453125" style="147" bestFit="1" customWidth="1"/>
    <col min="4367" max="4608" width="8.90625" style="147"/>
    <col min="4609" max="4609" width="1.08984375" style="147" customWidth="1"/>
    <col min="4610" max="4610" width="9.90625" style="147" customWidth="1"/>
    <col min="4611" max="4613" width="8.453125" style="147" customWidth="1"/>
    <col min="4614" max="4616" width="6.90625" style="147" customWidth="1"/>
    <col min="4617" max="4619" width="8.453125" style="147" customWidth="1"/>
    <col min="4620" max="4620" width="6.90625" style="147" customWidth="1"/>
    <col min="4621" max="4621" width="7.36328125" style="147" customWidth="1"/>
    <col min="4622" max="4622" width="7.453125" style="147" bestFit="1" customWidth="1"/>
    <col min="4623" max="4864" width="8.90625" style="147"/>
    <col min="4865" max="4865" width="1.08984375" style="147" customWidth="1"/>
    <col min="4866" max="4866" width="9.90625" style="147" customWidth="1"/>
    <col min="4867" max="4869" width="8.453125" style="147" customWidth="1"/>
    <col min="4870" max="4872" width="6.90625" style="147" customWidth="1"/>
    <col min="4873" max="4875" width="8.453125" style="147" customWidth="1"/>
    <col min="4876" max="4876" width="6.90625" style="147" customWidth="1"/>
    <col min="4877" max="4877" width="7.36328125" style="147" customWidth="1"/>
    <col min="4878" max="4878" width="7.453125" style="147" bestFit="1" customWidth="1"/>
    <col min="4879" max="5120" width="8.90625" style="147"/>
    <col min="5121" max="5121" width="1.08984375" style="147" customWidth="1"/>
    <col min="5122" max="5122" width="9.90625" style="147" customWidth="1"/>
    <col min="5123" max="5125" width="8.453125" style="147" customWidth="1"/>
    <col min="5126" max="5128" width="6.90625" style="147" customWidth="1"/>
    <col min="5129" max="5131" width="8.453125" style="147" customWidth="1"/>
    <col min="5132" max="5132" width="6.90625" style="147" customWidth="1"/>
    <col min="5133" max="5133" width="7.36328125" style="147" customWidth="1"/>
    <col min="5134" max="5134" width="7.453125" style="147" bestFit="1" customWidth="1"/>
    <col min="5135" max="5376" width="8.90625" style="147"/>
    <col min="5377" max="5377" width="1.08984375" style="147" customWidth="1"/>
    <col min="5378" max="5378" width="9.90625" style="147" customWidth="1"/>
    <col min="5379" max="5381" width="8.453125" style="147" customWidth="1"/>
    <col min="5382" max="5384" width="6.90625" style="147" customWidth="1"/>
    <col min="5385" max="5387" width="8.453125" style="147" customWidth="1"/>
    <col min="5388" max="5388" width="6.90625" style="147" customWidth="1"/>
    <col min="5389" max="5389" width="7.36328125" style="147" customWidth="1"/>
    <col min="5390" max="5390" width="7.453125" style="147" bestFit="1" customWidth="1"/>
    <col min="5391" max="5632" width="8.90625" style="147"/>
    <col min="5633" max="5633" width="1.08984375" style="147" customWidth="1"/>
    <col min="5634" max="5634" width="9.90625" style="147" customWidth="1"/>
    <col min="5635" max="5637" width="8.453125" style="147" customWidth="1"/>
    <col min="5638" max="5640" width="6.90625" style="147" customWidth="1"/>
    <col min="5641" max="5643" width="8.453125" style="147" customWidth="1"/>
    <col min="5644" max="5644" width="6.90625" style="147" customWidth="1"/>
    <col min="5645" max="5645" width="7.36328125" style="147" customWidth="1"/>
    <col min="5646" max="5646" width="7.453125" style="147" bestFit="1" customWidth="1"/>
    <col min="5647" max="5888" width="8.90625" style="147"/>
    <col min="5889" max="5889" width="1.08984375" style="147" customWidth="1"/>
    <col min="5890" max="5890" width="9.90625" style="147" customWidth="1"/>
    <col min="5891" max="5893" width="8.453125" style="147" customWidth="1"/>
    <col min="5894" max="5896" width="6.90625" style="147" customWidth="1"/>
    <col min="5897" max="5899" width="8.453125" style="147" customWidth="1"/>
    <col min="5900" max="5900" width="6.90625" style="147" customWidth="1"/>
    <col min="5901" max="5901" width="7.36328125" style="147" customWidth="1"/>
    <col min="5902" max="5902" width="7.453125" style="147" bestFit="1" customWidth="1"/>
    <col min="5903" max="6144" width="8.90625" style="147"/>
    <col min="6145" max="6145" width="1.08984375" style="147" customWidth="1"/>
    <col min="6146" max="6146" width="9.90625" style="147" customWidth="1"/>
    <col min="6147" max="6149" width="8.453125" style="147" customWidth="1"/>
    <col min="6150" max="6152" width="6.90625" style="147" customWidth="1"/>
    <col min="6153" max="6155" width="8.453125" style="147" customWidth="1"/>
    <col min="6156" max="6156" width="6.90625" style="147" customWidth="1"/>
    <col min="6157" max="6157" width="7.36328125" style="147" customWidth="1"/>
    <col min="6158" max="6158" width="7.453125" style="147" bestFit="1" customWidth="1"/>
    <col min="6159" max="6400" width="8.90625" style="147"/>
    <col min="6401" max="6401" width="1.08984375" style="147" customWidth="1"/>
    <col min="6402" max="6402" width="9.90625" style="147" customWidth="1"/>
    <col min="6403" max="6405" width="8.453125" style="147" customWidth="1"/>
    <col min="6406" max="6408" width="6.90625" style="147" customWidth="1"/>
    <col min="6409" max="6411" width="8.453125" style="147" customWidth="1"/>
    <col min="6412" max="6412" width="6.90625" style="147" customWidth="1"/>
    <col min="6413" max="6413" width="7.36328125" style="147" customWidth="1"/>
    <col min="6414" max="6414" width="7.453125" style="147" bestFit="1" customWidth="1"/>
    <col min="6415" max="6656" width="8.90625" style="147"/>
    <col min="6657" max="6657" width="1.08984375" style="147" customWidth="1"/>
    <col min="6658" max="6658" width="9.90625" style="147" customWidth="1"/>
    <col min="6659" max="6661" width="8.453125" style="147" customWidth="1"/>
    <col min="6662" max="6664" width="6.90625" style="147" customWidth="1"/>
    <col min="6665" max="6667" width="8.453125" style="147" customWidth="1"/>
    <col min="6668" max="6668" width="6.90625" style="147" customWidth="1"/>
    <col min="6669" max="6669" width="7.36328125" style="147" customWidth="1"/>
    <col min="6670" max="6670" width="7.453125" style="147" bestFit="1" customWidth="1"/>
    <col min="6671" max="6912" width="8.90625" style="147"/>
    <col min="6913" max="6913" width="1.08984375" style="147" customWidth="1"/>
    <col min="6914" max="6914" width="9.90625" style="147" customWidth="1"/>
    <col min="6915" max="6917" width="8.453125" style="147" customWidth="1"/>
    <col min="6918" max="6920" width="6.90625" style="147" customWidth="1"/>
    <col min="6921" max="6923" width="8.453125" style="147" customWidth="1"/>
    <col min="6924" max="6924" width="6.90625" style="147" customWidth="1"/>
    <col min="6925" max="6925" width="7.36328125" style="147" customWidth="1"/>
    <col min="6926" max="6926" width="7.453125" style="147" bestFit="1" customWidth="1"/>
    <col min="6927" max="7168" width="8.90625" style="147"/>
    <col min="7169" max="7169" width="1.08984375" style="147" customWidth="1"/>
    <col min="7170" max="7170" width="9.90625" style="147" customWidth="1"/>
    <col min="7171" max="7173" width="8.453125" style="147" customWidth="1"/>
    <col min="7174" max="7176" width="6.90625" style="147" customWidth="1"/>
    <col min="7177" max="7179" width="8.453125" style="147" customWidth="1"/>
    <col min="7180" max="7180" width="6.90625" style="147" customWidth="1"/>
    <col min="7181" max="7181" width="7.36328125" style="147" customWidth="1"/>
    <col min="7182" max="7182" width="7.453125" style="147" bestFit="1" customWidth="1"/>
    <col min="7183" max="7424" width="8.90625" style="147"/>
    <col min="7425" max="7425" width="1.08984375" style="147" customWidth="1"/>
    <col min="7426" max="7426" width="9.90625" style="147" customWidth="1"/>
    <col min="7427" max="7429" width="8.453125" style="147" customWidth="1"/>
    <col min="7430" max="7432" width="6.90625" style="147" customWidth="1"/>
    <col min="7433" max="7435" width="8.453125" style="147" customWidth="1"/>
    <col min="7436" max="7436" width="6.90625" style="147" customWidth="1"/>
    <col min="7437" max="7437" width="7.36328125" style="147" customWidth="1"/>
    <col min="7438" max="7438" width="7.453125" style="147" bestFit="1" customWidth="1"/>
    <col min="7439" max="7680" width="8.90625" style="147"/>
    <col min="7681" max="7681" width="1.08984375" style="147" customWidth="1"/>
    <col min="7682" max="7682" width="9.90625" style="147" customWidth="1"/>
    <col min="7683" max="7685" width="8.453125" style="147" customWidth="1"/>
    <col min="7686" max="7688" width="6.90625" style="147" customWidth="1"/>
    <col min="7689" max="7691" width="8.453125" style="147" customWidth="1"/>
    <col min="7692" max="7692" width="6.90625" style="147" customWidth="1"/>
    <col min="7693" max="7693" width="7.36328125" style="147" customWidth="1"/>
    <col min="7694" max="7694" width="7.453125" style="147" bestFit="1" customWidth="1"/>
    <col min="7695" max="7936" width="8.90625" style="147"/>
    <col min="7937" max="7937" width="1.08984375" style="147" customWidth="1"/>
    <col min="7938" max="7938" width="9.90625" style="147" customWidth="1"/>
    <col min="7939" max="7941" width="8.453125" style="147" customWidth="1"/>
    <col min="7942" max="7944" width="6.90625" style="147" customWidth="1"/>
    <col min="7945" max="7947" width="8.453125" style="147" customWidth="1"/>
    <col min="7948" max="7948" width="6.90625" style="147" customWidth="1"/>
    <col min="7949" max="7949" width="7.36328125" style="147" customWidth="1"/>
    <col min="7950" max="7950" width="7.453125" style="147" bestFit="1" customWidth="1"/>
    <col min="7951" max="8192" width="8.90625" style="147"/>
    <col min="8193" max="8193" width="1.08984375" style="147" customWidth="1"/>
    <col min="8194" max="8194" width="9.90625" style="147" customWidth="1"/>
    <col min="8195" max="8197" width="8.453125" style="147" customWidth="1"/>
    <col min="8198" max="8200" width="6.90625" style="147" customWidth="1"/>
    <col min="8201" max="8203" width="8.453125" style="147" customWidth="1"/>
    <col min="8204" max="8204" width="6.90625" style="147" customWidth="1"/>
    <col min="8205" max="8205" width="7.36328125" style="147" customWidth="1"/>
    <col min="8206" max="8206" width="7.453125" style="147" bestFit="1" customWidth="1"/>
    <col min="8207" max="8448" width="8.90625" style="147"/>
    <col min="8449" max="8449" width="1.08984375" style="147" customWidth="1"/>
    <col min="8450" max="8450" width="9.90625" style="147" customWidth="1"/>
    <col min="8451" max="8453" width="8.453125" style="147" customWidth="1"/>
    <col min="8454" max="8456" width="6.90625" style="147" customWidth="1"/>
    <col min="8457" max="8459" width="8.453125" style="147" customWidth="1"/>
    <col min="8460" max="8460" width="6.90625" style="147" customWidth="1"/>
    <col min="8461" max="8461" width="7.36328125" style="147" customWidth="1"/>
    <col min="8462" max="8462" width="7.453125" style="147" bestFit="1" customWidth="1"/>
    <col min="8463" max="8704" width="8.90625" style="147"/>
    <col min="8705" max="8705" width="1.08984375" style="147" customWidth="1"/>
    <col min="8706" max="8706" width="9.90625" style="147" customWidth="1"/>
    <col min="8707" max="8709" width="8.453125" style="147" customWidth="1"/>
    <col min="8710" max="8712" width="6.90625" style="147" customWidth="1"/>
    <col min="8713" max="8715" width="8.453125" style="147" customWidth="1"/>
    <col min="8716" max="8716" width="6.90625" style="147" customWidth="1"/>
    <col min="8717" max="8717" width="7.36328125" style="147" customWidth="1"/>
    <col min="8718" max="8718" width="7.453125" style="147" bestFit="1" customWidth="1"/>
    <col min="8719" max="8960" width="8.90625" style="147"/>
    <col min="8961" max="8961" width="1.08984375" style="147" customWidth="1"/>
    <col min="8962" max="8962" width="9.90625" style="147" customWidth="1"/>
    <col min="8963" max="8965" width="8.453125" style="147" customWidth="1"/>
    <col min="8966" max="8968" width="6.90625" style="147" customWidth="1"/>
    <col min="8969" max="8971" width="8.453125" style="147" customWidth="1"/>
    <col min="8972" max="8972" width="6.90625" style="147" customWidth="1"/>
    <col min="8973" max="8973" width="7.36328125" style="147" customWidth="1"/>
    <col min="8974" max="8974" width="7.453125" style="147" bestFit="1" customWidth="1"/>
    <col min="8975" max="9216" width="8.90625" style="147"/>
    <col min="9217" max="9217" width="1.08984375" style="147" customWidth="1"/>
    <col min="9218" max="9218" width="9.90625" style="147" customWidth="1"/>
    <col min="9219" max="9221" width="8.453125" style="147" customWidth="1"/>
    <col min="9222" max="9224" width="6.90625" style="147" customWidth="1"/>
    <col min="9225" max="9227" width="8.453125" style="147" customWidth="1"/>
    <col min="9228" max="9228" width="6.90625" style="147" customWidth="1"/>
    <col min="9229" max="9229" width="7.36328125" style="147" customWidth="1"/>
    <col min="9230" max="9230" width="7.453125" style="147" bestFit="1" customWidth="1"/>
    <col min="9231" max="9472" width="8.90625" style="147"/>
    <col min="9473" max="9473" width="1.08984375" style="147" customWidth="1"/>
    <col min="9474" max="9474" width="9.90625" style="147" customWidth="1"/>
    <col min="9475" max="9477" width="8.453125" style="147" customWidth="1"/>
    <col min="9478" max="9480" width="6.90625" style="147" customWidth="1"/>
    <col min="9481" max="9483" width="8.453125" style="147" customWidth="1"/>
    <col min="9484" max="9484" width="6.90625" style="147" customWidth="1"/>
    <col min="9485" max="9485" width="7.36328125" style="147" customWidth="1"/>
    <col min="9486" max="9486" width="7.453125" style="147" bestFit="1" customWidth="1"/>
    <col min="9487" max="9728" width="8.90625" style="147"/>
    <col min="9729" max="9729" width="1.08984375" style="147" customWidth="1"/>
    <col min="9730" max="9730" width="9.90625" style="147" customWidth="1"/>
    <col min="9731" max="9733" width="8.453125" style="147" customWidth="1"/>
    <col min="9734" max="9736" width="6.90625" style="147" customWidth="1"/>
    <col min="9737" max="9739" width="8.453125" style="147" customWidth="1"/>
    <col min="9740" max="9740" width="6.90625" style="147" customWidth="1"/>
    <col min="9741" max="9741" width="7.36328125" style="147" customWidth="1"/>
    <col min="9742" max="9742" width="7.453125" style="147" bestFit="1" customWidth="1"/>
    <col min="9743" max="9984" width="8.90625" style="147"/>
    <col min="9985" max="9985" width="1.08984375" style="147" customWidth="1"/>
    <col min="9986" max="9986" width="9.90625" style="147" customWidth="1"/>
    <col min="9987" max="9989" width="8.453125" style="147" customWidth="1"/>
    <col min="9990" max="9992" width="6.90625" style="147" customWidth="1"/>
    <col min="9993" max="9995" width="8.453125" style="147" customWidth="1"/>
    <col min="9996" max="9996" width="6.90625" style="147" customWidth="1"/>
    <col min="9997" max="9997" width="7.36328125" style="147" customWidth="1"/>
    <col min="9998" max="9998" width="7.453125" style="147" bestFit="1" customWidth="1"/>
    <col min="9999" max="10240" width="8.90625" style="147"/>
    <col min="10241" max="10241" width="1.08984375" style="147" customWidth="1"/>
    <col min="10242" max="10242" width="9.90625" style="147" customWidth="1"/>
    <col min="10243" max="10245" width="8.453125" style="147" customWidth="1"/>
    <col min="10246" max="10248" width="6.90625" style="147" customWidth="1"/>
    <col min="10249" max="10251" width="8.453125" style="147" customWidth="1"/>
    <col min="10252" max="10252" width="6.90625" style="147" customWidth="1"/>
    <col min="10253" max="10253" width="7.36328125" style="147" customWidth="1"/>
    <col min="10254" max="10254" width="7.453125" style="147" bestFit="1" customWidth="1"/>
    <col min="10255" max="10496" width="8.90625" style="147"/>
    <col min="10497" max="10497" width="1.08984375" style="147" customWidth="1"/>
    <col min="10498" max="10498" width="9.90625" style="147" customWidth="1"/>
    <col min="10499" max="10501" width="8.453125" style="147" customWidth="1"/>
    <col min="10502" max="10504" width="6.90625" style="147" customWidth="1"/>
    <col min="10505" max="10507" width="8.453125" style="147" customWidth="1"/>
    <col min="10508" max="10508" width="6.90625" style="147" customWidth="1"/>
    <col min="10509" max="10509" width="7.36328125" style="147" customWidth="1"/>
    <col min="10510" max="10510" width="7.453125" style="147" bestFit="1" customWidth="1"/>
    <col min="10511" max="10752" width="8.90625" style="147"/>
    <col min="10753" max="10753" width="1.08984375" style="147" customWidth="1"/>
    <col min="10754" max="10754" width="9.90625" style="147" customWidth="1"/>
    <col min="10755" max="10757" width="8.453125" style="147" customWidth="1"/>
    <col min="10758" max="10760" width="6.90625" style="147" customWidth="1"/>
    <col min="10761" max="10763" width="8.453125" style="147" customWidth="1"/>
    <col min="10764" max="10764" width="6.90625" style="147" customWidth="1"/>
    <col min="10765" max="10765" width="7.36328125" style="147" customWidth="1"/>
    <col min="10766" max="10766" width="7.453125" style="147" bestFit="1" customWidth="1"/>
    <col min="10767" max="11008" width="8.90625" style="147"/>
    <col min="11009" max="11009" width="1.08984375" style="147" customWidth="1"/>
    <col min="11010" max="11010" width="9.90625" style="147" customWidth="1"/>
    <col min="11011" max="11013" width="8.453125" style="147" customWidth="1"/>
    <col min="11014" max="11016" width="6.90625" style="147" customWidth="1"/>
    <col min="11017" max="11019" width="8.453125" style="147" customWidth="1"/>
    <col min="11020" max="11020" width="6.90625" style="147" customWidth="1"/>
    <col min="11021" max="11021" width="7.36328125" style="147" customWidth="1"/>
    <col min="11022" max="11022" width="7.453125" style="147" bestFit="1" customWidth="1"/>
    <col min="11023" max="11264" width="8.90625" style="147"/>
    <col min="11265" max="11265" width="1.08984375" style="147" customWidth="1"/>
    <col min="11266" max="11266" width="9.90625" style="147" customWidth="1"/>
    <col min="11267" max="11269" width="8.453125" style="147" customWidth="1"/>
    <col min="11270" max="11272" width="6.90625" style="147" customWidth="1"/>
    <col min="11273" max="11275" width="8.453125" style="147" customWidth="1"/>
    <col min="11276" max="11276" width="6.90625" style="147" customWidth="1"/>
    <col min="11277" max="11277" width="7.36328125" style="147" customWidth="1"/>
    <col min="11278" max="11278" width="7.453125" style="147" bestFit="1" customWidth="1"/>
    <col min="11279" max="11520" width="8.90625" style="147"/>
    <col min="11521" max="11521" width="1.08984375" style="147" customWidth="1"/>
    <col min="11522" max="11522" width="9.90625" style="147" customWidth="1"/>
    <col min="11523" max="11525" width="8.453125" style="147" customWidth="1"/>
    <col min="11526" max="11528" width="6.90625" style="147" customWidth="1"/>
    <col min="11529" max="11531" width="8.453125" style="147" customWidth="1"/>
    <col min="11532" max="11532" width="6.90625" style="147" customWidth="1"/>
    <col min="11533" max="11533" width="7.36328125" style="147" customWidth="1"/>
    <col min="11534" max="11534" width="7.453125" style="147" bestFit="1" customWidth="1"/>
    <col min="11535" max="11776" width="8.90625" style="147"/>
    <col min="11777" max="11777" width="1.08984375" style="147" customWidth="1"/>
    <col min="11778" max="11778" width="9.90625" style="147" customWidth="1"/>
    <col min="11779" max="11781" width="8.453125" style="147" customWidth="1"/>
    <col min="11782" max="11784" width="6.90625" style="147" customWidth="1"/>
    <col min="11785" max="11787" width="8.453125" style="147" customWidth="1"/>
    <col min="11788" max="11788" width="6.90625" style="147" customWidth="1"/>
    <col min="11789" max="11789" width="7.36328125" style="147" customWidth="1"/>
    <col min="11790" max="11790" width="7.453125" style="147" bestFit="1" customWidth="1"/>
    <col min="11791" max="12032" width="8.90625" style="147"/>
    <col min="12033" max="12033" width="1.08984375" style="147" customWidth="1"/>
    <col min="12034" max="12034" width="9.90625" style="147" customWidth="1"/>
    <col min="12035" max="12037" width="8.453125" style="147" customWidth="1"/>
    <col min="12038" max="12040" width="6.90625" style="147" customWidth="1"/>
    <col min="12041" max="12043" width="8.453125" style="147" customWidth="1"/>
    <col min="12044" max="12044" width="6.90625" style="147" customWidth="1"/>
    <col min="12045" max="12045" width="7.36328125" style="147" customWidth="1"/>
    <col min="12046" max="12046" width="7.453125" style="147" bestFit="1" customWidth="1"/>
    <col min="12047" max="12288" width="8.90625" style="147"/>
    <col min="12289" max="12289" width="1.08984375" style="147" customWidth="1"/>
    <col min="12290" max="12290" width="9.90625" style="147" customWidth="1"/>
    <col min="12291" max="12293" width="8.453125" style="147" customWidth="1"/>
    <col min="12294" max="12296" width="6.90625" style="147" customWidth="1"/>
    <col min="12297" max="12299" width="8.453125" style="147" customWidth="1"/>
    <col min="12300" max="12300" width="6.90625" style="147" customWidth="1"/>
    <col min="12301" max="12301" width="7.36328125" style="147" customWidth="1"/>
    <col min="12302" max="12302" width="7.453125" style="147" bestFit="1" customWidth="1"/>
    <col min="12303" max="12544" width="8.90625" style="147"/>
    <col min="12545" max="12545" width="1.08984375" style="147" customWidth="1"/>
    <col min="12546" max="12546" width="9.90625" style="147" customWidth="1"/>
    <col min="12547" max="12549" width="8.453125" style="147" customWidth="1"/>
    <col min="12550" max="12552" width="6.90625" style="147" customWidth="1"/>
    <col min="12553" max="12555" width="8.453125" style="147" customWidth="1"/>
    <col min="12556" max="12556" width="6.90625" style="147" customWidth="1"/>
    <col min="12557" max="12557" width="7.36328125" style="147" customWidth="1"/>
    <col min="12558" max="12558" width="7.453125" style="147" bestFit="1" customWidth="1"/>
    <col min="12559" max="12800" width="8.90625" style="147"/>
    <col min="12801" max="12801" width="1.08984375" style="147" customWidth="1"/>
    <col min="12802" max="12802" width="9.90625" style="147" customWidth="1"/>
    <col min="12803" max="12805" width="8.453125" style="147" customWidth="1"/>
    <col min="12806" max="12808" width="6.90625" style="147" customWidth="1"/>
    <col min="12809" max="12811" width="8.453125" style="147" customWidth="1"/>
    <col min="12812" max="12812" width="6.90625" style="147" customWidth="1"/>
    <col min="12813" max="12813" width="7.36328125" style="147" customWidth="1"/>
    <col min="12814" max="12814" width="7.453125" style="147" bestFit="1" customWidth="1"/>
    <col min="12815" max="13056" width="8.90625" style="147"/>
    <col min="13057" max="13057" width="1.08984375" style="147" customWidth="1"/>
    <col min="13058" max="13058" width="9.90625" style="147" customWidth="1"/>
    <col min="13059" max="13061" width="8.453125" style="147" customWidth="1"/>
    <col min="13062" max="13064" width="6.90625" style="147" customWidth="1"/>
    <col min="13065" max="13067" width="8.453125" style="147" customWidth="1"/>
    <col min="13068" max="13068" width="6.90625" style="147" customWidth="1"/>
    <col min="13069" max="13069" width="7.36328125" style="147" customWidth="1"/>
    <col min="13070" max="13070" width="7.453125" style="147" bestFit="1" customWidth="1"/>
    <col min="13071" max="13312" width="8.90625" style="147"/>
    <col min="13313" max="13313" width="1.08984375" style="147" customWidth="1"/>
    <col min="13314" max="13314" width="9.90625" style="147" customWidth="1"/>
    <col min="13315" max="13317" width="8.453125" style="147" customWidth="1"/>
    <col min="13318" max="13320" width="6.90625" style="147" customWidth="1"/>
    <col min="13321" max="13323" width="8.453125" style="147" customWidth="1"/>
    <col min="13324" max="13324" width="6.90625" style="147" customWidth="1"/>
    <col min="13325" max="13325" width="7.36328125" style="147" customWidth="1"/>
    <col min="13326" max="13326" width="7.453125" style="147" bestFit="1" customWidth="1"/>
    <col min="13327" max="13568" width="8.90625" style="147"/>
    <col min="13569" max="13569" width="1.08984375" style="147" customWidth="1"/>
    <col min="13570" max="13570" width="9.90625" style="147" customWidth="1"/>
    <col min="13571" max="13573" width="8.453125" style="147" customWidth="1"/>
    <col min="13574" max="13576" width="6.90625" style="147" customWidth="1"/>
    <col min="13577" max="13579" width="8.453125" style="147" customWidth="1"/>
    <col min="13580" max="13580" width="6.90625" style="147" customWidth="1"/>
    <col min="13581" max="13581" width="7.36328125" style="147" customWidth="1"/>
    <col min="13582" max="13582" width="7.453125" style="147" bestFit="1" customWidth="1"/>
    <col min="13583" max="13824" width="8.90625" style="147"/>
    <col min="13825" max="13825" width="1.08984375" style="147" customWidth="1"/>
    <col min="13826" max="13826" width="9.90625" style="147" customWidth="1"/>
    <col min="13827" max="13829" width="8.453125" style="147" customWidth="1"/>
    <col min="13830" max="13832" width="6.90625" style="147" customWidth="1"/>
    <col min="13833" max="13835" width="8.453125" style="147" customWidth="1"/>
    <col min="13836" max="13836" width="6.90625" style="147" customWidth="1"/>
    <col min="13837" max="13837" width="7.36328125" style="147" customWidth="1"/>
    <col min="13838" max="13838" width="7.453125" style="147" bestFit="1" customWidth="1"/>
    <col min="13839" max="14080" width="8.90625" style="147"/>
    <col min="14081" max="14081" width="1.08984375" style="147" customWidth="1"/>
    <col min="14082" max="14082" width="9.90625" style="147" customWidth="1"/>
    <col min="14083" max="14085" width="8.453125" style="147" customWidth="1"/>
    <col min="14086" max="14088" width="6.90625" style="147" customWidth="1"/>
    <col min="14089" max="14091" width="8.453125" style="147" customWidth="1"/>
    <col min="14092" max="14092" width="6.90625" style="147" customWidth="1"/>
    <col min="14093" max="14093" width="7.36328125" style="147" customWidth="1"/>
    <col min="14094" max="14094" width="7.453125" style="147" bestFit="1" customWidth="1"/>
    <col min="14095" max="14336" width="8.90625" style="147"/>
    <col min="14337" max="14337" width="1.08984375" style="147" customWidth="1"/>
    <col min="14338" max="14338" width="9.90625" style="147" customWidth="1"/>
    <col min="14339" max="14341" width="8.453125" style="147" customWidth="1"/>
    <col min="14342" max="14344" width="6.90625" style="147" customWidth="1"/>
    <col min="14345" max="14347" width="8.453125" style="147" customWidth="1"/>
    <col min="14348" max="14348" width="6.90625" style="147" customWidth="1"/>
    <col min="14349" max="14349" width="7.36328125" style="147" customWidth="1"/>
    <col min="14350" max="14350" width="7.453125" style="147" bestFit="1" customWidth="1"/>
    <col min="14351" max="14592" width="8.90625" style="147"/>
    <col min="14593" max="14593" width="1.08984375" style="147" customWidth="1"/>
    <col min="14594" max="14594" width="9.90625" style="147" customWidth="1"/>
    <col min="14595" max="14597" width="8.453125" style="147" customWidth="1"/>
    <col min="14598" max="14600" width="6.90625" style="147" customWidth="1"/>
    <col min="14601" max="14603" width="8.453125" style="147" customWidth="1"/>
    <col min="14604" max="14604" width="6.90625" style="147" customWidth="1"/>
    <col min="14605" max="14605" width="7.36328125" style="147" customWidth="1"/>
    <col min="14606" max="14606" width="7.453125" style="147" bestFit="1" customWidth="1"/>
    <col min="14607" max="14848" width="8.90625" style="147"/>
    <col min="14849" max="14849" width="1.08984375" style="147" customWidth="1"/>
    <col min="14850" max="14850" width="9.90625" style="147" customWidth="1"/>
    <col min="14851" max="14853" width="8.453125" style="147" customWidth="1"/>
    <col min="14854" max="14856" width="6.90625" style="147" customWidth="1"/>
    <col min="14857" max="14859" width="8.453125" style="147" customWidth="1"/>
    <col min="14860" max="14860" width="6.90625" style="147" customWidth="1"/>
    <col min="14861" max="14861" width="7.36328125" style="147" customWidth="1"/>
    <col min="14862" max="14862" width="7.453125" style="147" bestFit="1" customWidth="1"/>
    <col min="14863" max="15104" width="8.90625" style="147"/>
    <col min="15105" max="15105" width="1.08984375" style="147" customWidth="1"/>
    <col min="15106" max="15106" width="9.90625" style="147" customWidth="1"/>
    <col min="15107" max="15109" width="8.453125" style="147" customWidth="1"/>
    <col min="15110" max="15112" width="6.90625" style="147" customWidth="1"/>
    <col min="15113" max="15115" width="8.453125" style="147" customWidth="1"/>
    <col min="15116" max="15116" width="6.90625" style="147" customWidth="1"/>
    <col min="15117" max="15117" width="7.36328125" style="147" customWidth="1"/>
    <col min="15118" max="15118" width="7.453125" style="147" bestFit="1" customWidth="1"/>
    <col min="15119" max="15360" width="8.90625" style="147"/>
    <col min="15361" max="15361" width="1.08984375" style="147" customWidth="1"/>
    <col min="15362" max="15362" width="9.90625" style="147" customWidth="1"/>
    <col min="15363" max="15365" width="8.453125" style="147" customWidth="1"/>
    <col min="15366" max="15368" width="6.90625" style="147" customWidth="1"/>
    <col min="15369" max="15371" width="8.453125" style="147" customWidth="1"/>
    <col min="15372" max="15372" width="6.90625" style="147" customWidth="1"/>
    <col min="15373" max="15373" width="7.36328125" style="147" customWidth="1"/>
    <col min="15374" max="15374" width="7.453125" style="147" bestFit="1" customWidth="1"/>
    <col min="15375" max="15616" width="8.90625" style="147"/>
    <col min="15617" max="15617" width="1.08984375" style="147" customWidth="1"/>
    <col min="15618" max="15618" width="9.90625" style="147" customWidth="1"/>
    <col min="15619" max="15621" width="8.453125" style="147" customWidth="1"/>
    <col min="15622" max="15624" width="6.90625" style="147" customWidth="1"/>
    <col min="15625" max="15627" width="8.453125" style="147" customWidth="1"/>
    <col min="15628" max="15628" width="6.90625" style="147" customWidth="1"/>
    <col min="15629" max="15629" width="7.36328125" style="147" customWidth="1"/>
    <col min="15630" max="15630" width="7.453125" style="147" bestFit="1" customWidth="1"/>
    <col min="15631" max="15872" width="8.90625" style="147"/>
    <col min="15873" max="15873" width="1.08984375" style="147" customWidth="1"/>
    <col min="15874" max="15874" width="9.90625" style="147" customWidth="1"/>
    <col min="15875" max="15877" width="8.453125" style="147" customWidth="1"/>
    <col min="15878" max="15880" width="6.90625" style="147" customWidth="1"/>
    <col min="15881" max="15883" width="8.453125" style="147" customWidth="1"/>
    <col min="15884" max="15884" width="6.90625" style="147" customWidth="1"/>
    <col min="15885" max="15885" width="7.36328125" style="147" customWidth="1"/>
    <col min="15886" max="15886" width="7.453125" style="147" bestFit="1" customWidth="1"/>
    <col min="15887" max="16128" width="8.90625" style="147"/>
    <col min="16129" max="16129" width="1.08984375" style="147" customWidth="1"/>
    <col min="16130" max="16130" width="9.90625" style="147" customWidth="1"/>
    <col min="16131" max="16133" width="8.453125" style="147" customWidth="1"/>
    <col min="16134" max="16136" width="6.90625" style="147" customWidth="1"/>
    <col min="16137" max="16139" width="8.453125" style="147" customWidth="1"/>
    <col min="16140" max="16140" width="6.90625" style="147" customWidth="1"/>
    <col min="16141" max="16141" width="7.36328125" style="147" customWidth="1"/>
    <col min="16142" max="16142" width="7.453125" style="147" bestFit="1" customWidth="1"/>
    <col min="16143" max="16384" width="8.90625" style="147"/>
  </cols>
  <sheetData>
    <row r="1" spans="2:46" ht="19.5" customHeight="1" thickBot="1">
      <c r="B1" s="145" t="s">
        <v>103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</row>
    <row r="2" spans="2:46" ht="17.25" customHeight="1">
      <c r="B2" s="148"/>
      <c r="C2" s="2938" t="s">
        <v>67</v>
      </c>
      <c r="D2" s="2939"/>
      <c r="E2" s="2939"/>
      <c r="F2" s="2939"/>
      <c r="G2" s="2939"/>
      <c r="H2" s="2940"/>
      <c r="I2" s="2938" t="s">
        <v>68</v>
      </c>
      <c r="J2" s="2939"/>
      <c r="K2" s="2939"/>
      <c r="L2" s="2939"/>
      <c r="M2" s="2939"/>
      <c r="N2" s="2940"/>
      <c r="O2" s="2938" t="s">
        <v>98</v>
      </c>
      <c r="P2" s="2939"/>
      <c r="Q2" s="2939"/>
      <c r="R2" s="2939"/>
      <c r="S2" s="2939"/>
      <c r="T2" s="2940"/>
      <c r="U2" s="2938" t="s">
        <v>99</v>
      </c>
      <c r="V2" s="2939"/>
      <c r="W2" s="2939"/>
      <c r="X2" s="2939"/>
      <c r="Y2" s="2939"/>
      <c r="Z2" s="2940"/>
      <c r="AA2" s="2938" t="s">
        <v>100</v>
      </c>
      <c r="AB2" s="2939"/>
      <c r="AC2" s="2939"/>
      <c r="AD2" s="2939"/>
      <c r="AE2" s="2939"/>
      <c r="AF2" s="2939"/>
      <c r="AG2" s="2934" t="s">
        <v>101</v>
      </c>
      <c r="AH2" s="2935"/>
      <c r="AI2" s="2935"/>
      <c r="AJ2" s="2935"/>
      <c r="AK2" s="2935"/>
      <c r="AL2" s="2944"/>
      <c r="AM2" s="2934" t="s">
        <v>102</v>
      </c>
      <c r="AN2" s="2935"/>
      <c r="AO2" s="2935"/>
      <c r="AP2" s="2935"/>
      <c r="AQ2" s="2935"/>
      <c r="AR2" s="2935"/>
      <c r="AS2" s="2932" t="s">
        <v>727</v>
      </c>
      <c r="AT2" s="2933"/>
    </row>
    <row r="3" spans="2:46" ht="17.25" customHeight="1">
      <c r="B3" s="149" t="s">
        <v>69</v>
      </c>
      <c r="C3" s="150" t="s">
        <v>70</v>
      </c>
      <c r="D3" s="151" t="s">
        <v>71</v>
      </c>
      <c r="E3" s="152" t="s">
        <v>70</v>
      </c>
      <c r="F3" s="2941" t="s">
        <v>72</v>
      </c>
      <c r="G3" s="2942"/>
      <c r="H3" s="2943"/>
      <c r="I3" s="150" t="s">
        <v>70</v>
      </c>
      <c r="J3" s="151" t="s">
        <v>71</v>
      </c>
      <c r="K3" s="152" t="s">
        <v>70</v>
      </c>
      <c r="L3" s="2941" t="s">
        <v>72</v>
      </c>
      <c r="M3" s="2942"/>
      <c r="N3" s="2943"/>
      <c r="O3" s="150" t="s">
        <v>70</v>
      </c>
      <c r="P3" s="151" t="s">
        <v>71</v>
      </c>
      <c r="Q3" s="152" t="s">
        <v>70</v>
      </c>
      <c r="R3" s="2941" t="s">
        <v>72</v>
      </c>
      <c r="S3" s="2942"/>
      <c r="T3" s="2943"/>
      <c r="U3" s="150" t="s">
        <v>70</v>
      </c>
      <c r="V3" s="151" t="s">
        <v>71</v>
      </c>
      <c r="W3" s="152" t="s">
        <v>70</v>
      </c>
      <c r="X3" s="2941" t="s">
        <v>72</v>
      </c>
      <c r="Y3" s="2942"/>
      <c r="Z3" s="2943"/>
      <c r="AA3" s="150" t="s">
        <v>70</v>
      </c>
      <c r="AB3" s="151" t="s">
        <v>71</v>
      </c>
      <c r="AC3" s="152" t="s">
        <v>70</v>
      </c>
      <c r="AD3" s="2941" t="s">
        <v>72</v>
      </c>
      <c r="AE3" s="2942"/>
      <c r="AF3" s="2942"/>
      <c r="AG3" s="155" t="s">
        <v>70</v>
      </c>
      <c r="AH3" s="153" t="s">
        <v>71</v>
      </c>
      <c r="AI3" s="154" t="s">
        <v>70</v>
      </c>
      <c r="AJ3" s="2936" t="s">
        <v>72</v>
      </c>
      <c r="AK3" s="2937"/>
      <c r="AL3" s="2945"/>
      <c r="AM3" s="155" t="s">
        <v>70</v>
      </c>
      <c r="AN3" s="153" t="s">
        <v>71</v>
      </c>
      <c r="AO3" s="154" t="s">
        <v>70</v>
      </c>
      <c r="AP3" s="2936" t="s">
        <v>72</v>
      </c>
      <c r="AQ3" s="2937"/>
      <c r="AR3" s="2937"/>
      <c r="AS3" s="621"/>
      <c r="AT3" s="622"/>
    </row>
    <row r="4" spans="2:46" ht="17.25" customHeight="1" thickBot="1">
      <c r="B4" s="184"/>
      <c r="C4" s="185"/>
      <c r="D4" s="186"/>
      <c r="E4" s="187"/>
      <c r="F4" s="186" t="s">
        <v>73</v>
      </c>
      <c r="G4" s="186" t="s">
        <v>74</v>
      </c>
      <c r="H4" s="188" t="s">
        <v>75</v>
      </c>
      <c r="I4" s="185"/>
      <c r="J4" s="186"/>
      <c r="K4" s="187"/>
      <c r="L4" s="186" t="s">
        <v>73</v>
      </c>
      <c r="M4" s="186" t="s">
        <v>74</v>
      </c>
      <c r="N4" s="188" t="s">
        <v>75</v>
      </c>
      <c r="O4" s="185"/>
      <c r="P4" s="186"/>
      <c r="Q4" s="187"/>
      <c r="R4" s="186" t="s">
        <v>73</v>
      </c>
      <c r="S4" s="186" t="s">
        <v>74</v>
      </c>
      <c r="T4" s="188" t="s">
        <v>75</v>
      </c>
      <c r="U4" s="185"/>
      <c r="V4" s="186"/>
      <c r="W4" s="187"/>
      <c r="X4" s="186" t="s">
        <v>73</v>
      </c>
      <c r="Y4" s="186" t="s">
        <v>74</v>
      </c>
      <c r="Z4" s="188" t="s">
        <v>75</v>
      </c>
      <c r="AA4" s="185"/>
      <c r="AB4" s="186"/>
      <c r="AC4" s="187"/>
      <c r="AD4" s="186" t="s">
        <v>73</v>
      </c>
      <c r="AE4" s="186" t="s">
        <v>74</v>
      </c>
      <c r="AF4" s="189" t="s">
        <v>75</v>
      </c>
      <c r="AG4" s="190"/>
      <c r="AH4" s="191"/>
      <c r="AI4" s="192"/>
      <c r="AJ4" s="191" t="s">
        <v>73</v>
      </c>
      <c r="AK4" s="191" t="s">
        <v>74</v>
      </c>
      <c r="AL4" s="193" t="s">
        <v>75</v>
      </c>
      <c r="AM4" s="190"/>
      <c r="AN4" s="191"/>
      <c r="AO4" s="192"/>
      <c r="AP4" s="191" t="s">
        <v>73</v>
      </c>
      <c r="AQ4" s="191" t="s">
        <v>74</v>
      </c>
      <c r="AR4" s="619" t="s">
        <v>75</v>
      </c>
      <c r="AS4" s="623" t="s">
        <v>73</v>
      </c>
      <c r="AT4" s="624" t="s">
        <v>74</v>
      </c>
    </row>
    <row r="5" spans="2:46" ht="17.25" customHeight="1">
      <c r="B5" s="156" t="s">
        <v>76</v>
      </c>
      <c r="C5" s="157" t="s">
        <v>104</v>
      </c>
      <c r="D5" s="158" t="s">
        <v>114</v>
      </c>
      <c r="E5" s="159" t="s">
        <v>105</v>
      </c>
      <c r="F5" s="160">
        <v>57</v>
      </c>
      <c r="G5" s="160">
        <v>16</v>
      </c>
      <c r="H5" s="161">
        <f t="shared" ref="H5:H12" si="0">F5+G5</f>
        <v>73</v>
      </c>
      <c r="I5" s="157" t="s">
        <v>125</v>
      </c>
      <c r="J5" s="158" t="s">
        <v>132</v>
      </c>
      <c r="K5" s="159" t="s">
        <v>126</v>
      </c>
      <c r="L5" s="160">
        <v>57</v>
      </c>
      <c r="M5" s="160">
        <v>17</v>
      </c>
      <c r="N5" s="161">
        <f t="shared" ref="N5:N12" si="1">L5+M5</f>
        <v>74</v>
      </c>
      <c r="O5" s="157"/>
      <c r="P5" s="158"/>
      <c r="Q5" s="159"/>
      <c r="R5" s="160"/>
      <c r="S5" s="160"/>
      <c r="T5" s="161"/>
      <c r="U5" s="157"/>
      <c r="V5" s="158"/>
      <c r="W5" s="159"/>
      <c r="X5" s="160"/>
      <c r="Y5" s="160"/>
      <c r="Z5" s="161"/>
      <c r="AA5" s="157" t="s">
        <v>200</v>
      </c>
      <c r="AB5" s="158" t="s">
        <v>201</v>
      </c>
      <c r="AC5" s="159" t="s">
        <v>202</v>
      </c>
      <c r="AD5" s="160"/>
      <c r="AE5" s="160"/>
      <c r="AF5" s="182"/>
      <c r="AG5" s="157"/>
      <c r="AH5" s="158"/>
      <c r="AI5" s="159"/>
      <c r="AJ5" s="160"/>
      <c r="AK5" s="160"/>
      <c r="AL5" s="161"/>
      <c r="AM5" s="157"/>
      <c r="AN5" s="158"/>
      <c r="AO5" s="159"/>
      <c r="AP5" s="160"/>
      <c r="AQ5" s="160"/>
      <c r="AR5" s="182"/>
      <c r="AS5" s="625" t="s">
        <v>728</v>
      </c>
      <c r="AT5" s="154"/>
    </row>
    <row r="6" spans="2:46" ht="17.25" customHeight="1">
      <c r="B6" s="156" t="s">
        <v>77</v>
      </c>
      <c r="C6" s="157" t="s">
        <v>105</v>
      </c>
      <c r="D6" s="158" t="s">
        <v>115</v>
      </c>
      <c r="E6" s="159" t="s">
        <v>106</v>
      </c>
      <c r="F6" s="160">
        <v>22</v>
      </c>
      <c r="G6" s="160">
        <v>20</v>
      </c>
      <c r="H6" s="161">
        <f t="shared" si="0"/>
        <v>42</v>
      </c>
      <c r="I6" s="157" t="s">
        <v>126</v>
      </c>
      <c r="J6" s="158" t="s">
        <v>115</v>
      </c>
      <c r="K6" s="159" t="s">
        <v>127</v>
      </c>
      <c r="L6" s="160">
        <v>23</v>
      </c>
      <c r="M6" s="160">
        <v>16</v>
      </c>
      <c r="N6" s="161">
        <f t="shared" si="1"/>
        <v>39</v>
      </c>
      <c r="O6" s="157"/>
      <c r="P6" s="158"/>
      <c r="Q6" s="159"/>
      <c r="R6" s="160"/>
      <c r="S6" s="160"/>
      <c r="T6" s="161"/>
      <c r="U6" s="157"/>
      <c r="V6" s="158"/>
      <c r="W6" s="159"/>
      <c r="X6" s="160"/>
      <c r="Y6" s="160"/>
      <c r="Z6" s="161"/>
      <c r="AA6" s="157" t="s">
        <v>202</v>
      </c>
      <c r="AB6" s="158" t="s">
        <v>203</v>
      </c>
      <c r="AC6" s="159" t="s">
        <v>204</v>
      </c>
      <c r="AD6" s="160"/>
      <c r="AE6" s="160"/>
      <c r="AF6" s="182"/>
      <c r="AG6" s="157"/>
      <c r="AH6" s="158"/>
      <c r="AI6" s="159"/>
      <c r="AJ6" s="160"/>
      <c r="AK6" s="160"/>
      <c r="AL6" s="161"/>
      <c r="AM6" s="157"/>
      <c r="AN6" s="158"/>
      <c r="AO6" s="159"/>
      <c r="AP6" s="160"/>
      <c r="AQ6" s="160"/>
      <c r="AR6" s="182"/>
      <c r="AS6" s="625" t="s">
        <v>729</v>
      </c>
      <c r="AT6" s="154"/>
    </row>
    <row r="7" spans="2:46" ht="17.25" customHeight="1">
      <c r="B7" s="156" t="s">
        <v>78</v>
      </c>
      <c r="C7" s="157" t="s">
        <v>106</v>
      </c>
      <c r="D7" s="158" t="s">
        <v>116</v>
      </c>
      <c r="E7" s="159" t="s">
        <v>107</v>
      </c>
      <c r="F7" s="160">
        <v>17</v>
      </c>
      <c r="G7" s="160">
        <v>14</v>
      </c>
      <c r="H7" s="161">
        <f t="shared" si="0"/>
        <v>31</v>
      </c>
      <c r="I7" s="157" t="s">
        <v>127</v>
      </c>
      <c r="J7" s="158" t="s">
        <v>133</v>
      </c>
      <c r="K7" s="159" t="s">
        <v>128</v>
      </c>
      <c r="L7" s="160">
        <v>22</v>
      </c>
      <c r="M7" s="160">
        <v>9</v>
      </c>
      <c r="N7" s="161">
        <f t="shared" si="1"/>
        <v>31</v>
      </c>
      <c r="O7" s="157"/>
      <c r="P7" s="158"/>
      <c r="Q7" s="159"/>
      <c r="R7" s="160"/>
      <c r="S7" s="160"/>
      <c r="T7" s="161"/>
      <c r="U7" s="157"/>
      <c r="V7" s="158"/>
      <c r="W7" s="159"/>
      <c r="X7" s="160"/>
      <c r="Y7" s="160"/>
      <c r="Z7" s="161"/>
      <c r="AA7" s="157" t="s">
        <v>204</v>
      </c>
      <c r="AB7" s="158" t="s">
        <v>205</v>
      </c>
      <c r="AC7" s="159" t="s">
        <v>206</v>
      </c>
      <c r="AD7" s="160"/>
      <c r="AE7" s="160"/>
      <c r="AF7" s="182"/>
      <c r="AG7" s="157"/>
      <c r="AH7" s="158"/>
      <c r="AI7" s="159"/>
      <c r="AJ7" s="160"/>
      <c r="AK7" s="160"/>
      <c r="AL7" s="161"/>
      <c r="AM7" s="157" t="s">
        <v>218</v>
      </c>
      <c r="AN7" s="158" t="s">
        <v>219</v>
      </c>
      <c r="AO7" s="159" t="s">
        <v>220</v>
      </c>
      <c r="AP7" s="160" t="s">
        <v>221</v>
      </c>
      <c r="AQ7" s="160" t="s">
        <v>222</v>
      </c>
      <c r="AR7" s="182"/>
      <c r="AS7" s="625" t="s">
        <v>730</v>
      </c>
      <c r="AT7" s="154"/>
    </row>
    <row r="8" spans="2:46" ht="17.25" customHeight="1">
      <c r="B8" s="156" t="s">
        <v>79</v>
      </c>
      <c r="C8" s="157" t="s">
        <v>107</v>
      </c>
      <c r="D8" s="158" t="s">
        <v>117</v>
      </c>
      <c r="E8" s="159" t="s">
        <v>108</v>
      </c>
      <c r="F8" s="160">
        <v>27</v>
      </c>
      <c r="G8" s="160">
        <v>36</v>
      </c>
      <c r="H8" s="161">
        <f t="shared" si="0"/>
        <v>63</v>
      </c>
      <c r="I8" s="157" t="s">
        <v>128</v>
      </c>
      <c r="J8" s="158" t="s">
        <v>134</v>
      </c>
      <c r="K8" s="159" t="s">
        <v>129</v>
      </c>
      <c r="L8" s="160">
        <v>28</v>
      </c>
      <c r="M8" s="160">
        <v>36</v>
      </c>
      <c r="N8" s="161">
        <f t="shared" si="1"/>
        <v>64</v>
      </c>
      <c r="O8" s="157"/>
      <c r="P8" s="158"/>
      <c r="Q8" s="159"/>
      <c r="R8" s="160"/>
      <c r="S8" s="160"/>
      <c r="T8" s="161"/>
      <c r="U8" s="157"/>
      <c r="V8" s="158"/>
      <c r="W8" s="159"/>
      <c r="X8" s="160"/>
      <c r="Y8" s="160"/>
      <c r="Z8" s="161"/>
      <c r="AA8" s="157" t="s">
        <v>206</v>
      </c>
      <c r="AB8" s="162"/>
      <c r="AC8" s="159" t="s">
        <v>207</v>
      </c>
      <c r="AD8" s="160"/>
      <c r="AE8" s="160"/>
      <c r="AF8" s="182"/>
      <c r="AG8" s="157"/>
      <c r="AH8" s="158"/>
      <c r="AI8" s="159"/>
      <c r="AJ8" s="160"/>
      <c r="AK8" s="160"/>
      <c r="AL8" s="161"/>
      <c r="AM8" s="157" t="s">
        <v>220</v>
      </c>
      <c r="AN8" s="158" t="s">
        <v>223</v>
      </c>
      <c r="AO8" s="159" t="s">
        <v>224</v>
      </c>
      <c r="AP8" s="160" t="s">
        <v>225</v>
      </c>
      <c r="AQ8" s="160" t="s">
        <v>226</v>
      </c>
      <c r="AR8" s="182"/>
      <c r="AS8" s="625" t="s">
        <v>731</v>
      </c>
      <c r="AT8" s="154"/>
    </row>
    <row r="9" spans="2:46" ht="17.25" customHeight="1">
      <c r="B9" s="156" t="s">
        <v>80</v>
      </c>
      <c r="C9" s="157" t="s">
        <v>108</v>
      </c>
      <c r="D9" s="158" t="s">
        <v>118</v>
      </c>
      <c r="E9" s="159" t="s">
        <v>109</v>
      </c>
      <c r="F9" s="160">
        <v>23</v>
      </c>
      <c r="G9" s="160">
        <v>19</v>
      </c>
      <c r="H9" s="161">
        <f t="shared" si="0"/>
        <v>42</v>
      </c>
      <c r="I9" s="157" t="s">
        <v>129</v>
      </c>
      <c r="J9" s="158" t="s">
        <v>135</v>
      </c>
      <c r="K9" s="159" t="s">
        <v>109</v>
      </c>
      <c r="L9" s="160">
        <v>28</v>
      </c>
      <c r="M9" s="160">
        <v>17</v>
      </c>
      <c r="N9" s="161">
        <f t="shared" si="1"/>
        <v>45</v>
      </c>
      <c r="O9" s="157"/>
      <c r="P9" s="158"/>
      <c r="Q9" s="159"/>
      <c r="R9" s="160"/>
      <c r="S9" s="160"/>
      <c r="T9" s="161"/>
      <c r="U9" s="157"/>
      <c r="V9" s="158"/>
      <c r="W9" s="159"/>
      <c r="X9" s="160"/>
      <c r="Y9" s="160"/>
      <c r="Z9" s="161"/>
      <c r="AA9" s="157" t="s">
        <v>207</v>
      </c>
      <c r="AB9" s="158" t="s">
        <v>208</v>
      </c>
      <c r="AC9" s="159" t="s">
        <v>209</v>
      </c>
      <c r="AD9" s="160"/>
      <c r="AE9" s="160"/>
      <c r="AF9" s="182"/>
      <c r="AG9" s="157"/>
      <c r="AH9" s="158"/>
      <c r="AI9" s="159"/>
      <c r="AJ9" s="160"/>
      <c r="AK9" s="160"/>
      <c r="AL9" s="161"/>
      <c r="AM9" s="157" t="s">
        <v>224</v>
      </c>
      <c r="AN9" s="158" t="s">
        <v>227</v>
      </c>
      <c r="AO9" s="159" t="s">
        <v>228</v>
      </c>
      <c r="AP9" s="160" t="s">
        <v>229</v>
      </c>
      <c r="AQ9" s="160" t="s">
        <v>230</v>
      </c>
      <c r="AR9" s="182"/>
      <c r="AS9" s="625" t="s">
        <v>732</v>
      </c>
      <c r="AT9" s="154" t="s">
        <v>740</v>
      </c>
    </row>
    <row r="10" spans="2:46" ht="17.25" customHeight="1">
      <c r="B10" s="156" t="s">
        <v>81</v>
      </c>
      <c r="C10" s="157" t="s">
        <v>109</v>
      </c>
      <c r="D10" s="158" t="s">
        <v>119</v>
      </c>
      <c r="E10" s="159" t="s">
        <v>110</v>
      </c>
      <c r="F10" s="160">
        <v>52</v>
      </c>
      <c r="G10" s="160">
        <v>31</v>
      </c>
      <c r="H10" s="161">
        <f t="shared" si="0"/>
        <v>83</v>
      </c>
      <c r="I10" s="157" t="s">
        <v>109</v>
      </c>
      <c r="J10" s="158" t="s">
        <v>136</v>
      </c>
      <c r="K10" s="159" t="s">
        <v>110</v>
      </c>
      <c r="L10" s="160">
        <v>51</v>
      </c>
      <c r="M10" s="160">
        <v>32</v>
      </c>
      <c r="N10" s="161">
        <f t="shared" si="1"/>
        <v>83</v>
      </c>
      <c r="O10" s="157"/>
      <c r="P10" s="158"/>
      <c r="Q10" s="159"/>
      <c r="R10" s="160"/>
      <c r="S10" s="160"/>
      <c r="T10" s="161"/>
      <c r="U10" s="157"/>
      <c r="V10" s="158"/>
      <c r="W10" s="159"/>
      <c r="X10" s="160"/>
      <c r="Y10" s="160"/>
      <c r="Z10" s="161"/>
      <c r="AA10" s="157" t="s">
        <v>209</v>
      </c>
      <c r="AB10" s="158" t="s">
        <v>210</v>
      </c>
      <c r="AC10" s="159" t="s">
        <v>211</v>
      </c>
      <c r="AD10" s="160"/>
      <c r="AE10" s="160"/>
      <c r="AF10" s="182"/>
      <c r="AG10" s="157"/>
      <c r="AH10" s="158"/>
      <c r="AI10" s="159"/>
      <c r="AJ10" s="160"/>
      <c r="AK10" s="160"/>
      <c r="AL10" s="161"/>
      <c r="AM10" s="157" t="s">
        <v>228</v>
      </c>
      <c r="AN10" s="158" t="s">
        <v>231</v>
      </c>
      <c r="AO10" s="159" t="s">
        <v>232</v>
      </c>
      <c r="AP10" s="160" t="s">
        <v>233</v>
      </c>
      <c r="AQ10" s="160" t="s">
        <v>234</v>
      </c>
      <c r="AR10" s="182"/>
      <c r="AS10" s="625" t="s">
        <v>735</v>
      </c>
      <c r="AT10" s="154" t="s">
        <v>739</v>
      </c>
    </row>
    <row r="11" spans="2:46" ht="17.25" customHeight="1">
      <c r="B11" s="156" t="s">
        <v>82</v>
      </c>
      <c r="C11" s="157" t="s">
        <v>110</v>
      </c>
      <c r="D11" s="158" t="s">
        <v>120</v>
      </c>
      <c r="E11" s="159" t="s">
        <v>111</v>
      </c>
      <c r="F11" s="160">
        <v>42</v>
      </c>
      <c r="G11" s="160">
        <v>25</v>
      </c>
      <c r="H11" s="161">
        <f t="shared" si="0"/>
        <v>67</v>
      </c>
      <c r="I11" s="157" t="s">
        <v>110</v>
      </c>
      <c r="J11" s="158" t="s">
        <v>137</v>
      </c>
      <c r="K11" s="159" t="s">
        <v>130</v>
      </c>
      <c r="L11" s="160">
        <v>43</v>
      </c>
      <c r="M11" s="160">
        <v>20</v>
      </c>
      <c r="N11" s="161">
        <f t="shared" si="1"/>
        <v>63</v>
      </c>
      <c r="O11" s="157" t="s">
        <v>182</v>
      </c>
      <c r="P11" s="158" t="s">
        <v>183</v>
      </c>
      <c r="Q11" s="159" t="s">
        <v>184</v>
      </c>
      <c r="R11" s="160" t="s">
        <v>185</v>
      </c>
      <c r="S11" s="160" t="s">
        <v>186</v>
      </c>
      <c r="T11" s="161" t="s">
        <v>168</v>
      </c>
      <c r="U11" s="157" t="s">
        <v>163</v>
      </c>
      <c r="V11" s="158" t="s">
        <v>164</v>
      </c>
      <c r="W11" s="159" t="s">
        <v>165</v>
      </c>
      <c r="X11" s="160" t="s">
        <v>166</v>
      </c>
      <c r="Y11" s="160" t="s">
        <v>167</v>
      </c>
      <c r="Z11" s="161" t="s">
        <v>168</v>
      </c>
      <c r="AA11" s="157" t="s">
        <v>211</v>
      </c>
      <c r="AB11" s="158" t="s">
        <v>212</v>
      </c>
      <c r="AC11" s="159" t="s">
        <v>213</v>
      </c>
      <c r="AD11" s="160"/>
      <c r="AE11" s="160"/>
      <c r="AF11" s="182"/>
      <c r="AG11" s="157"/>
      <c r="AH11" s="158"/>
      <c r="AI11" s="159"/>
      <c r="AJ11" s="160"/>
      <c r="AK11" s="160"/>
      <c r="AL11" s="161"/>
      <c r="AM11" s="157" t="s">
        <v>232</v>
      </c>
      <c r="AN11" s="158" t="s">
        <v>235</v>
      </c>
      <c r="AO11" s="159" t="s">
        <v>236</v>
      </c>
      <c r="AP11" s="160" t="s">
        <v>237</v>
      </c>
      <c r="AQ11" s="160" t="s">
        <v>238</v>
      </c>
      <c r="AR11" s="182"/>
      <c r="AS11" s="625" t="s">
        <v>733</v>
      </c>
      <c r="AT11" s="154" t="s">
        <v>738</v>
      </c>
    </row>
    <row r="12" spans="2:46" ht="17.25" customHeight="1">
      <c r="B12" s="163" t="s">
        <v>83</v>
      </c>
      <c r="C12" s="157" t="s">
        <v>111</v>
      </c>
      <c r="D12" s="158" t="s">
        <v>121</v>
      </c>
      <c r="E12" s="158" t="s">
        <v>112</v>
      </c>
      <c r="F12" s="160">
        <v>14</v>
      </c>
      <c r="G12" s="160">
        <v>17</v>
      </c>
      <c r="H12" s="161">
        <f t="shared" si="0"/>
        <v>31</v>
      </c>
      <c r="I12" s="157" t="s">
        <v>130</v>
      </c>
      <c r="J12" s="158" t="s">
        <v>138</v>
      </c>
      <c r="K12" s="158" t="s">
        <v>131</v>
      </c>
      <c r="L12" s="160">
        <v>22</v>
      </c>
      <c r="M12" s="160">
        <v>14</v>
      </c>
      <c r="N12" s="161">
        <f t="shared" si="1"/>
        <v>36</v>
      </c>
      <c r="O12" s="157" t="s">
        <v>184</v>
      </c>
      <c r="P12" s="158" t="s">
        <v>187</v>
      </c>
      <c r="Q12" s="158" t="s">
        <v>188</v>
      </c>
      <c r="R12" s="160" t="s">
        <v>171</v>
      </c>
      <c r="S12" s="160" t="s">
        <v>189</v>
      </c>
      <c r="T12" s="161" t="s">
        <v>190</v>
      </c>
      <c r="U12" s="157" t="s">
        <v>165</v>
      </c>
      <c r="V12" s="158" t="s">
        <v>169</v>
      </c>
      <c r="W12" s="158" t="s">
        <v>170</v>
      </c>
      <c r="X12" s="160" t="s">
        <v>171</v>
      </c>
      <c r="Y12" s="160" t="s">
        <v>171</v>
      </c>
      <c r="Z12" s="161" t="s">
        <v>172</v>
      </c>
      <c r="AA12" s="157" t="s">
        <v>213</v>
      </c>
      <c r="AB12" s="158" t="s">
        <v>214</v>
      </c>
      <c r="AC12" s="158" t="s">
        <v>215</v>
      </c>
      <c r="AD12" s="160"/>
      <c r="AE12" s="160"/>
      <c r="AF12" s="182"/>
      <c r="AG12" s="157"/>
      <c r="AH12" s="158"/>
      <c r="AI12" s="158"/>
      <c r="AJ12" s="160"/>
      <c r="AK12" s="160"/>
      <c r="AL12" s="161"/>
      <c r="AM12" s="157" t="s">
        <v>236</v>
      </c>
      <c r="AN12" s="158" t="s">
        <v>239</v>
      </c>
      <c r="AO12" s="158" t="s">
        <v>240</v>
      </c>
      <c r="AP12" s="160" t="s">
        <v>241</v>
      </c>
      <c r="AQ12" s="160" t="s">
        <v>241</v>
      </c>
      <c r="AR12" s="182"/>
      <c r="AS12" s="625" t="s">
        <v>734</v>
      </c>
      <c r="AT12" s="154"/>
    </row>
    <row r="13" spans="2:46" ht="17.25" customHeight="1">
      <c r="B13" s="163" t="s">
        <v>84</v>
      </c>
      <c r="C13" s="164" t="s">
        <v>112</v>
      </c>
      <c r="D13" s="158" t="s">
        <v>122</v>
      </c>
      <c r="E13" s="158" t="s">
        <v>123</v>
      </c>
      <c r="F13" s="165" t="s">
        <v>85</v>
      </c>
      <c r="G13" s="166" t="s">
        <v>86</v>
      </c>
      <c r="H13" s="167" t="s">
        <v>87</v>
      </c>
      <c r="I13" s="164" t="s">
        <v>131</v>
      </c>
      <c r="J13" s="158" t="s">
        <v>139</v>
      </c>
      <c r="K13" s="158" t="s">
        <v>123</v>
      </c>
      <c r="L13" s="168" t="s">
        <v>88</v>
      </c>
      <c r="M13" s="169" t="s">
        <v>89</v>
      </c>
      <c r="N13" s="170" t="s">
        <v>90</v>
      </c>
      <c r="O13" s="164" t="s">
        <v>188</v>
      </c>
      <c r="P13" s="158" t="s">
        <v>191</v>
      </c>
      <c r="Q13" s="158" t="s">
        <v>174</v>
      </c>
      <c r="R13" s="165" t="s">
        <v>192</v>
      </c>
      <c r="S13" s="166" t="s">
        <v>193</v>
      </c>
      <c r="T13" s="167" t="s">
        <v>194</v>
      </c>
      <c r="U13" s="164" t="s">
        <v>170</v>
      </c>
      <c r="V13" s="158" t="s">
        <v>173</v>
      </c>
      <c r="W13" s="158" t="s">
        <v>174</v>
      </c>
      <c r="X13" s="165" t="s">
        <v>175</v>
      </c>
      <c r="Y13" s="166" t="s">
        <v>176</v>
      </c>
      <c r="Z13" s="167" t="s">
        <v>177</v>
      </c>
      <c r="AA13" s="164" t="s">
        <v>215</v>
      </c>
      <c r="AB13" s="158" t="s">
        <v>216</v>
      </c>
      <c r="AC13" s="158" t="s">
        <v>217</v>
      </c>
      <c r="AD13" s="165"/>
      <c r="AE13" s="166"/>
      <c r="AF13" s="165"/>
      <c r="AG13" s="164"/>
      <c r="AH13" s="158"/>
      <c r="AI13" s="158"/>
      <c r="AJ13" s="165"/>
      <c r="AK13" s="166"/>
      <c r="AL13" s="167"/>
      <c r="AM13" s="164" t="s">
        <v>240</v>
      </c>
      <c r="AN13" s="158" t="s">
        <v>242</v>
      </c>
      <c r="AO13" s="158" t="s">
        <v>243</v>
      </c>
      <c r="AP13" s="165" t="s">
        <v>244</v>
      </c>
      <c r="AQ13" s="166" t="s">
        <v>245</v>
      </c>
      <c r="AR13" s="165"/>
      <c r="AS13" s="625" t="s">
        <v>736</v>
      </c>
      <c r="AT13" s="154" t="s">
        <v>737</v>
      </c>
    </row>
    <row r="14" spans="2:46" ht="17.25" customHeight="1">
      <c r="B14" s="171" t="s">
        <v>91</v>
      </c>
      <c r="C14" s="172" t="s">
        <v>113</v>
      </c>
      <c r="D14" s="173" t="s">
        <v>272</v>
      </c>
      <c r="E14" s="173" t="s">
        <v>273</v>
      </c>
      <c r="F14" s="174" t="s">
        <v>274</v>
      </c>
      <c r="G14" s="175" t="s">
        <v>275</v>
      </c>
      <c r="H14" s="176" t="s">
        <v>92</v>
      </c>
      <c r="I14" s="172" t="s">
        <v>113</v>
      </c>
      <c r="J14" s="173" t="s">
        <v>140</v>
      </c>
      <c r="K14" s="173" t="s">
        <v>141</v>
      </c>
      <c r="L14" s="174" t="s">
        <v>93</v>
      </c>
      <c r="M14" s="175" t="s">
        <v>94</v>
      </c>
      <c r="N14" s="176" t="s">
        <v>95</v>
      </c>
      <c r="O14" s="172" t="s">
        <v>174</v>
      </c>
      <c r="P14" s="173" t="s">
        <v>195</v>
      </c>
      <c r="Q14" s="173" t="s">
        <v>196</v>
      </c>
      <c r="R14" s="174" t="s">
        <v>197</v>
      </c>
      <c r="S14" s="175" t="s">
        <v>198</v>
      </c>
      <c r="T14" s="176" t="s">
        <v>199</v>
      </c>
      <c r="U14" s="172" t="s">
        <v>174</v>
      </c>
      <c r="V14" s="173" t="s">
        <v>178</v>
      </c>
      <c r="W14" s="173" t="s">
        <v>179</v>
      </c>
      <c r="X14" s="174" t="s">
        <v>172</v>
      </c>
      <c r="Y14" s="175" t="s">
        <v>180</v>
      </c>
      <c r="Z14" s="176" t="s">
        <v>181</v>
      </c>
      <c r="AA14" s="172" t="s">
        <v>217</v>
      </c>
      <c r="AB14" s="177"/>
      <c r="AC14" s="177"/>
      <c r="AD14" s="174"/>
      <c r="AE14" s="175"/>
      <c r="AF14" s="183"/>
      <c r="AG14" s="164"/>
      <c r="AH14" s="158"/>
      <c r="AI14" s="158"/>
      <c r="AJ14" s="168"/>
      <c r="AK14" s="169"/>
      <c r="AL14" s="170"/>
      <c r="AM14" s="164" t="s">
        <v>243</v>
      </c>
      <c r="AN14" s="158" t="s">
        <v>246</v>
      </c>
      <c r="AO14" s="158" t="s">
        <v>247</v>
      </c>
      <c r="AP14" s="168" t="s">
        <v>248</v>
      </c>
      <c r="AQ14" s="169" t="s">
        <v>249</v>
      </c>
      <c r="AR14" s="620"/>
      <c r="AS14" s="625" t="s">
        <v>786</v>
      </c>
      <c r="AT14" s="154"/>
    </row>
    <row r="15" spans="2:46" ht="17.25" customHeight="1" thickBot="1">
      <c r="B15" s="982" t="s">
        <v>124</v>
      </c>
      <c r="C15" s="1050" t="s">
        <v>807</v>
      </c>
      <c r="D15" s="1659" t="s">
        <v>1217</v>
      </c>
      <c r="E15" s="1659" t="s">
        <v>1202</v>
      </c>
      <c r="F15" s="1660" t="s">
        <v>1218</v>
      </c>
      <c r="G15" s="1661" t="s">
        <v>860</v>
      </c>
      <c r="H15" s="1662" t="s">
        <v>861</v>
      </c>
      <c r="I15" s="1050" t="s">
        <v>806</v>
      </c>
      <c r="J15" s="980" t="s">
        <v>1201</v>
      </c>
      <c r="K15" s="980" t="s">
        <v>1202</v>
      </c>
      <c r="L15" s="981" t="s">
        <v>808</v>
      </c>
      <c r="M15" s="1048" t="s">
        <v>860</v>
      </c>
      <c r="N15" s="1049" t="s">
        <v>861</v>
      </c>
      <c r="O15" s="755"/>
      <c r="P15" s="756"/>
      <c r="Q15" s="756"/>
      <c r="R15" s="757"/>
      <c r="S15" s="758"/>
      <c r="T15" s="759"/>
      <c r="U15" s="755"/>
      <c r="V15" s="756"/>
      <c r="W15" s="756"/>
      <c r="X15" s="757"/>
      <c r="Y15" s="758"/>
      <c r="Z15" s="759"/>
      <c r="AA15" s="755"/>
      <c r="AB15" s="756"/>
      <c r="AC15" s="756"/>
      <c r="AD15" s="757"/>
      <c r="AE15" s="758"/>
      <c r="AF15" s="760"/>
      <c r="AG15" s="755"/>
      <c r="AH15" s="756"/>
      <c r="AI15" s="756"/>
      <c r="AJ15" s="757"/>
      <c r="AK15" s="758"/>
      <c r="AL15" s="759"/>
      <c r="AM15" s="755"/>
      <c r="AN15" s="756"/>
      <c r="AO15" s="756"/>
      <c r="AP15" s="757"/>
      <c r="AQ15" s="758"/>
      <c r="AR15" s="760"/>
      <c r="AS15" s="761"/>
      <c r="AT15" s="762" t="s">
        <v>862</v>
      </c>
    </row>
    <row r="16" spans="2:46" ht="17.25" customHeight="1">
      <c r="B16" s="147" t="s">
        <v>96</v>
      </c>
      <c r="D16" s="178"/>
      <c r="E16" s="178"/>
      <c r="F16" s="178"/>
      <c r="G16" s="178"/>
      <c r="H16" s="178"/>
      <c r="I16" s="178"/>
      <c r="K16" s="179" t="s">
        <v>97</v>
      </c>
      <c r="L16" s="178"/>
    </row>
    <row r="17" spans="3:39" ht="10.5" customHeight="1">
      <c r="C17" s="178"/>
      <c r="D17" s="178"/>
      <c r="E17" s="178"/>
      <c r="F17" s="178"/>
      <c r="G17" s="178"/>
      <c r="H17" s="178"/>
      <c r="I17" s="178"/>
      <c r="K17" s="179"/>
      <c r="L17" s="178"/>
      <c r="AM17" s="180"/>
    </row>
    <row r="18" spans="3:39" ht="13.5">
      <c r="AM18" s="180"/>
    </row>
    <row r="19" spans="3:39">
      <c r="AM19" s="181"/>
    </row>
    <row r="20" spans="3:39">
      <c r="AM20" s="181"/>
    </row>
    <row r="21" spans="3:39">
      <c r="AM21" s="181"/>
    </row>
    <row r="22" spans="3:39">
      <c r="AM22" s="181"/>
    </row>
    <row r="23" spans="3:39">
      <c r="AM23" s="181"/>
    </row>
    <row r="24" spans="3:39">
      <c r="AM24" s="181"/>
    </row>
    <row r="25" spans="3:39">
      <c r="AM25" s="181"/>
    </row>
    <row r="26" spans="3:39">
      <c r="AM26" s="181"/>
    </row>
    <row r="27" spans="3:39">
      <c r="AM27" s="181"/>
    </row>
    <row r="28" spans="3:39">
      <c r="AM28" s="181"/>
    </row>
    <row r="29" spans="3:39">
      <c r="AM29" s="181"/>
    </row>
    <row r="30" spans="3:39">
      <c r="AM30" s="181"/>
    </row>
    <row r="31" spans="3:39">
      <c r="AM31" s="181"/>
    </row>
    <row r="32" spans="3:39">
      <c r="AM32" s="181"/>
    </row>
  </sheetData>
  <mergeCells count="15">
    <mergeCell ref="C2:H2"/>
    <mergeCell ref="I2:N2"/>
    <mergeCell ref="F3:H3"/>
    <mergeCell ref="L3:N3"/>
    <mergeCell ref="AG2:AL2"/>
    <mergeCell ref="AJ3:AL3"/>
    <mergeCell ref="AS2:AT2"/>
    <mergeCell ref="AM2:AR2"/>
    <mergeCell ref="AP3:AR3"/>
    <mergeCell ref="O2:T2"/>
    <mergeCell ref="R3:T3"/>
    <mergeCell ref="U2:Z2"/>
    <mergeCell ref="X3:Z3"/>
    <mergeCell ref="AA2:AF2"/>
    <mergeCell ref="AD3:AF3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7352-08C7-4464-B69B-040F9D9EC6F9}">
  <dimension ref="A1:Q1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9" sqref="L9"/>
    </sheetView>
  </sheetViews>
  <sheetFormatPr defaultRowHeight="13"/>
  <cols>
    <col min="1" max="1" width="20.08984375" style="17" customWidth="1"/>
    <col min="2" max="14" width="10.36328125" style="17" customWidth="1"/>
    <col min="15" max="15" width="6" style="17" customWidth="1"/>
    <col min="16" max="16" width="4.453125" style="17" customWidth="1"/>
    <col min="17" max="16384" width="8.7265625" style="17"/>
  </cols>
  <sheetData>
    <row r="1" spans="1:17" s="705" customFormat="1" ht="26">
      <c r="A1" s="1041" t="s">
        <v>835</v>
      </c>
      <c r="B1" s="380" t="s">
        <v>849</v>
      </c>
      <c r="C1" s="380" t="s">
        <v>836</v>
      </c>
      <c r="D1" s="380" t="s">
        <v>850</v>
      </c>
      <c r="E1" s="380" t="s">
        <v>837</v>
      </c>
      <c r="F1" s="380" t="s">
        <v>851</v>
      </c>
      <c r="G1" s="380" t="s">
        <v>838</v>
      </c>
      <c r="H1" s="380" t="s">
        <v>852</v>
      </c>
      <c r="I1" s="380" t="s">
        <v>839</v>
      </c>
      <c r="J1" s="380" t="s">
        <v>840</v>
      </c>
      <c r="K1" s="1042" t="s">
        <v>841</v>
      </c>
      <c r="L1" s="380" t="s">
        <v>853</v>
      </c>
      <c r="M1" s="380" t="s">
        <v>842</v>
      </c>
      <c r="N1" s="1042" t="s">
        <v>1425</v>
      </c>
    </row>
    <row r="2" spans="1:17">
      <c r="A2" s="1043">
        <v>43132</v>
      </c>
      <c r="B2" s="1040">
        <v>-1.5315669962312484E-4</v>
      </c>
      <c r="C2" s="1040">
        <v>2.6943382069000155E-3</v>
      </c>
      <c r="D2" s="1040">
        <v>2.9710278902526088E-3</v>
      </c>
      <c r="E2" s="1040">
        <v>2.2950771136474035E-3</v>
      </c>
      <c r="F2" s="1040">
        <v>4.1988300776575338E-3</v>
      </c>
      <c r="G2" s="1040">
        <v>-6.7582897308460232E-4</v>
      </c>
      <c r="H2" s="1040">
        <v>1.7147849591999664E-3</v>
      </c>
      <c r="I2" s="1040">
        <v>1.530314999883986E-3</v>
      </c>
      <c r="J2" s="1040">
        <v>1.6808701909631907E-4</v>
      </c>
      <c r="K2" s="1040">
        <v>1.0322043975763417E-3</v>
      </c>
      <c r="L2" s="1040">
        <v>1.2089779331884154E-3</v>
      </c>
      <c r="M2" s="1040">
        <v>8.5715175561393853E-3</v>
      </c>
      <c r="N2" s="1040">
        <v>5.5485990620691705E-3</v>
      </c>
      <c r="Q2" s="262"/>
    </row>
    <row r="3" spans="1:17">
      <c r="A3" s="1043">
        <v>43160</v>
      </c>
      <c r="B3" s="1040">
        <v>-4.9611078091871263E-4</v>
      </c>
      <c r="C3" s="1040">
        <v>2.5602199064178599E-3</v>
      </c>
      <c r="D3" s="1040">
        <v>2.9511230756071871E-3</v>
      </c>
      <c r="E3" s="1040">
        <v>2.0094856710792808E-3</v>
      </c>
      <c r="F3" s="1040">
        <v>4.0789192378197781E-3</v>
      </c>
      <c r="G3" s="1040">
        <v>-3.6158820054021934E-4</v>
      </c>
      <c r="H3" s="1040">
        <v>1.838330056818549E-3</v>
      </c>
      <c r="I3" s="1040">
        <v>1.1637682873852917E-3</v>
      </c>
      <c r="J3" s="1040">
        <v>4.8989618988182215E-4</v>
      </c>
      <c r="K3" s="1040">
        <v>1.0179772972431778E-3</v>
      </c>
      <c r="L3" s="1040">
        <v>1.0065645930940059E-3</v>
      </c>
      <c r="M3" s="1040">
        <v>8.3563650468361228E-3</v>
      </c>
      <c r="N3" s="1040">
        <v>4.9174116469996587E-3</v>
      </c>
      <c r="Q3" s="262"/>
    </row>
    <row r="4" spans="1:17">
      <c r="A4" s="1043">
        <v>43191</v>
      </c>
      <c r="B4" s="1040">
        <v>-1.0937128348658121E-3</v>
      </c>
      <c r="C4" s="1040">
        <v>2.1171316810630891E-3</v>
      </c>
      <c r="D4" s="1040">
        <v>2.7122643396344515E-3</v>
      </c>
      <c r="E4" s="1040">
        <v>1.6657140699292139E-3</v>
      </c>
      <c r="F4" s="1040">
        <v>3.6070837759512031E-3</v>
      </c>
      <c r="G4" s="1040">
        <v>-6.9739754291919809E-4</v>
      </c>
      <c r="H4" s="1040">
        <v>1.7946292832695665E-3</v>
      </c>
      <c r="I4" s="1040">
        <v>5.8738968168969841E-4</v>
      </c>
      <c r="J4" s="1040">
        <v>7.3279835090467316E-4</v>
      </c>
      <c r="K4" s="1040">
        <v>1.081626453017126E-3</v>
      </c>
      <c r="L4" s="1040">
        <v>5.699078256049539E-4</v>
      </c>
      <c r="M4" s="1040">
        <v>6.6507820580319343E-3</v>
      </c>
      <c r="N4" s="1040">
        <v>4.1006487525321322E-3</v>
      </c>
      <c r="Q4" s="262"/>
    </row>
    <row r="5" spans="1:17">
      <c r="A5" s="1043">
        <v>43221</v>
      </c>
      <c r="B5" s="1040">
        <v>-1.6867515971494829E-3</v>
      </c>
      <c r="C5" s="1040">
        <v>1.6614084754862368E-3</v>
      </c>
      <c r="D5" s="1040">
        <v>2.1530962274400878E-3</v>
      </c>
      <c r="E5" s="1040">
        <v>1.5578760166008454E-3</v>
      </c>
      <c r="F5" s="1040">
        <v>2.814842901990966E-3</v>
      </c>
      <c r="G5" s="1040">
        <v>-1.3517238495222017E-3</v>
      </c>
      <c r="H5" s="1040">
        <v>2.3125712459582948E-3</v>
      </c>
      <c r="I5" s="1040">
        <v>2.5279918741527574E-4</v>
      </c>
      <c r="J5" s="1040">
        <v>1.0082632068890707E-3</v>
      </c>
      <c r="K5" s="1040">
        <v>1.0323517134718241E-3</v>
      </c>
      <c r="L5" s="1040">
        <v>3.0848089809465407E-4</v>
      </c>
      <c r="M5" s="1040">
        <v>4.5318226452029098E-3</v>
      </c>
      <c r="N5" s="1040">
        <v>3.1847203508807986E-3</v>
      </c>
      <c r="Q5" s="262"/>
    </row>
    <row r="6" spans="1:17">
      <c r="A6" s="1043">
        <v>43252</v>
      </c>
      <c r="B6" s="1040">
        <v>-1.8725481577122061E-3</v>
      </c>
      <c r="C6" s="1040">
        <v>1.532313586907863E-3</v>
      </c>
      <c r="D6" s="1040">
        <v>1.1995726497452397E-3</v>
      </c>
      <c r="E6" s="1040">
        <v>1.6137091940218173E-3</v>
      </c>
      <c r="F6" s="1040">
        <v>1.4875054073277827E-3</v>
      </c>
      <c r="G6" s="1040">
        <v>-6.3475153807335261E-4</v>
      </c>
      <c r="H6" s="1040">
        <v>2.9674783164977958E-3</v>
      </c>
      <c r="I6" s="1040">
        <v>-9.548657661184734E-5</v>
      </c>
      <c r="J6" s="1040">
        <v>1.2804500246670347E-3</v>
      </c>
      <c r="K6" s="1040">
        <v>1.1589367478621604E-3</v>
      </c>
      <c r="L6" s="1040">
        <v>-5.4314551155565383E-5</v>
      </c>
      <c r="M6" s="1040">
        <v>2.7170921512595925E-3</v>
      </c>
      <c r="N6" s="1040">
        <v>1.401808498632473E-3</v>
      </c>
      <c r="Q6" s="262"/>
    </row>
    <row r="7" spans="1:17">
      <c r="A7" s="1043">
        <v>43282</v>
      </c>
      <c r="B7" s="1040">
        <v>-1.3204221771607738E-3</v>
      </c>
      <c r="C7" s="1040">
        <v>1.3316819401019142E-3</v>
      </c>
      <c r="D7" s="1040">
        <v>9.4293207390072631E-5</v>
      </c>
      <c r="E7" s="1040">
        <v>1.6055029995931669E-3</v>
      </c>
      <c r="F7" s="1040">
        <v>1.810179707298909E-4</v>
      </c>
      <c r="G7" s="1040">
        <v>4.4672173311832708E-5</v>
      </c>
      <c r="H7" s="1040">
        <v>3.2742606665523422E-3</v>
      </c>
      <c r="I7" s="1040">
        <v>-1.419420526704851E-5</v>
      </c>
      <c r="J7" s="1040">
        <v>1.5359006240545092E-3</v>
      </c>
      <c r="K7" s="1040">
        <v>1.0963142370521428E-3</v>
      </c>
      <c r="L7" s="1040">
        <v>-5.4446738110991433E-4</v>
      </c>
      <c r="M7" s="1040">
        <v>1.2985609150559796E-3</v>
      </c>
      <c r="N7" s="1040">
        <v>1.0418281597113221E-3</v>
      </c>
      <c r="Q7" s="262"/>
    </row>
    <row r="8" spans="1:17">
      <c r="A8" s="1043">
        <v>43313</v>
      </c>
      <c r="B8" s="1040">
        <v>-3.6499097106745815E-4</v>
      </c>
      <c r="C8" s="1040">
        <v>1.0329961509580876E-3</v>
      </c>
      <c r="D8" s="1040">
        <v>-7.7357229058838683E-4</v>
      </c>
      <c r="E8" s="1040">
        <v>1.5573999299427488E-3</v>
      </c>
      <c r="F8" s="1040">
        <v>-8.4505195494077867E-4</v>
      </c>
      <c r="G8" s="1040">
        <v>2.6965137159429275E-4</v>
      </c>
      <c r="H8" s="1040">
        <v>3.0065056346426644E-3</v>
      </c>
      <c r="I8" s="1040">
        <v>4.77889476113047E-4</v>
      </c>
      <c r="J8" s="1040">
        <v>1.6566089494618463E-3</v>
      </c>
      <c r="K8" s="1040">
        <v>5.8331907876385536E-4</v>
      </c>
      <c r="L8" s="1040">
        <v>-1.0880491136777692E-3</v>
      </c>
      <c r="M8" s="1040">
        <v>2.4910251240162218E-4</v>
      </c>
      <c r="N8" s="1040">
        <v>8.2096153466215682E-4</v>
      </c>
      <c r="Q8" s="262"/>
    </row>
    <row r="9" spans="1:17">
      <c r="A9" s="1043">
        <v>43344</v>
      </c>
      <c r="B9" s="1040">
        <v>3.3809022490760565E-4</v>
      </c>
      <c r="C9" s="1040">
        <v>8.6706458454077762E-4</v>
      </c>
      <c r="D9" s="1040">
        <v>-1.5443511052719572E-3</v>
      </c>
      <c r="E9" s="1040">
        <v>1.6049402025921644E-3</v>
      </c>
      <c r="F9" s="1040">
        <v>-1.7246183037151752E-3</v>
      </c>
      <c r="G9" s="1040">
        <v>6.24107622535508E-4</v>
      </c>
      <c r="H9" s="1040">
        <v>2.0389574640986563E-3</v>
      </c>
      <c r="I9" s="1040">
        <v>9.3422550301291984E-4</v>
      </c>
      <c r="J9" s="1040">
        <v>1.7137014121892946E-3</v>
      </c>
      <c r="K9" s="1040">
        <v>8.1622490354082977E-4</v>
      </c>
      <c r="L9" s="1040">
        <v>-1.6538460524764265E-3</v>
      </c>
      <c r="M9" s="1040">
        <v>-3.1570178636386448E-4</v>
      </c>
      <c r="N9" s="1040">
        <v>5.7847027983615185E-4</v>
      </c>
      <c r="Q9" s="262"/>
    </row>
    <row r="10" spans="1:17">
      <c r="A10" s="1043">
        <v>43374</v>
      </c>
      <c r="B10" s="1040">
        <v>6.9393226572878053E-4</v>
      </c>
      <c r="C10" s="1040">
        <v>9.7086920750788508E-4</v>
      </c>
      <c r="D10" s="1040">
        <v>-1.8336733067807476E-3</v>
      </c>
      <c r="E10" s="1040">
        <v>1.5735146691133739E-3</v>
      </c>
      <c r="F10" s="1040">
        <v>-2.1028215685996443E-3</v>
      </c>
      <c r="G10" s="1040">
        <v>1.2172880808913877E-3</v>
      </c>
      <c r="H10" s="1040">
        <v>7.0975067628176181E-4</v>
      </c>
      <c r="I10" s="1040">
        <v>1.0043324541335608E-3</v>
      </c>
      <c r="J10" s="1040">
        <v>2.0898408563003734E-3</v>
      </c>
      <c r="K10" s="1040">
        <v>1.4559398201794416E-3</v>
      </c>
      <c r="L10" s="1040">
        <v>-2.0539312538034871E-3</v>
      </c>
      <c r="M10" s="1040">
        <v>-5.032984819649533E-4</v>
      </c>
      <c r="N10" s="1040">
        <v>9.8248060220584854E-4</v>
      </c>
      <c r="Q10" s="262"/>
    </row>
    <row r="11" spans="1:17">
      <c r="A11" s="1043">
        <v>43405</v>
      </c>
      <c r="B11" s="1040">
        <v>-2.5993176703709153E-4</v>
      </c>
      <c r="C11" s="1040">
        <v>1.0717741226007327E-3</v>
      </c>
      <c r="D11" s="1040">
        <v>-2.2656893262000821E-3</v>
      </c>
      <c r="E11" s="1040">
        <v>1.1242172357277536E-3</v>
      </c>
      <c r="F11" s="1040">
        <v>-2.4942479908272031E-3</v>
      </c>
      <c r="G11" s="1040">
        <v>1.5055027472430371E-3</v>
      </c>
      <c r="H11" s="1040">
        <v>-1.0686694630615001E-3</v>
      </c>
      <c r="I11" s="1040">
        <v>9.1853834078570173E-4</v>
      </c>
      <c r="J11" s="1040">
        <v>2.2969833886583579E-3</v>
      </c>
      <c r="K11" s="1040">
        <v>1.2921467211028936E-3</v>
      </c>
      <c r="L11" s="1040">
        <v>-2.4039730883798072E-3</v>
      </c>
      <c r="M11" s="1040">
        <v>-7.6825135514946297E-4</v>
      </c>
      <c r="N11" s="1040">
        <v>-4.5244212453565691E-4</v>
      </c>
      <c r="Q11" s="262"/>
    </row>
    <row r="12" spans="1:17">
      <c r="A12" s="1043">
        <v>43435</v>
      </c>
      <c r="B12" s="1040">
        <v>-1.631222268725363E-3</v>
      </c>
      <c r="C12" s="1040">
        <v>1.3780125109676966E-3</v>
      </c>
      <c r="D12" s="1040">
        <v>-2.5235316474916392E-3</v>
      </c>
      <c r="E12" s="1040">
        <v>7.4656521136584608E-4</v>
      </c>
      <c r="F12" s="1040">
        <v>-2.6165834297358082E-3</v>
      </c>
      <c r="G12" s="1040">
        <v>1.8084019827944164E-3</v>
      </c>
      <c r="H12" s="1040">
        <v>-2.0979747581075792E-3</v>
      </c>
      <c r="I12" s="1040">
        <v>7.030460451613596E-4</v>
      </c>
      <c r="J12" s="1040">
        <v>2.4481503942757055E-3</v>
      </c>
      <c r="K12" s="1040">
        <v>1.4582860147236421E-3</v>
      </c>
      <c r="L12" s="1040">
        <v>-2.3836020489151899E-3</v>
      </c>
      <c r="M12" s="1040">
        <v>-6.8931826359686088E-4</v>
      </c>
      <c r="N12" s="1040">
        <v>-2.3740305974118137E-3</v>
      </c>
      <c r="Q12" s="262"/>
    </row>
    <row r="13" spans="1:17">
      <c r="A13" s="1043">
        <v>43466</v>
      </c>
      <c r="B13" s="1040">
        <v>-2.0187825681732274E-3</v>
      </c>
      <c r="C13" s="1040">
        <v>1.9326276109947749E-3</v>
      </c>
      <c r="D13" s="1040">
        <v>-2.5681438847429128E-3</v>
      </c>
      <c r="E13" s="1040">
        <v>6.8002139619549595E-4</v>
      </c>
      <c r="F13" s="1040">
        <v>-2.2238685477906639E-3</v>
      </c>
      <c r="G13" s="1040">
        <v>2.5333941646246139E-3</v>
      </c>
      <c r="H13" s="1040">
        <v>-2.5373225137415023E-3</v>
      </c>
      <c r="I13" s="1040">
        <v>4.2470737449606943E-4</v>
      </c>
      <c r="J13" s="1040">
        <v>2.1752631351903418E-3</v>
      </c>
      <c r="K13" s="1040">
        <v>2.8601808694090902E-3</v>
      </c>
      <c r="L13" s="1040">
        <v>-1.9485862630315154E-3</v>
      </c>
      <c r="M13" s="1040">
        <v>-5.912634319688026E-4</v>
      </c>
      <c r="N13" s="1040">
        <v>-3.4347501576360573E-3</v>
      </c>
      <c r="Q13" s="262"/>
    </row>
    <row r="14" spans="1:17">
      <c r="A14" s="1043">
        <v>43497</v>
      </c>
      <c r="B14" s="1040">
        <v>-1.6283939145704807E-3</v>
      </c>
      <c r="C14" s="1040">
        <v>1.9688751187363351E-3</v>
      </c>
      <c r="D14" s="1040">
        <v>-2.4161460115987854E-3</v>
      </c>
      <c r="E14" s="1040">
        <v>4.8737711492941038E-4</v>
      </c>
      <c r="F14" s="1040">
        <v>-1.5752573774376888E-3</v>
      </c>
      <c r="G14" s="1040">
        <v>2.6556075327965889E-3</v>
      </c>
      <c r="H14" s="1040">
        <v>-2.8472853795526998E-3</v>
      </c>
      <c r="I14" s="1040">
        <v>-1.5407521229404697E-4</v>
      </c>
      <c r="J14" s="1040">
        <v>1.8083012462610792E-3</v>
      </c>
      <c r="K14" s="1040">
        <v>3.3175321702609839E-3</v>
      </c>
      <c r="L14" s="1040">
        <v>-1.209240374963283E-3</v>
      </c>
      <c r="M14" s="1040">
        <v>-8.7528879122944492E-4</v>
      </c>
      <c r="N14" s="1040">
        <v>-3.4926691950825095E-3</v>
      </c>
      <c r="Q14" s="262"/>
    </row>
    <row r="15" spans="1:17">
      <c r="A15" s="1043">
        <v>43525</v>
      </c>
      <c r="B15" s="1040">
        <v>-6.6675457512044289E-4</v>
      </c>
      <c r="C15" s="1040">
        <v>1.9030292744428579E-3</v>
      </c>
      <c r="D15" s="1040">
        <v>-2.331655054339743E-3</v>
      </c>
      <c r="E15" s="1040">
        <v>3.3285238203917267E-4</v>
      </c>
      <c r="F15" s="1040">
        <v>-8.0534604733806248E-4</v>
      </c>
      <c r="G15" s="1040">
        <v>2.5575404390101308E-3</v>
      </c>
      <c r="H15" s="1040">
        <v>-2.8079290218814279E-3</v>
      </c>
      <c r="I15" s="1040">
        <v>2.260687417532381E-5</v>
      </c>
      <c r="J15" s="1040">
        <v>1.6726819329302423E-3</v>
      </c>
      <c r="K15" s="1040">
        <v>3.0865199769745111E-3</v>
      </c>
      <c r="L15" s="1040">
        <v>-4.3708360413807767E-4</v>
      </c>
      <c r="M15" s="1040">
        <v>-1.0145836595301105E-3</v>
      </c>
      <c r="N15" s="1040">
        <v>-3.4586626005640442E-3</v>
      </c>
      <c r="Q15" s="262"/>
    </row>
    <row r="16" spans="1:17">
      <c r="A16" s="1043">
        <v>43556</v>
      </c>
      <c r="B16" s="1040">
        <v>1.1359908813712849E-3</v>
      </c>
      <c r="C16" s="1040">
        <v>1.9321169475257083E-3</v>
      </c>
      <c r="D16" s="1040">
        <v>-2.178768700049849E-3</v>
      </c>
      <c r="E16" s="1040">
        <v>7.9357784161149247E-4</v>
      </c>
      <c r="F16" s="1040">
        <v>2.4538953158526056E-4</v>
      </c>
      <c r="G16" s="1040">
        <v>2.3427013766712523E-3</v>
      </c>
      <c r="H16" s="1040">
        <v>-2.3406911340508874E-3</v>
      </c>
      <c r="I16" s="1040">
        <v>5.7469579167257479E-4</v>
      </c>
      <c r="J16" s="1040">
        <v>1.8020428285607792E-3</v>
      </c>
      <c r="K16" s="1040">
        <v>2.7252165660061056E-3</v>
      </c>
      <c r="L16" s="1040">
        <v>1.5937927646358929E-4</v>
      </c>
      <c r="M16" s="1040">
        <v>-5.2923322686404539E-4</v>
      </c>
      <c r="N16" s="1040">
        <v>-2.3712250395347967E-3</v>
      </c>
      <c r="Q16" s="262"/>
    </row>
    <row r="17" spans="1:17">
      <c r="A17" s="1043">
        <v>43586</v>
      </c>
      <c r="B17" s="1040">
        <v>3.7302467286471908E-3</v>
      </c>
      <c r="C17" s="1040">
        <v>1.4740498716514505E-3</v>
      </c>
      <c r="D17" s="1040">
        <v>-2.4161743712292072E-3</v>
      </c>
      <c r="E17" s="1040">
        <v>9.6615731915461467E-4</v>
      </c>
      <c r="F17" s="1040">
        <v>4.214735766402411E-4</v>
      </c>
      <c r="G17" s="1040">
        <v>1.5976083054918266E-3</v>
      </c>
      <c r="H17" s="1040">
        <v>-1.9551978691252359E-3</v>
      </c>
      <c r="I17" s="1040">
        <v>7.64251873228039E-4</v>
      </c>
      <c r="J17" s="1040">
        <v>9.8392900163357666E-4</v>
      </c>
      <c r="K17" s="1040">
        <v>2.2029264594674025E-3</v>
      </c>
      <c r="L17" s="1040">
        <v>4.4503084088032274E-4</v>
      </c>
      <c r="M17" s="1040">
        <v>2.0915874357818609E-5</v>
      </c>
      <c r="N17" s="1040">
        <v>-1.7572613362142331E-3</v>
      </c>
      <c r="Q17" s="262"/>
    </row>
    <row r="18" spans="1:17">
      <c r="A18" s="1043">
        <v>43617</v>
      </c>
      <c r="B18" s="1040">
        <v>4.7523697973351764E-3</v>
      </c>
      <c r="C18" s="1040">
        <v>8.4521910668078348E-4</v>
      </c>
      <c r="D18" s="1040">
        <v>-2.5224075847731786E-3</v>
      </c>
      <c r="E18" s="1040">
        <v>7.9201317793797799E-4</v>
      </c>
      <c r="F18" s="1040">
        <v>-1.7136030204190078E-4</v>
      </c>
      <c r="G18" s="1040">
        <v>1.1216148434916029E-3</v>
      </c>
      <c r="H18" s="1040">
        <v>-1.6674200128290462E-3</v>
      </c>
      <c r="I18" s="1040">
        <v>7.6732647181243507E-4</v>
      </c>
      <c r="J18" s="1040">
        <v>-5.4062922400266444E-4</v>
      </c>
      <c r="K18" s="1040">
        <v>1.2128305030565389E-3</v>
      </c>
      <c r="L18" s="1040">
        <v>1.1142857229451408E-4</v>
      </c>
      <c r="M18" s="1040">
        <v>-3.3503050295935477E-4</v>
      </c>
      <c r="N18" s="1040">
        <v>-8.9787206084379623E-4</v>
      </c>
      <c r="Q18" s="262"/>
    </row>
    <row r="19" spans="1:17">
      <c r="A19" s="1043">
        <v>43647</v>
      </c>
      <c r="B19" s="1040">
        <v>4.3615806379075917E-3</v>
      </c>
      <c r="C19" s="1040">
        <v>3.1474331842540337E-4</v>
      </c>
      <c r="D19" s="1040">
        <v>-1.8391208320103214E-3</v>
      </c>
      <c r="E19" s="1040">
        <v>6.2872727555118857E-4</v>
      </c>
      <c r="F19" s="1040">
        <v>-9.1450546036253577E-4</v>
      </c>
      <c r="G19" s="1040">
        <v>4.163505238894416E-4</v>
      </c>
      <c r="H19" s="1040">
        <v>-1.2914683449294362E-3</v>
      </c>
      <c r="I19" s="1040">
        <v>9.17101558939315E-6</v>
      </c>
      <c r="J19" s="1040">
        <v>-1.3063872166889645E-3</v>
      </c>
      <c r="K19" s="1040">
        <v>-1.7626036324158711E-4</v>
      </c>
      <c r="L19" s="1040">
        <v>9.4811560818364171E-5</v>
      </c>
      <c r="M19" s="1040">
        <v>-1.5415462944756708E-4</v>
      </c>
      <c r="N19" s="1040">
        <v>-3.6582089818670838E-4</v>
      </c>
      <c r="Q19" s="262"/>
    </row>
    <row r="20" spans="1:17">
      <c r="A20" s="1043">
        <v>43678</v>
      </c>
      <c r="B20" s="1040">
        <v>2.5883457538024013E-3</v>
      </c>
      <c r="C20" s="1040">
        <v>-3.6658519218746299E-4</v>
      </c>
      <c r="D20" s="1040">
        <v>-5.8936310858137553E-4</v>
      </c>
      <c r="E20" s="1040">
        <v>-4.4490758945969766E-5</v>
      </c>
      <c r="F20" s="1040">
        <v>-1.7534638167984173E-3</v>
      </c>
      <c r="G20" s="1040">
        <v>-6.7880952246868187E-4</v>
      </c>
      <c r="H20" s="1040">
        <v>-1.3013175925555842E-3</v>
      </c>
      <c r="I20" s="1040">
        <v>-9.7283581595986046E-4</v>
      </c>
      <c r="J20" s="1040">
        <v>-1.7975151753982788E-3</v>
      </c>
      <c r="K20" s="1040">
        <v>-1.5030032434483198E-3</v>
      </c>
      <c r="L20" s="1040">
        <v>1.8034965475588471E-5</v>
      </c>
      <c r="M20" s="1040">
        <v>-2.4320600756411181E-4</v>
      </c>
      <c r="N20" s="1040">
        <v>-1.79290075371763E-4</v>
      </c>
      <c r="Q20" s="262"/>
    </row>
    <row r="21" spans="1:17">
      <c r="A21" s="1043">
        <v>43709</v>
      </c>
      <c r="B21" s="1040">
        <v>-1.9766073432414544E-4</v>
      </c>
      <c r="C21" s="1040">
        <v>-1.2117121294770161E-3</v>
      </c>
      <c r="D21" s="1040">
        <v>2.851681154220076E-4</v>
      </c>
      <c r="E21" s="1040">
        <v>-1.4332171154171069E-3</v>
      </c>
      <c r="F21" s="1040">
        <v>-2.5936167567846002E-3</v>
      </c>
      <c r="G21" s="1040">
        <v>-1.496527875504694E-3</v>
      </c>
      <c r="H21" s="1040">
        <v>-1.9286052514881913E-3</v>
      </c>
      <c r="I21" s="1040">
        <v>-1.3500429882291609E-3</v>
      </c>
      <c r="J21" s="1040">
        <v>-2.5302533304040198E-3</v>
      </c>
      <c r="K21" s="1040">
        <v>-2.9278426616246023E-3</v>
      </c>
      <c r="L21" s="1040">
        <v>-1.0555833280090354E-4</v>
      </c>
      <c r="M21" s="1040">
        <v>-7.5804024312675633E-4</v>
      </c>
      <c r="N21" s="1040">
        <v>3.8042866462695279E-4</v>
      </c>
      <c r="Q21" s="262"/>
    </row>
    <row r="22" spans="1:17">
      <c r="A22" s="1043">
        <v>43739</v>
      </c>
      <c r="B22" s="1040">
        <v>-2.9115674511264178E-3</v>
      </c>
      <c r="C22" s="1040">
        <v>-2.2392361242111747E-3</v>
      </c>
      <c r="D22" s="1040">
        <v>6.5719779493944586E-4</v>
      </c>
      <c r="E22" s="1040">
        <v>-3.0442474942143916E-3</v>
      </c>
      <c r="F22" s="1040">
        <v>-3.4286740538016502E-3</v>
      </c>
      <c r="G22" s="1040">
        <v>-2.2151573216817599E-3</v>
      </c>
      <c r="H22" s="1040">
        <v>-3.3702839601859047E-3</v>
      </c>
      <c r="I22" s="1040">
        <v>-2.2638917682836768E-3</v>
      </c>
      <c r="J22" s="1040">
        <v>-3.2459626912422213E-3</v>
      </c>
      <c r="K22" s="1040">
        <v>-3.8177750957778533E-3</v>
      </c>
      <c r="L22" s="1040">
        <v>-4.5491568333289045E-4</v>
      </c>
      <c r="M22" s="1040">
        <v>-1.5166152550369905E-3</v>
      </c>
      <c r="N22" s="1040">
        <v>-1.6553794347329287E-4</v>
      </c>
      <c r="Q22" s="262"/>
    </row>
    <row r="23" spans="1:17">
      <c r="A23" s="1043">
        <v>43770</v>
      </c>
      <c r="B23" s="1040">
        <v>-4.9309278983022953E-3</v>
      </c>
      <c r="C23" s="1040">
        <v>-3.4432529040909765E-3</v>
      </c>
      <c r="D23" s="1040">
        <v>7.4437429778062558E-4</v>
      </c>
      <c r="E23" s="1040">
        <v>-4.8811892692599557E-3</v>
      </c>
      <c r="F23" s="1040">
        <v>-3.5845277881323412E-3</v>
      </c>
      <c r="G23" s="1040">
        <v>-3.2528996140389621E-3</v>
      </c>
      <c r="H23" s="1040">
        <v>-3.867623324514069E-3</v>
      </c>
      <c r="I23" s="1040">
        <v>-3.8121806383251133E-3</v>
      </c>
      <c r="J23" s="1040">
        <v>-3.9067108956933883E-3</v>
      </c>
      <c r="K23" s="1040">
        <v>-4.949385013869767E-3</v>
      </c>
      <c r="L23" s="1040">
        <v>-6.6543261173745982E-4</v>
      </c>
      <c r="M23" s="1040">
        <v>-2.4821577516159765E-3</v>
      </c>
      <c r="N23" s="1040">
        <v>-4.6149145789931012E-5</v>
      </c>
      <c r="Q23" s="262"/>
    </row>
    <row r="24" spans="1:17">
      <c r="A24" s="1043">
        <v>43800</v>
      </c>
      <c r="B24" s="1040">
        <v>-6.7248550508562932E-3</v>
      </c>
      <c r="C24" s="1040">
        <v>-4.5383137979376764E-3</v>
      </c>
      <c r="D24" s="1040">
        <v>3.9952128766540529E-4</v>
      </c>
      <c r="E24" s="1040">
        <v>-6.8375693667611648E-3</v>
      </c>
      <c r="F24" s="1040">
        <v>-3.5522310042510608E-3</v>
      </c>
      <c r="G24" s="1040">
        <v>-4.3944957951858044E-3</v>
      </c>
      <c r="H24" s="1040">
        <v>-3.7891761832193893E-3</v>
      </c>
      <c r="I24" s="1040">
        <v>-5.114814203143303E-3</v>
      </c>
      <c r="J24" s="1040">
        <v>-5.0091428157871265E-3</v>
      </c>
      <c r="K24" s="1040">
        <v>-6.5420744119355501E-3</v>
      </c>
      <c r="L24" s="1040">
        <v>-9.927243159202348E-4</v>
      </c>
      <c r="M24" s="1040">
        <v>-4.117867584934487E-3</v>
      </c>
      <c r="N24" s="1040">
        <v>8.2984437846267411E-5</v>
      </c>
      <c r="Q24" s="262"/>
    </row>
    <row r="25" spans="1:17">
      <c r="A25" s="1043">
        <v>43831</v>
      </c>
      <c r="B25" s="1040">
        <v>-8.4162484358412115E-3</v>
      </c>
      <c r="C25" s="1040">
        <v>-5.6238363252604229E-3</v>
      </c>
      <c r="D25" s="1040">
        <v>-3.9584809418213851E-4</v>
      </c>
      <c r="E25" s="1040">
        <v>-8.3966794736948236E-3</v>
      </c>
      <c r="F25" s="1040">
        <v>-3.9551697127988561E-3</v>
      </c>
      <c r="G25" s="1040">
        <v>-5.827114156558344E-3</v>
      </c>
      <c r="H25" s="1040">
        <v>-3.614504600132129E-3</v>
      </c>
      <c r="I25" s="1040">
        <v>-6.3708455949826881E-3</v>
      </c>
      <c r="J25" s="1040">
        <v>-6.0885005049821084E-3</v>
      </c>
      <c r="K25" s="1040">
        <v>-8.0564491026292595E-3</v>
      </c>
      <c r="L25" s="1040">
        <v>-1.4725906794199606E-3</v>
      </c>
      <c r="M25" s="1040">
        <v>-6.4625033729835968E-3</v>
      </c>
      <c r="N25" s="1040">
        <v>-4.4722419873766128E-4</v>
      </c>
      <c r="Q25" s="262"/>
    </row>
    <row r="26" spans="1:17">
      <c r="A26" s="1043">
        <v>43862</v>
      </c>
      <c r="B26" s="1040">
        <v>-9.212793972980915E-3</v>
      </c>
      <c r="C26" s="1040">
        <v>-6.2733975758145766E-3</v>
      </c>
      <c r="D26" s="1040">
        <v>-1.4031004206616071E-3</v>
      </c>
      <c r="E26" s="1040">
        <v>-8.5155956370185359E-3</v>
      </c>
      <c r="F26" s="1040">
        <v>-5.1059866991571834E-3</v>
      </c>
      <c r="G26" s="1040">
        <v>-7.4294399413881163E-3</v>
      </c>
      <c r="H26" s="1040">
        <v>-3.5459230869834268E-3</v>
      </c>
      <c r="I26" s="1040">
        <v>-7.6141308051498324E-3</v>
      </c>
      <c r="J26" s="1040">
        <v>-6.6968473293721464E-3</v>
      </c>
      <c r="K26" s="1040">
        <v>-8.9985313324947303E-3</v>
      </c>
      <c r="L26" s="1040">
        <v>-1.8523176023359511E-3</v>
      </c>
      <c r="M26" s="1040">
        <v>-7.7956158126925024E-3</v>
      </c>
      <c r="N26" s="1040">
        <v>-1.3056932721553505E-3</v>
      </c>
      <c r="Q26" s="262"/>
    </row>
    <row r="27" spans="1:17">
      <c r="A27" s="1043">
        <v>43891</v>
      </c>
      <c r="B27" s="1040">
        <v>-9.1934682689847058E-3</v>
      </c>
      <c r="C27" s="1040">
        <v>-6.8124096582805604E-3</v>
      </c>
      <c r="D27" s="1040">
        <v>-2.0290232178021839E-3</v>
      </c>
      <c r="E27" s="1040">
        <v>-8.207385690656599E-3</v>
      </c>
      <c r="F27" s="1040">
        <v>-7.0473672171542656E-3</v>
      </c>
      <c r="G27" s="1040">
        <v>-9.2681549318736067E-3</v>
      </c>
      <c r="H27" s="1040">
        <v>-3.6677979537698135E-3</v>
      </c>
      <c r="I27" s="1040">
        <v>-8.7742370105593492E-3</v>
      </c>
      <c r="J27" s="1040">
        <v>-7.4269068444374753E-3</v>
      </c>
      <c r="K27" s="1040">
        <v>-9.2805734769474402E-3</v>
      </c>
      <c r="L27" s="1040">
        <v>-2.5564891127174416E-3</v>
      </c>
      <c r="M27" s="1040">
        <v>-8.042555306595367E-3</v>
      </c>
      <c r="N27" s="1040">
        <v>-2.1602559589829484E-3</v>
      </c>
      <c r="Q27" s="262"/>
    </row>
    <row r="28" spans="1:17">
      <c r="A28" s="1043">
        <v>43922</v>
      </c>
      <c r="B28" s="1040">
        <v>-7.1087517091315E-3</v>
      </c>
      <c r="C28" s="1040">
        <v>-6.7279931703145834E-3</v>
      </c>
      <c r="D28" s="1040">
        <v>-1.9468521427545848E-3</v>
      </c>
      <c r="E28" s="1040">
        <v>-6.6915843609619552E-3</v>
      </c>
      <c r="F28" s="1040">
        <v>-7.5302347139671877E-3</v>
      </c>
      <c r="G28" s="1040">
        <v>-8.966462066984815E-3</v>
      </c>
      <c r="H28" s="1040">
        <v>-2.7645738828576683E-3</v>
      </c>
      <c r="I28" s="1040">
        <v>-8.2555990675737823E-3</v>
      </c>
      <c r="J28" s="1040">
        <v>-6.6811772185825236E-3</v>
      </c>
      <c r="K28" s="1040">
        <v>-7.6948538960467383E-3</v>
      </c>
      <c r="L28" s="1040">
        <v>-2.899475089481296E-3</v>
      </c>
      <c r="M28" s="1040">
        <v>-7.1280206758679299E-3</v>
      </c>
      <c r="N28" s="1040">
        <v>-3.428903705246511E-3</v>
      </c>
      <c r="Q28" s="262"/>
    </row>
    <row r="29" spans="1:17">
      <c r="A29" s="1043">
        <v>43952</v>
      </c>
      <c r="B29" s="1040">
        <v>-2.107308325563384E-3</v>
      </c>
      <c r="C29" s="1040">
        <v>-5.6658886943968811E-3</v>
      </c>
      <c r="D29" s="1040">
        <v>-7.5978999101211642E-4</v>
      </c>
      <c r="E29" s="1040">
        <v>-3.5810517375428619E-3</v>
      </c>
      <c r="F29" s="1040">
        <v>-5.4631105914353384E-3</v>
      </c>
      <c r="G29" s="1040">
        <v>-7.3183921782034034E-3</v>
      </c>
      <c r="H29" s="1040">
        <v>-8.505405466889826E-4</v>
      </c>
      <c r="I29" s="1040">
        <v>-5.4356472312572235E-3</v>
      </c>
      <c r="J29" s="1040">
        <v>-4.0482907630281506E-3</v>
      </c>
      <c r="K29" s="1040">
        <v>-4.5841056132718272E-3</v>
      </c>
      <c r="L29" s="1040">
        <v>-2.0087509255315439E-3</v>
      </c>
      <c r="M29" s="1040">
        <v>-4.6140503566307611E-3</v>
      </c>
      <c r="N29" s="1040">
        <v>-3.4289629210545458E-3</v>
      </c>
      <c r="Q29" s="262"/>
    </row>
    <row r="30" spans="1:17">
      <c r="A30" s="1043">
        <v>43983</v>
      </c>
      <c r="B30" s="1040">
        <v>3.9904749566036513E-3</v>
      </c>
      <c r="C30" s="1040">
        <v>-3.671135061316555E-3</v>
      </c>
      <c r="D30" s="1040">
        <v>1.2566086548329025E-3</v>
      </c>
      <c r="E30" s="1040">
        <v>-9.5434107914860178E-4</v>
      </c>
      <c r="F30" s="1040">
        <v>-1.4053018095987468E-3</v>
      </c>
      <c r="G30" s="1040">
        <v>-5.4724867122400989E-3</v>
      </c>
      <c r="H30" s="1040">
        <v>1.206743853079173E-3</v>
      </c>
      <c r="I30" s="1040">
        <v>-2.196405816462188E-3</v>
      </c>
      <c r="J30" s="1040">
        <v>-1.6942752885881207E-3</v>
      </c>
      <c r="K30" s="1040">
        <v>-1.87877103907097E-3</v>
      </c>
      <c r="L30" s="1040">
        <v>1.2847610620103644E-4</v>
      </c>
      <c r="M30" s="1040">
        <v>-2.5325998406465766E-3</v>
      </c>
      <c r="N30" s="1040">
        <v>-1.4410494398801044E-3</v>
      </c>
      <c r="Q30" s="262"/>
    </row>
    <row r="31" spans="1:17">
      <c r="A31" s="1043">
        <v>44013</v>
      </c>
      <c r="B31" s="1040">
        <v>8.1207156993137186E-3</v>
      </c>
      <c r="C31" s="1040">
        <v>-2.2298735890527999E-3</v>
      </c>
      <c r="D31" s="1040">
        <v>3.0562311712732937E-3</v>
      </c>
      <c r="E31" s="1040">
        <v>5.5950118556480355E-4</v>
      </c>
      <c r="F31" s="1040">
        <v>2.8282776675161436E-3</v>
      </c>
      <c r="G31" s="1040">
        <v>-3.3758410363633473E-3</v>
      </c>
      <c r="H31" s="1040">
        <v>3.1976621716072184E-3</v>
      </c>
      <c r="I31" s="1040">
        <v>1.079875718645873E-5</v>
      </c>
      <c r="J31" s="1040">
        <v>-2.1868913119282851E-4</v>
      </c>
      <c r="K31" s="1040">
        <v>-3.59867610492004E-4</v>
      </c>
      <c r="L31" s="1040">
        <v>2.4302070280471932E-3</v>
      </c>
      <c r="M31" s="1040">
        <v>-1.06158829746128E-3</v>
      </c>
      <c r="N31" s="1040">
        <v>9.3052070564025868E-4</v>
      </c>
      <c r="Q31" s="262"/>
    </row>
    <row r="32" spans="1:17">
      <c r="A32" s="1043">
        <v>44044</v>
      </c>
      <c r="B32" s="1040">
        <v>9.9512175624790755E-3</v>
      </c>
      <c r="C32" s="1040">
        <v>-8.0023784884042382E-4</v>
      </c>
      <c r="D32" s="1040">
        <v>4.1946271946753377E-3</v>
      </c>
      <c r="E32" s="1040">
        <v>1.8577134648045668E-3</v>
      </c>
      <c r="F32" s="1040">
        <v>6.1399551366887462E-3</v>
      </c>
      <c r="G32" s="1040">
        <v>-1.3089685348953717E-3</v>
      </c>
      <c r="H32" s="1040">
        <v>4.6816669025314672E-3</v>
      </c>
      <c r="I32" s="1040">
        <v>1.3629622736577307E-3</v>
      </c>
      <c r="J32" s="1040">
        <v>8.1898880535047347E-4</v>
      </c>
      <c r="K32" s="1040">
        <v>1.2518194936812499E-3</v>
      </c>
      <c r="L32" s="1040">
        <v>4.1634544899633585E-3</v>
      </c>
      <c r="M32" s="1040">
        <v>6.8371119219756693E-4</v>
      </c>
      <c r="N32" s="1040">
        <v>2.8267961037129474E-3</v>
      </c>
      <c r="Q32" s="262"/>
    </row>
    <row r="33" spans="1:17">
      <c r="A33" s="1043">
        <v>44075</v>
      </c>
      <c r="B33" s="1040">
        <v>1.0884899860272523E-2</v>
      </c>
      <c r="C33" s="1040">
        <v>4.7901103346514873E-5</v>
      </c>
      <c r="D33" s="1040">
        <v>4.564635587626209E-3</v>
      </c>
      <c r="E33" s="1040">
        <v>2.2911093275117533E-3</v>
      </c>
      <c r="F33" s="1040">
        <v>8.0978183919981905E-3</v>
      </c>
      <c r="G33" s="1040">
        <v>-2.3983028636309633E-4</v>
      </c>
      <c r="H33" s="1040">
        <v>5.8875186917946021E-3</v>
      </c>
      <c r="I33" s="1040">
        <v>2.0649420741927216E-3</v>
      </c>
      <c r="J33" s="1040">
        <v>6.882961976713009E-4</v>
      </c>
      <c r="K33" s="1040">
        <v>2.2763381824959517E-3</v>
      </c>
      <c r="L33" s="1040">
        <v>5.3233307697565513E-3</v>
      </c>
      <c r="M33" s="1040">
        <v>2.1703876048795312E-3</v>
      </c>
      <c r="N33" s="1040">
        <v>5.1010592754572315E-3</v>
      </c>
      <c r="Q33" s="262"/>
    </row>
    <row r="34" spans="1:17">
      <c r="A34" s="1043">
        <v>44105</v>
      </c>
      <c r="B34" s="1040">
        <v>1.0404118352889236E-2</v>
      </c>
      <c r="C34" s="1040">
        <v>3.8760530883275024E-4</v>
      </c>
      <c r="D34" s="1040">
        <v>3.9470237396317387E-3</v>
      </c>
      <c r="E34" s="1040">
        <v>1.7646598684946113E-3</v>
      </c>
      <c r="F34" s="1040">
        <v>8.1449912960294135E-3</v>
      </c>
      <c r="G34" s="1040">
        <v>4.2522092966001956E-4</v>
      </c>
      <c r="H34" s="1040">
        <v>6.0932209586319619E-3</v>
      </c>
      <c r="I34" s="1040">
        <v>2.4767552923543601E-3</v>
      </c>
      <c r="J34" s="1040">
        <v>1.003852213205203E-3</v>
      </c>
      <c r="K34" s="1040">
        <v>2.6656448037225555E-3</v>
      </c>
      <c r="L34" s="1040">
        <v>5.6200631823308811E-3</v>
      </c>
      <c r="M34" s="1040">
        <v>3.1305533169880828E-3</v>
      </c>
      <c r="N34" s="1040">
        <v>6.2272575734880764E-3</v>
      </c>
      <c r="Q34" s="262"/>
    </row>
    <row r="35" spans="1:17">
      <c r="A35" s="1043">
        <v>44136</v>
      </c>
      <c r="B35" s="1040">
        <v>8.7914887501203687E-3</v>
      </c>
      <c r="C35" s="1040">
        <v>1.0628670745524982E-3</v>
      </c>
      <c r="D35" s="1040">
        <v>2.9933671826181119E-3</v>
      </c>
      <c r="E35" s="1040">
        <v>1.6141497211024092E-3</v>
      </c>
      <c r="F35" s="1040">
        <v>6.9888475181771881E-3</v>
      </c>
      <c r="G35" s="1040">
        <v>1.4508972900588724E-3</v>
      </c>
      <c r="H35" s="1040">
        <v>4.9945867437262148E-3</v>
      </c>
      <c r="I35" s="1040">
        <v>2.5989308116380894E-3</v>
      </c>
      <c r="J35" s="1040">
        <v>1.30695191087149E-3</v>
      </c>
      <c r="K35" s="1040">
        <v>3.2689496907372106E-3</v>
      </c>
      <c r="L35" s="1040">
        <v>5.1533677539001843E-3</v>
      </c>
      <c r="M35" s="1040">
        <v>3.8611630670311037E-3</v>
      </c>
      <c r="N35" s="1040">
        <v>6.6498497410536483E-3</v>
      </c>
      <c r="Q35" s="262"/>
    </row>
    <row r="36" spans="1:17">
      <c r="A36" s="1043">
        <v>44166</v>
      </c>
      <c r="B36" s="1040">
        <v>7.5837694065126193E-3</v>
      </c>
      <c r="C36" s="1040">
        <v>1.2561485593569621E-3</v>
      </c>
      <c r="D36" s="1040">
        <v>2.3124565995393809E-3</v>
      </c>
      <c r="E36" s="1040">
        <v>1.2318324215567777E-3</v>
      </c>
      <c r="F36" s="1040">
        <v>5.4471261972907081E-3</v>
      </c>
      <c r="G36" s="1040">
        <v>2.4208530296874198E-3</v>
      </c>
      <c r="H36" s="1040">
        <v>4.064539818056101E-3</v>
      </c>
      <c r="I36" s="1040">
        <v>2.1123865282024479E-3</v>
      </c>
      <c r="J36" s="1040">
        <v>1.1205485174825558E-3</v>
      </c>
      <c r="K36" s="1040">
        <v>3.6158008525406515E-3</v>
      </c>
      <c r="L36" s="1040">
        <v>4.6526683934096091E-3</v>
      </c>
      <c r="M36" s="1040">
        <v>4.1457366971171528E-3</v>
      </c>
      <c r="N36" s="1040">
        <v>6.9599448960824262E-3</v>
      </c>
      <c r="Q36" s="262"/>
    </row>
    <row r="37" spans="1:17">
      <c r="A37" s="1043">
        <v>44197</v>
      </c>
      <c r="B37" s="1040">
        <v>6.6838080451120385E-3</v>
      </c>
      <c r="C37" s="1040">
        <v>1.2310543325049217E-3</v>
      </c>
      <c r="D37" s="1040">
        <v>1.8174329007690782E-3</v>
      </c>
      <c r="E37" s="1040">
        <v>7.9606370121765302E-4</v>
      </c>
      <c r="F37" s="1040">
        <v>3.5704687676212377E-3</v>
      </c>
      <c r="G37" s="1040">
        <v>3.0719278106068337E-3</v>
      </c>
      <c r="H37" s="1040">
        <v>3.5233270707438757E-3</v>
      </c>
      <c r="I37" s="1040">
        <v>1.9378267604241994E-3</v>
      </c>
      <c r="J37" s="1040">
        <v>1.6732530954943758E-3</v>
      </c>
      <c r="K37" s="1040">
        <v>3.5542277661002597E-3</v>
      </c>
      <c r="L37" s="1040">
        <v>4.2065333119599702E-3</v>
      </c>
      <c r="M37" s="1040">
        <v>4.1672220286981254E-3</v>
      </c>
      <c r="N37" s="1040">
        <v>6.2232402028974398E-3</v>
      </c>
      <c r="Q37" s="262"/>
    </row>
    <row r="38" spans="1:17">
      <c r="A38" s="1043">
        <v>44228</v>
      </c>
      <c r="B38" s="1040">
        <v>4.6971508216441249E-3</v>
      </c>
      <c r="C38" s="1040">
        <v>1.0638183052935624E-3</v>
      </c>
      <c r="D38" s="1040">
        <v>1.6753721588911308E-3</v>
      </c>
      <c r="E38" s="1040">
        <v>1.0989496446698332E-3</v>
      </c>
      <c r="F38" s="1040">
        <v>2.1012503301033325E-3</v>
      </c>
      <c r="G38" s="1040">
        <v>4.06603441075859E-3</v>
      </c>
      <c r="H38" s="1040">
        <v>2.6571849728722619E-3</v>
      </c>
      <c r="I38" s="1040">
        <v>1.9784903573865087E-3</v>
      </c>
      <c r="J38" s="1040">
        <v>2.2289809751034895E-3</v>
      </c>
      <c r="K38" s="1040">
        <v>3.7441181030033466E-3</v>
      </c>
      <c r="L38" s="1040">
        <v>3.5065132112479525E-3</v>
      </c>
      <c r="M38" s="1040">
        <v>4.6488205638575142E-3</v>
      </c>
      <c r="N38" s="1040">
        <v>4.4832134593111306E-3</v>
      </c>
      <c r="Q38" s="262"/>
    </row>
    <row r="39" spans="1:17">
      <c r="A39" s="1043">
        <v>44256</v>
      </c>
      <c r="B39" s="1040">
        <v>2.3909955860954568E-3</v>
      </c>
      <c r="C39" s="1040">
        <v>1.0145566048187504E-3</v>
      </c>
      <c r="D39" s="1040">
        <v>1.697363941886576E-3</v>
      </c>
      <c r="E39" s="1040">
        <v>1.3487795436193384E-3</v>
      </c>
      <c r="F39" s="1040">
        <v>1.3815041888869395E-3</v>
      </c>
      <c r="G39" s="1040">
        <v>4.5613045137304908E-3</v>
      </c>
      <c r="H39" s="1040">
        <v>1.6472053801602771E-3</v>
      </c>
      <c r="I39" s="1040">
        <v>2.1738540386899707E-3</v>
      </c>
      <c r="J39" s="1040">
        <v>2.2750577596200028E-3</v>
      </c>
      <c r="K39" s="1040">
        <v>3.8470867333932901E-3</v>
      </c>
      <c r="L39" s="1040">
        <v>2.5869799492926893E-3</v>
      </c>
      <c r="M39" s="1040">
        <v>4.3249250184516086E-3</v>
      </c>
      <c r="N39" s="1040">
        <v>2.8846827451383117E-3</v>
      </c>
      <c r="Q39" s="262"/>
    </row>
    <row r="40" spans="1:17">
      <c r="A40" s="1043">
        <v>44287</v>
      </c>
      <c r="B40" s="1040">
        <v>-1.6222205908866805E-4</v>
      </c>
      <c r="C40" s="1040">
        <v>1.1545855210473022E-3</v>
      </c>
      <c r="D40" s="1040">
        <v>1.5721038351738104E-3</v>
      </c>
      <c r="E40" s="1040">
        <v>1.3095268645320068E-3</v>
      </c>
      <c r="F40" s="1040">
        <v>1.3122264335723166E-3</v>
      </c>
      <c r="G40" s="1040">
        <v>4.3770034720871376E-3</v>
      </c>
      <c r="H40" s="1040">
        <v>1.0987388757864869E-3</v>
      </c>
      <c r="I40" s="1040">
        <v>2.2359430588756446E-3</v>
      </c>
      <c r="J40" s="1040">
        <v>2.0028266965013142E-3</v>
      </c>
      <c r="K40" s="1040">
        <v>3.7484504983371636E-3</v>
      </c>
      <c r="L40" s="1040">
        <v>1.7486235180608212E-3</v>
      </c>
      <c r="M40" s="1040">
        <v>3.4156783135008695E-3</v>
      </c>
      <c r="N40" s="1040">
        <v>1.0371948344558568E-3</v>
      </c>
      <c r="Q40" s="262"/>
    </row>
    <row r="41" spans="1:17">
      <c r="A41" s="1043">
        <v>44317</v>
      </c>
      <c r="B41" s="1040">
        <v>-2.8062555881214202E-3</v>
      </c>
      <c r="C41" s="1040">
        <v>1.574764226190517E-3</v>
      </c>
      <c r="D41" s="1040">
        <v>1.1296419096569199E-3</v>
      </c>
      <c r="E41" s="1040">
        <v>1.7228980412489214E-3</v>
      </c>
      <c r="F41" s="1040">
        <v>2.552670069241314E-4</v>
      </c>
      <c r="G41" s="1040">
        <v>4.2108125392956719E-3</v>
      </c>
      <c r="H41" s="1040">
        <v>-4.6160768799374807E-4</v>
      </c>
      <c r="I41" s="1040">
        <v>2.174884286520129E-3</v>
      </c>
      <c r="J41" s="1040">
        <v>1.9855892048274981E-3</v>
      </c>
      <c r="K41" s="1040">
        <v>3.9327767197236962E-3</v>
      </c>
      <c r="L41" s="1040">
        <v>9.3195197889728298E-4</v>
      </c>
      <c r="M41" s="1040">
        <v>2.4960265585207697E-3</v>
      </c>
      <c r="N41" s="1040">
        <v>-5.3642493502936706E-4</v>
      </c>
      <c r="Q41" s="262"/>
    </row>
    <row r="42" spans="1:17">
      <c r="A42" s="1043">
        <v>44348</v>
      </c>
      <c r="B42" s="1040">
        <v>-4.914494018505744E-3</v>
      </c>
      <c r="C42" s="1040">
        <v>1.909621778608539E-3</v>
      </c>
      <c r="D42" s="1040">
        <v>4.6411422894854226E-4</v>
      </c>
      <c r="E42" s="1040">
        <v>2.2362691310455762E-3</v>
      </c>
      <c r="F42" s="1040">
        <v>-1.2953438594374145E-3</v>
      </c>
      <c r="G42" s="1040">
        <v>3.5104064349549269E-3</v>
      </c>
      <c r="H42" s="1040">
        <v>-2.5001814409120193E-3</v>
      </c>
      <c r="I42" s="1040">
        <v>2.084251192821851E-3</v>
      </c>
      <c r="J42" s="1040">
        <v>2.2109899209810102E-3</v>
      </c>
      <c r="K42" s="1040">
        <v>3.7738211469169336E-3</v>
      </c>
      <c r="L42" s="1040">
        <v>1.2587858104062821E-4</v>
      </c>
      <c r="M42" s="1040">
        <v>2.011369759203907E-3</v>
      </c>
      <c r="N42" s="1040">
        <v>-1.7072330826968241E-3</v>
      </c>
      <c r="Q42" s="262"/>
    </row>
    <row r="43" spans="1:17">
      <c r="A43" s="1043">
        <v>44378</v>
      </c>
      <c r="B43" s="1040">
        <v>-5.9960696414720349E-3</v>
      </c>
      <c r="C43" s="1040">
        <v>2.0923375470336403E-3</v>
      </c>
      <c r="D43" s="1040">
        <v>-3.8291382228394788E-4</v>
      </c>
      <c r="E43" s="1040">
        <v>2.3604349834862592E-3</v>
      </c>
      <c r="F43" s="1040">
        <v>-3.0694350835842599E-3</v>
      </c>
      <c r="G43" s="1040">
        <v>2.6318977750363626E-3</v>
      </c>
      <c r="H43" s="1040">
        <v>-4.7638155928197978E-3</v>
      </c>
      <c r="I43" s="1040">
        <v>2.275299573471834E-3</v>
      </c>
      <c r="J43" s="1040">
        <v>2.4038019098713281E-3</v>
      </c>
      <c r="K43" s="1040">
        <v>3.304122053315206E-3</v>
      </c>
      <c r="L43" s="1040">
        <v>-8.7659656783323214E-4</v>
      </c>
      <c r="M43" s="1040">
        <v>1.493708178248232E-3</v>
      </c>
      <c r="N43" s="1040">
        <v>-2.3558748975596178E-3</v>
      </c>
      <c r="Q43" s="262"/>
    </row>
    <row r="44" spans="1:17">
      <c r="A44" s="1043">
        <v>44409</v>
      </c>
      <c r="B44" s="1040">
        <v>-5.6196692012213667E-3</v>
      </c>
      <c r="C44" s="1040">
        <v>2.2468984324068852E-3</v>
      </c>
      <c r="D44" s="1040">
        <v>-1.0314314321406837E-3</v>
      </c>
      <c r="E44" s="1040">
        <v>2.3439298937242281E-3</v>
      </c>
      <c r="F44" s="1040">
        <v>-4.5111184778419133E-3</v>
      </c>
      <c r="G44" s="1040">
        <v>2.4725638925355842E-3</v>
      </c>
      <c r="H44" s="1040">
        <v>-5.8898275798906496E-3</v>
      </c>
      <c r="I44" s="1040">
        <v>2.4687367242577363E-3</v>
      </c>
      <c r="J44" s="1040">
        <v>2.6133260293761396E-3</v>
      </c>
      <c r="K44" s="1040">
        <v>2.9370858761339491E-3</v>
      </c>
      <c r="L44" s="1040">
        <v>-1.9644323325229696E-3</v>
      </c>
      <c r="M44" s="1040">
        <v>1.2745097205519862E-3</v>
      </c>
      <c r="N44" s="1040">
        <v>-2.1126040634033005E-3</v>
      </c>
      <c r="Q44" s="262"/>
    </row>
    <row r="45" spans="1:17">
      <c r="A45" s="1043">
        <v>44440</v>
      </c>
      <c r="B45" s="1040">
        <v>-4.4351395631889723E-3</v>
      </c>
      <c r="C45" s="1040">
        <v>2.2476876371406718E-3</v>
      </c>
      <c r="D45" s="1040">
        <v>-1.1442847830678282E-3</v>
      </c>
      <c r="E45" s="1040">
        <v>2.287038445829781E-3</v>
      </c>
      <c r="F45" s="1040">
        <v>-4.8820593417431279E-3</v>
      </c>
      <c r="G45" s="1040">
        <v>2.5073941291196E-3</v>
      </c>
      <c r="H45" s="1040">
        <v>-4.5014451252676224E-3</v>
      </c>
      <c r="I45" s="1040">
        <v>2.5188267822191523E-3</v>
      </c>
      <c r="J45" s="1040">
        <v>2.8787024679672868E-3</v>
      </c>
      <c r="K45" s="1040">
        <v>2.4104639067219491E-3</v>
      </c>
      <c r="L45" s="1040">
        <v>-2.5946466006740998E-3</v>
      </c>
      <c r="M45" s="1040">
        <v>1.2301384587534159E-3</v>
      </c>
      <c r="N45" s="1040">
        <v>-1.2093716760372963E-3</v>
      </c>
    </row>
    <row r="46" spans="1:17">
      <c r="A46" s="1043">
        <v>44470</v>
      </c>
      <c r="B46" s="1040">
        <v>-2.975730299696222E-3</v>
      </c>
      <c r="C46" s="1040">
        <v>2.2708932206256804E-3</v>
      </c>
      <c r="D46" s="1040">
        <v>-8.2923855684002845E-4</v>
      </c>
      <c r="E46" s="1040">
        <v>2.0935737893177375E-3</v>
      </c>
      <c r="F46" s="1040">
        <v>-3.9512738575999684E-3</v>
      </c>
      <c r="G46" s="1040">
        <v>2.2320687077594936E-3</v>
      </c>
      <c r="H46" s="1040">
        <v>-1.2137479734442014E-3</v>
      </c>
      <c r="I46" s="1040">
        <v>2.3853626742820211E-3</v>
      </c>
      <c r="J46" s="1040">
        <v>2.6794038213209248E-3</v>
      </c>
      <c r="K46" s="1040">
        <v>1.6278047166944365E-3</v>
      </c>
      <c r="L46" s="1040">
        <v>-2.6086577646182718E-3</v>
      </c>
      <c r="M46" s="1040">
        <v>9.6866402617146186E-4</v>
      </c>
      <c r="N46" s="1040">
        <v>3.0626757700491503E-4</v>
      </c>
    </row>
    <row r="47" spans="1:17">
      <c r="A47" s="1043">
        <v>44501</v>
      </c>
      <c r="B47" s="1040">
        <v>-2.1466624135304535E-3</v>
      </c>
      <c r="C47" s="1040">
        <v>2.4530970858507306E-3</v>
      </c>
      <c r="D47" s="1040">
        <v>-3.5020609563840566E-4</v>
      </c>
      <c r="E47" s="1040">
        <v>2.1680670153667592E-3</v>
      </c>
      <c r="F47" s="1040">
        <v>-2.4282076273944853E-3</v>
      </c>
      <c r="G47" s="1040">
        <v>1.9597131776178944E-3</v>
      </c>
      <c r="H47" s="1040">
        <v>1.6436657327915105E-3</v>
      </c>
      <c r="I47" s="1040">
        <v>1.9529663123087904E-3</v>
      </c>
      <c r="J47" s="1040">
        <v>2.3361302150619601E-3</v>
      </c>
      <c r="K47" s="1040">
        <v>8.787174985553925E-4</v>
      </c>
      <c r="L47" s="1040">
        <v>-2.1942552680811467E-3</v>
      </c>
      <c r="M47" s="1040">
        <v>5.2976422954897906E-4</v>
      </c>
      <c r="N47" s="1040">
        <v>1.5746542737722358E-3</v>
      </c>
    </row>
    <row r="48" spans="1:17">
      <c r="A48" s="1043">
        <v>44531</v>
      </c>
      <c r="B48" s="1040">
        <v>-2.2058839581347023E-3</v>
      </c>
      <c r="C48" s="1040">
        <v>2.3033040463924515E-3</v>
      </c>
      <c r="D48" s="1040">
        <v>5.2051658103957621E-5</v>
      </c>
      <c r="E48" s="1040">
        <v>2.3373574440985756E-3</v>
      </c>
      <c r="F48" s="1040">
        <v>-9.3538201330289894E-4</v>
      </c>
      <c r="G48" s="1040">
        <v>1.3547317946935866E-3</v>
      </c>
      <c r="H48" s="1040">
        <v>3.5403173023299539E-3</v>
      </c>
      <c r="I48" s="1040">
        <v>2.1225590896607471E-3</v>
      </c>
      <c r="J48" s="1040">
        <v>2.1041344264993711E-3</v>
      </c>
      <c r="K48" s="1040">
        <v>4.0358825462605274E-4</v>
      </c>
      <c r="L48" s="1040">
        <v>-1.9151414794380539E-3</v>
      </c>
      <c r="M48" s="1040">
        <v>4.7375878902222723E-4</v>
      </c>
      <c r="N48" s="1040">
        <v>2.1225420331587586E-3</v>
      </c>
    </row>
    <row r="49" spans="1:14">
      <c r="A49" s="1043">
        <v>44562</v>
      </c>
      <c r="B49" s="1040">
        <v>-2.3966752122026591E-3</v>
      </c>
      <c r="C49" s="1040">
        <v>1.8489803805632476E-3</v>
      </c>
      <c r="D49" s="1040">
        <v>4.5570115405735301E-4</v>
      </c>
      <c r="E49" s="1040">
        <v>2.2807886000018041E-3</v>
      </c>
      <c r="F49" s="1040">
        <v>2.5112085205369894E-4</v>
      </c>
      <c r="G49" s="1040">
        <v>1.0265733531860111E-3</v>
      </c>
      <c r="H49" s="1040">
        <v>4.6363704066069156E-3</v>
      </c>
      <c r="I49" s="1040">
        <v>2.5771924112059086E-3</v>
      </c>
      <c r="J49" s="1040">
        <v>1.9176305136385796E-3</v>
      </c>
      <c r="K49" s="1040">
        <v>3.110973710755971E-4</v>
      </c>
      <c r="L49" s="1040">
        <v>-1.7914605839521869E-3</v>
      </c>
      <c r="M49" s="1040">
        <v>4.1969111791928526E-4</v>
      </c>
      <c r="N49" s="1040">
        <v>2.7392709279463467E-3</v>
      </c>
    </row>
    <row r="50" spans="1:14">
      <c r="A50" s="1043">
        <v>44593</v>
      </c>
      <c r="B50" s="1040">
        <v>-2.6609827212273895E-3</v>
      </c>
      <c r="C50" s="1040">
        <v>1.654664177118903E-3</v>
      </c>
      <c r="D50" s="1040">
        <v>7.3780206560292161E-4</v>
      </c>
      <c r="E50" s="1040">
        <v>2.2877651172108493E-3</v>
      </c>
      <c r="F50" s="1040">
        <v>6.5024070387731392E-4</v>
      </c>
      <c r="G50" s="1040">
        <v>1.4917151460014377E-3</v>
      </c>
      <c r="H50" s="1040">
        <v>4.8215978683503469E-3</v>
      </c>
      <c r="I50" s="1040">
        <v>2.8591576873109315E-3</v>
      </c>
      <c r="J50" s="1040">
        <v>2.5017430420202214E-3</v>
      </c>
      <c r="K50" s="1040">
        <v>6.618337764860982E-4</v>
      </c>
      <c r="L50" s="1040">
        <v>-2.0403286911432339E-3</v>
      </c>
      <c r="M50" s="1040">
        <v>6.3170420170166608E-4</v>
      </c>
      <c r="N50" s="1040">
        <v>2.2740589097167696E-3</v>
      </c>
    </row>
    <row r="51" spans="1:14">
      <c r="A51" s="1043">
        <v>44621</v>
      </c>
      <c r="B51" s="1040">
        <v>-2.4148135219919098E-3</v>
      </c>
      <c r="C51" s="1040">
        <v>1.8674686248836281E-3</v>
      </c>
      <c r="D51" s="1040">
        <v>8.6356437105361561E-4</v>
      </c>
      <c r="E51" s="1040">
        <v>2.4885339794942229E-3</v>
      </c>
      <c r="F51" s="1040">
        <v>8.0339638801174562E-4</v>
      </c>
      <c r="G51" s="1040">
        <v>1.8731857241771621E-3</v>
      </c>
      <c r="H51" s="1040">
        <v>3.8175329632763599E-3</v>
      </c>
      <c r="I51" s="1040">
        <v>2.6358305095852685E-3</v>
      </c>
      <c r="J51" s="1040">
        <v>3.535469878670261E-3</v>
      </c>
      <c r="K51" s="1040">
        <v>1.9155420987939653E-3</v>
      </c>
      <c r="L51" s="1040">
        <v>-2.3084777885638008E-3</v>
      </c>
      <c r="M51" s="1040">
        <v>1.4522410283974718E-3</v>
      </c>
      <c r="N51" s="1040">
        <v>1.7338204032455451E-3</v>
      </c>
    </row>
    <row r="52" spans="1:14">
      <c r="A52" s="1043">
        <v>44652</v>
      </c>
      <c r="B52" s="1040">
        <v>-2.1907223644244134E-3</v>
      </c>
      <c r="C52" s="1040">
        <v>1.8088615021913945E-3</v>
      </c>
      <c r="D52" s="1040">
        <v>8.5354913273316679E-4</v>
      </c>
      <c r="E52" s="1040">
        <v>2.4090213954479633E-3</v>
      </c>
      <c r="F52" s="1040">
        <v>4.973899886423494E-4</v>
      </c>
      <c r="G52" s="1040">
        <v>1.4171296095588648E-3</v>
      </c>
      <c r="H52" s="1040">
        <v>2.3669289467792565E-3</v>
      </c>
      <c r="I52" s="1040">
        <v>2.2266214650474847E-3</v>
      </c>
      <c r="J52" s="1040">
        <v>3.434546724590426E-3</v>
      </c>
      <c r="K52" s="1040">
        <v>2.2116414912176641E-3</v>
      </c>
      <c r="L52" s="1040">
        <v>-2.7004740797744731E-3</v>
      </c>
      <c r="M52" s="1040">
        <v>2.3299392885132164E-3</v>
      </c>
      <c r="N52" s="1040">
        <v>7.5371076165708928E-4</v>
      </c>
    </row>
    <row r="53" spans="1:14">
      <c r="A53" s="1043">
        <v>44682</v>
      </c>
      <c r="B53" s="1040">
        <v>-2.2555380854154539E-3</v>
      </c>
      <c r="C53" s="1040">
        <v>1.6519510060089004E-3</v>
      </c>
      <c r="D53" s="1040">
        <v>6.9545954758909456E-4</v>
      </c>
      <c r="E53" s="1040">
        <v>2.0098394993561808E-3</v>
      </c>
      <c r="F53" s="1040">
        <v>-1.0979346188388917E-4</v>
      </c>
      <c r="G53" s="1040">
        <v>1.0945852167276726E-3</v>
      </c>
      <c r="H53" s="1040">
        <v>4.7453452395995743E-4</v>
      </c>
      <c r="I53" s="1040">
        <v>1.6537368763689386E-3</v>
      </c>
      <c r="J53" s="1040">
        <v>1.9559621635210078E-3</v>
      </c>
      <c r="K53" s="1040">
        <v>1.1415371462124568E-3</v>
      </c>
      <c r="L53" s="1040">
        <v>-3.4108124950251728E-3</v>
      </c>
      <c r="M53" s="1040">
        <v>2.7937841724243739E-3</v>
      </c>
      <c r="N53" s="1040">
        <v>1.2730166610852578E-5</v>
      </c>
    </row>
    <row r="54" spans="1:14">
      <c r="A54" s="1043">
        <v>44713</v>
      </c>
      <c r="B54" s="1040">
        <v>-1.6356188926993642E-3</v>
      </c>
      <c r="C54" s="1040">
        <v>1.5265863967195425E-3</v>
      </c>
      <c r="D54" s="1040">
        <v>5.4650783941134762E-4</v>
      </c>
      <c r="E54" s="1040">
        <v>1.4996448482158531E-3</v>
      </c>
      <c r="F54" s="1040">
        <v>2.5611814141357492E-4</v>
      </c>
      <c r="G54" s="1040">
        <v>5.1768801854690238E-4</v>
      </c>
      <c r="H54" s="1040">
        <v>-8.7172745320929224E-4</v>
      </c>
      <c r="I54" s="1040">
        <v>1.2836425329831869E-3</v>
      </c>
      <c r="J54" s="1040">
        <v>8.2276610415954465E-4</v>
      </c>
      <c r="K54" s="1040">
        <v>-2.8072518384958389E-4</v>
      </c>
      <c r="L54" s="1040">
        <v>-4.1280627911639556E-3</v>
      </c>
      <c r="M54" s="1040">
        <v>2.5124707002923685E-3</v>
      </c>
      <c r="N54" s="1040">
        <v>-5.711629302953547E-4</v>
      </c>
    </row>
    <row r="55" spans="1:14">
      <c r="A55" s="1043">
        <v>44743</v>
      </c>
      <c r="B55" s="1040">
        <v>-7.0176401186317072E-4</v>
      </c>
      <c r="C55" s="1040">
        <v>1.3135802812274111E-3</v>
      </c>
      <c r="D55" s="1040">
        <v>-5.3383052202304881E-4</v>
      </c>
      <c r="E55" s="1040">
        <v>8.8482990434624043E-4</v>
      </c>
      <c r="F55" s="1040">
        <v>1.1350963367730005E-3</v>
      </c>
      <c r="G55" s="1040">
        <v>-5.5424912986901109E-4</v>
      </c>
      <c r="H55" s="1040">
        <v>-2.0653489060782348E-3</v>
      </c>
      <c r="I55" s="1040">
        <v>1.1922987735617507E-3</v>
      </c>
      <c r="J55" s="1040">
        <v>1.0301550408375881E-4</v>
      </c>
      <c r="K55" s="1040">
        <v>-1.4527356917636292E-3</v>
      </c>
      <c r="L55" s="1040">
        <v>-4.4757519350937525E-3</v>
      </c>
      <c r="M55" s="1040">
        <v>1.9342545042693171E-3</v>
      </c>
      <c r="N55" s="1040">
        <v>-1.4502531526895401E-3</v>
      </c>
    </row>
    <row r="56" spans="1:14">
      <c r="A56" s="1043">
        <v>44774</v>
      </c>
      <c r="B56" s="1040">
        <v>2.902621195414179E-4</v>
      </c>
      <c r="C56" s="1040">
        <v>1.0637330511158449E-3</v>
      </c>
      <c r="D56" s="1040">
        <v>-1.3654435437493451E-3</v>
      </c>
      <c r="E56" s="1040">
        <v>3.0909659993172411E-4</v>
      </c>
      <c r="F56" s="1040">
        <v>1.2919255197646473E-3</v>
      </c>
      <c r="G56" s="1040">
        <v>-1.2296014211554684E-4</v>
      </c>
      <c r="H56" s="1040">
        <v>-3.2964850993102424E-3</v>
      </c>
      <c r="I56" s="1040">
        <v>1.0238351699884962E-3</v>
      </c>
      <c r="J56" s="1040">
        <v>-4.5641060025358726E-4</v>
      </c>
      <c r="K56" s="1040">
        <v>-2.1772761564826659E-3</v>
      </c>
      <c r="L56" s="1040">
        <v>-4.4697780508424767E-3</v>
      </c>
      <c r="M56" s="1040">
        <v>1.1334910693434619E-3</v>
      </c>
      <c r="N56" s="1040">
        <v>-2.5120650205442407E-3</v>
      </c>
    </row>
    <row r="57" spans="1:14">
      <c r="A57" s="1043">
        <v>44805</v>
      </c>
      <c r="B57" s="1040">
        <v>8.4246216424743725E-4</v>
      </c>
      <c r="C57" s="1040">
        <v>1.0769180816478929E-3</v>
      </c>
      <c r="D57" s="1040">
        <v>-1.9509837954634346E-3</v>
      </c>
      <c r="E57" s="1040">
        <v>-1.5477558487686505E-4</v>
      </c>
      <c r="F57" s="1040">
        <v>8.6613262236290289E-4</v>
      </c>
      <c r="G57" s="1040">
        <v>6.176049863808597E-4</v>
      </c>
      <c r="H57" s="1040">
        <v>-4.7260416211141187E-3</v>
      </c>
      <c r="I57" s="1040">
        <v>9.8665288023624953E-4</v>
      </c>
      <c r="J57" s="1040">
        <v>-5.9526665635389886E-4</v>
      </c>
      <c r="K57" s="1040">
        <v>-2.0168826183333266E-3</v>
      </c>
      <c r="L57" s="1040">
        <v>-4.3919624982178274E-3</v>
      </c>
      <c r="M57" s="1040">
        <v>8.0009734896746565E-4</v>
      </c>
      <c r="N57" s="1040">
        <v>-4.2170410685440363E-3</v>
      </c>
    </row>
    <row r="58" spans="1:14">
      <c r="A58" s="1043">
        <v>44835</v>
      </c>
      <c r="B58" s="1040">
        <v>8.5881276120691741E-4</v>
      </c>
      <c r="C58" s="1040">
        <v>1.0565072592205738E-3</v>
      </c>
      <c r="D58" s="1040">
        <v>-2.3921358163252471E-3</v>
      </c>
      <c r="E58" s="1040">
        <v>-7.2515815788576354E-4</v>
      </c>
      <c r="F58" s="1040">
        <v>4.8438670041994758E-4</v>
      </c>
      <c r="G58" s="1040">
        <v>9.2106263617419692E-4</v>
      </c>
      <c r="H58" s="1040">
        <v>-6.0570066720140314E-3</v>
      </c>
      <c r="I58" s="1040">
        <v>1.0854289016821728E-3</v>
      </c>
      <c r="J58" s="1040">
        <v>-1.0869375333093512E-3</v>
      </c>
      <c r="K58" s="1040">
        <v>-2.1720843051142857E-3</v>
      </c>
      <c r="L58" s="1040">
        <v>-4.0765204710491165E-3</v>
      </c>
      <c r="M58" s="1040">
        <v>5.5098671808084809E-4</v>
      </c>
      <c r="N58" s="1040">
        <v>-4.7979642623188212E-3</v>
      </c>
    </row>
    <row r="59" spans="1:14">
      <c r="A59" s="1043">
        <v>44866</v>
      </c>
      <c r="B59" s="1040">
        <v>6.75966719263843E-4</v>
      </c>
      <c r="C59" s="1040">
        <v>8.7662217180106694E-4</v>
      </c>
      <c r="D59" s="1040">
        <v>-2.4891665406479024E-3</v>
      </c>
      <c r="E59" s="1040">
        <v>-1.5042859759354377E-3</v>
      </c>
      <c r="F59" s="1040">
        <v>-2.4220663472562798E-4</v>
      </c>
      <c r="G59" s="1040">
        <v>2.3981654643590034E-4</v>
      </c>
      <c r="H59" s="1040">
        <v>-7.0458585077042279E-3</v>
      </c>
      <c r="I59" s="1040">
        <v>7.9886241915883005E-4</v>
      </c>
      <c r="J59" s="1040">
        <v>-1.5927129584131228E-3</v>
      </c>
      <c r="K59" s="1040">
        <v>-2.515927244063243E-3</v>
      </c>
      <c r="L59" s="1040">
        <v>-3.5420343442889024E-3</v>
      </c>
      <c r="M59" s="1040">
        <v>4.3047343123570059E-4</v>
      </c>
      <c r="N59" s="1040">
        <v>-4.2907196022988758E-3</v>
      </c>
    </row>
    <row r="60" spans="1:14">
      <c r="A60" s="1043">
        <v>44896</v>
      </c>
      <c r="B60" s="1040">
        <v>6.7224673978050209E-4</v>
      </c>
      <c r="C60" s="1040">
        <v>6.5650547796791692E-4</v>
      </c>
      <c r="D60" s="1040">
        <v>-2.3267028854359051E-3</v>
      </c>
      <c r="E60" s="1040">
        <v>-2.1405155683433819E-3</v>
      </c>
      <c r="F60" s="1040">
        <v>-6.6498754401722593E-4</v>
      </c>
      <c r="G60" s="1040">
        <v>-4.9218574978637797E-5</v>
      </c>
      <c r="H60" s="1040">
        <v>-7.5694994875972199E-3</v>
      </c>
      <c r="I60" s="1040">
        <v>-2.3196614986209507E-4</v>
      </c>
      <c r="J60" s="1040">
        <v>-1.6962668360962496E-3</v>
      </c>
      <c r="K60" s="1040">
        <v>-2.0628203535542067E-3</v>
      </c>
      <c r="L60" s="1040">
        <v>-2.7811936541330962E-3</v>
      </c>
      <c r="M60" s="1040">
        <v>1.7713258008122956E-4</v>
      </c>
      <c r="N60" s="1040">
        <v>-3.7912549032874665E-3</v>
      </c>
    </row>
    <row r="61" spans="1:14">
      <c r="A61" s="1043">
        <v>44927</v>
      </c>
      <c r="B61" s="1040">
        <v>1.0951855455995085E-3</v>
      </c>
      <c r="C61" s="1040">
        <v>5.8080592808185116E-4</v>
      </c>
      <c r="D61" s="1040">
        <v>-1.7548545906309609E-3</v>
      </c>
      <c r="E61" s="1040">
        <v>-2.0802778156643331E-3</v>
      </c>
      <c r="F61" s="1040">
        <v>-4.2470232161995192E-4</v>
      </c>
      <c r="G61" s="1040">
        <v>-5.4694398129107036E-5</v>
      </c>
      <c r="H61" s="1040">
        <v>-7.2691628667815866E-3</v>
      </c>
      <c r="I61" s="1040">
        <v>-1.032814212273081E-3</v>
      </c>
      <c r="J61" s="1040">
        <v>-1.7318336316826111E-3</v>
      </c>
      <c r="K61" s="1040">
        <v>-1.2366141578479262E-3</v>
      </c>
      <c r="L61" s="1040">
        <v>-1.8262079772368711E-3</v>
      </c>
      <c r="M61" s="1040">
        <v>-3.206343840478354E-5</v>
      </c>
      <c r="N61" s="1040">
        <v>-3.0492998709573671E-3</v>
      </c>
    </row>
    <row r="62" spans="1:14">
      <c r="A62" s="1043">
        <v>44958</v>
      </c>
      <c r="B62" s="1040">
        <v>1.3025526378485086E-3</v>
      </c>
      <c r="C62" s="1040">
        <v>6.3158055323841999E-4</v>
      </c>
      <c r="D62" s="1040">
        <v>-8.4788235960986391E-4</v>
      </c>
      <c r="E62" s="1040">
        <v>-1.4636878581484325E-3</v>
      </c>
      <c r="F62" s="1040">
        <v>5.5899595624875342E-4</v>
      </c>
      <c r="G62" s="1040">
        <v>-4.1796124169657389E-4</v>
      </c>
      <c r="H62" s="1040">
        <v>-4.611537844630309E-3</v>
      </c>
      <c r="I62" s="1040">
        <v>-1.6500790551560174E-3</v>
      </c>
      <c r="J62" s="1040">
        <v>-2.0128024960929247E-3</v>
      </c>
      <c r="K62" s="1040">
        <v>-6.3092845286105703E-4</v>
      </c>
      <c r="L62" s="1040">
        <v>-5.3875576805162417E-4</v>
      </c>
      <c r="M62" s="1040">
        <v>-7.1544545775303892E-4</v>
      </c>
      <c r="N62" s="1040">
        <v>-2.3089048650133392E-3</v>
      </c>
    </row>
    <row r="63" spans="1:14">
      <c r="A63" s="1043">
        <v>44986</v>
      </c>
      <c r="B63" s="1040">
        <v>1.4602136997950987E-3</v>
      </c>
      <c r="C63" s="1040">
        <v>6.0087432967370624E-4</v>
      </c>
      <c r="D63" s="1040">
        <v>-3.7233840620931602E-4</v>
      </c>
      <c r="E63" s="1040">
        <v>-5.2623614968028143E-4</v>
      </c>
      <c r="F63" s="1040">
        <v>1.1491344625865763E-3</v>
      </c>
      <c r="G63" s="1040">
        <v>-4.4037260270124445E-4</v>
      </c>
      <c r="H63" s="1040">
        <v>-1.5377824938469509E-3</v>
      </c>
      <c r="I63" s="1040">
        <v>-1.8672777680629471E-3</v>
      </c>
      <c r="J63" s="1040">
        <v>-2.1008159252612346E-3</v>
      </c>
      <c r="K63" s="1040">
        <v>-4.0834520971744226E-4</v>
      </c>
      <c r="L63" s="1040">
        <v>9.6116539243573662E-4</v>
      </c>
      <c r="M63" s="1040">
        <v>-1.2775536964653167E-3</v>
      </c>
      <c r="N63" s="1040">
        <v>-2.0704532410277254E-3</v>
      </c>
    </row>
    <row r="64" spans="1:14">
      <c r="A64" s="1043">
        <v>45017</v>
      </c>
      <c r="B64" s="1040">
        <v>1.6922676164249362E-3</v>
      </c>
      <c r="C64" s="1040">
        <v>4.9097935521702496E-4</v>
      </c>
      <c r="D64" s="1040">
        <v>-1.260182615097083E-4</v>
      </c>
      <c r="E64" s="1040">
        <v>1.9511516467130008E-4</v>
      </c>
      <c r="F64" s="1040">
        <v>1.1964258782252157E-3</v>
      </c>
      <c r="G64" s="1040">
        <v>-2.2646921371394235E-4</v>
      </c>
      <c r="H64" s="1040">
        <v>8.5796982674435363E-4</v>
      </c>
      <c r="I64" s="1040">
        <v>-1.8478192915797331E-3</v>
      </c>
      <c r="J64" s="1040">
        <v>-1.6256314067404354E-3</v>
      </c>
      <c r="K64" s="1040">
        <v>-6.7495328698152779E-4</v>
      </c>
      <c r="L64" s="1040">
        <v>2.3707826938342835E-3</v>
      </c>
      <c r="M64" s="1040">
        <v>-1.2119429873240772E-3</v>
      </c>
      <c r="N64" s="1040">
        <v>-2.0832923941848103E-3</v>
      </c>
    </row>
    <row r="65" spans="1:15">
      <c r="A65" s="1043">
        <v>45047</v>
      </c>
      <c r="B65" s="1040">
        <v>1.9769315502777829E-3</v>
      </c>
      <c r="C65" s="1040">
        <v>1.4419050215375151E-4</v>
      </c>
      <c r="D65" s="1040">
        <v>-1.8987515990231962E-4</v>
      </c>
      <c r="E65" s="1040">
        <v>6.0960581270186331E-4</v>
      </c>
      <c r="F65" s="1040">
        <v>1.0053926310371608E-3</v>
      </c>
      <c r="G65" s="1040">
        <v>-9.0498800483462816E-4</v>
      </c>
      <c r="H65" s="1040">
        <v>2.9614643373632177E-3</v>
      </c>
      <c r="I65" s="1040">
        <v>-1.6919814833089575E-3</v>
      </c>
      <c r="J65" s="1040">
        <v>-3.4094452177346746E-4</v>
      </c>
      <c r="K65" s="1040">
        <v>-8.0048067174731674E-4</v>
      </c>
      <c r="L65" s="1040">
        <v>3.4312825671493075E-3</v>
      </c>
      <c r="M65" s="1040">
        <v>-1.5017870794030719E-3</v>
      </c>
      <c r="N65" s="1040">
        <v>-1.8204916433874896E-3</v>
      </c>
    </row>
    <row r="66" spans="1:15">
      <c r="A66" s="1043">
        <v>45078</v>
      </c>
      <c r="B66" s="1040">
        <v>2.2006579250291036E-3</v>
      </c>
      <c r="C66" s="1040">
        <v>-2.6878858910839298E-4</v>
      </c>
      <c r="D66" s="1040">
        <v>-4.4559681482647662E-4</v>
      </c>
      <c r="E66" s="1040">
        <v>8.5945542855103696E-4</v>
      </c>
      <c r="F66" s="1040">
        <v>9.239866282030329E-4</v>
      </c>
      <c r="G66" s="1040">
        <v>-7.6738900106898544E-4</v>
      </c>
      <c r="H66" s="1040">
        <v>4.0723003094739196E-3</v>
      </c>
      <c r="I66" s="1040">
        <v>-1.6411338588518953E-3</v>
      </c>
      <c r="J66" s="1040">
        <v>-2.1909956054022572E-4</v>
      </c>
      <c r="K66" s="1040">
        <v>-4.072465943938397E-4</v>
      </c>
      <c r="L66" s="1040">
        <v>4.0491523228541881E-3</v>
      </c>
      <c r="M66" s="1040">
        <v>-1.711344611510679E-3</v>
      </c>
      <c r="N66" s="1040">
        <v>-1.4305153637378387E-3</v>
      </c>
    </row>
    <row r="67" spans="1:15">
      <c r="A67" s="1043">
        <v>45108</v>
      </c>
      <c r="B67" s="1040">
        <v>1.8415957745029354E-3</v>
      </c>
      <c r="C67" s="1040">
        <v>-6.3808994620007109E-4</v>
      </c>
      <c r="D67" s="1040">
        <v>-7.2023599192116983E-4</v>
      </c>
      <c r="E67" s="1040">
        <v>8.6280539005967327E-4</v>
      </c>
      <c r="F67" s="1040">
        <v>1.0278098457805473E-3</v>
      </c>
      <c r="G67" s="1040">
        <v>-4.9804190224811418E-4</v>
      </c>
      <c r="H67" s="1040">
        <v>4.777064287906807E-3</v>
      </c>
      <c r="I67" s="1040">
        <v>-1.7218878595127718E-3</v>
      </c>
      <c r="J67" s="1040">
        <v>-7.8633345190937121E-4</v>
      </c>
      <c r="K67" s="1040">
        <v>9.2853478511845111E-5</v>
      </c>
      <c r="L67" s="1040">
        <v>3.9627183196870863E-3</v>
      </c>
      <c r="M67" s="1040">
        <v>-1.5265858426743995E-3</v>
      </c>
      <c r="N67" s="1040">
        <v>-9.6175187969560483E-4</v>
      </c>
    </row>
    <row r="68" spans="1:15">
      <c r="A68" s="1043">
        <v>45139</v>
      </c>
      <c r="B68" s="1040">
        <v>9.5100116850299621E-4</v>
      </c>
      <c r="C68" s="1040">
        <v>-1.1411449681971719E-3</v>
      </c>
      <c r="D68" s="1040">
        <v>-1.0537947354745114E-3</v>
      </c>
      <c r="E68" s="1040">
        <v>7.2792262428245103E-4</v>
      </c>
      <c r="F68" s="1040">
        <v>1.1597368112622464E-3</v>
      </c>
      <c r="G68" s="1040">
        <v>-1.21497219776312E-3</v>
      </c>
      <c r="H68" s="1040">
        <v>5.8017295331119767E-3</v>
      </c>
      <c r="I68" s="1040">
        <v>-1.7904935651922305E-3</v>
      </c>
      <c r="J68" s="1040">
        <v>-1.2736576378326037E-3</v>
      </c>
      <c r="K68" s="1040">
        <v>3.8468747826136962E-4</v>
      </c>
      <c r="L68" s="1040">
        <v>3.353192083405121E-3</v>
      </c>
      <c r="M68" s="1040">
        <v>-1.4023432619448828E-3</v>
      </c>
      <c r="N68" s="1040">
        <v>-4.6079596162074132E-4</v>
      </c>
    </row>
    <row r="69" spans="1:15">
      <c r="A69" s="1043">
        <v>45170</v>
      </c>
      <c r="B69" s="1040">
        <v>2.6706796741982064E-4</v>
      </c>
      <c r="C69" s="1040">
        <v>-1.6181843012141872E-3</v>
      </c>
      <c r="D69" s="1040">
        <v>-1.2588245056368574E-3</v>
      </c>
      <c r="E69" s="1040">
        <v>6.7415784422553138E-4</v>
      </c>
      <c r="F69" s="1040">
        <v>6.2167922477862625E-4</v>
      </c>
      <c r="G69" s="1040">
        <v>-1.5810791255351786E-3</v>
      </c>
      <c r="H69" s="1040">
        <v>4.6819249142543429E-3</v>
      </c>
      <c r="I69" s="1040">
        <v>-1.8024280865597264E-3</v>
      </c>
      <c r="J69" s="1040">
        <v>-1.7136859381017278E-3</v>
      </c>
      <c r="K69" s="1040">
        <v>7.46591329405355E-4</v>
      </c>
      <c r="L69" s="1040">
        <v>2.4632446615190373E-3</v>
      </c>
      <c r="M69" s="1040">
        <v>-1.2896746978353635E-3</v>
      </c>
      <c r="N69" s="1040">
        <v>-8.721632945017932E-4</v>
      </c>
    </row>
    <row r="70" spans="1:15">
      <c r="A70" s="1043">
        <v>45200</v>
      </c>
      <c r="B70" s="1040">
        <v>-2.3852458123241327E-4</v>
      </c>
      <c r="C70" s="1040">
        <v>-1.6949577466386367E-3</v>
      </c>
      <c r="D70" s="1040">
        <v>-1.3781520357516452E-3</v>
      </c>
      <c r="E70" s="1040">
        <v>4.5513488162041149E-4</v>
      </c>
      <c r="F70" s="1040">
        <v>-1.178994190186522E-3</v>
      </c>
      <c r="G70" s="1040">
        <v>-1.6653223233240588E-3</v>
      </c>
      <c r="H70" s="1040">
        <v>3.2979673678227295E-3</v>
      </c>
      <c r="I70" s="1040">
        <v>-1.6795723020724962E-3</v>
      </c>
      <c r="J70" s="1040">
        <v>-1.6567522785914113E-3</v>
      </c>
      <c r="K70" s="1040">
        <v>1.045115308255351E-3</v>
      </c>
      <c r="L70" s="1040">
        <v>1.495704432901146E-3</v>
      </c>
      <c r="M70" s="1040">
        <v>-9.6743448614378114E-4</v>
      </c>
      <c r="N70" s="1040">
        <v>-9.4350397635856176E-4</v>
      </c>
    </row>
    <row r="71" spans="1:15">
      <c r="A71" s="1043">
        <v>45231</v>
      </c>
      <c r="B71" s="1040">
        <v>-1.432517854598192E-4</v>
      </c>
      <c r="C71" s="1040">
        <v>-1.5190832994121939E-3</v>
      </c>
      <c r="D71" s="1040">
        <v>-1.2286125850964336E-3</v>
      </c>
      <c r="E71" s="1040">
        <v>1.2571079206491476E-6</v>
      </c>
      <c r="F71" s="1040">
        <v>-3.1913938081236104E-3</v>
      </c>
      <c r="G71" s="1040">
        <v>-1.7106880417191439E-3</v>
      </c>
      <c r="H71" s="1040">
        <v>2.2566305152996735E-3</v>
      </c>
      <c r="I71" s="1040">
        <v>-1.3785153230668756E-3</v>
      </c>
      <c r="J71" s="1040">
        <v>-1.431698774555068E-3</v>
      </c>
      <c r="K71" s="1040">
        <v>1.1758981543597002E-3</v>
      </c>
      <c r="L71" s="1040">
        <v>7.9340099507074768E-4</v>
      </c>
      <c r="M71" s="1040">
        <v>-7.913665276528814E-4</v>
      </c>
      <c r="N71" s="1040">
        <v>-1.2700748938415662E-3</v>
      </c>
    </row>
    <row r="72" spans="1:15">
      <c r="A72" s="1043">
        <v>45261</v>
      </c>
      <c r="B72" s="1040">
        <v>6.4402592116041824E-5</v>
      </c>
      <c r="C72" s="1040">
        <v>-1.1632142275367352E-3</v>
      </c>
      <c r="D72" s="1040">
        <v>-7.9529853918969273E-4</v>
      </c>
      <c r="E72" s="1040">
        <v>-3.5494618550779844E-4</v>
      </c>
      <c r="F72" s="1040">
        <v>-4.3725500618365665E-3</v>
      </c>
      <c r="G72" s="1040">
        <v>-1.1625360073624913E-3</v>
      </c>
      <c r="H72" s="1040">
        <v>1.5741643182937137E-3</v>
      </c>
      <c r="I72" s="1040">
        <v>-8.5262146903886116E-4</v>
      </c>
      <c r="J72" s="1040">
        <v>-1.2683862539869528E-3</v>
      </c>
      <c r="K72" s="1040">
        <v>1.5565262949166492E-3</v>
      </c>
      <c r="L72" s="1040">
        <v>4.7100701425417668E-4</v>
      </c>
      <c r="M72" s="1040">
        <v>-8.6498769732745728E-4</v>
      </c>
      <c r="N72" s="1040">
        <v>-1.6977615499216281E-3</v>
      </c>
    </row>
    <row r="73" spans="1:15">
      <c r="A73" s="1043">
        <v>45292</v>
      </c>
      <c r="B73" s="1040">
        <v>1.8200507636956242E-4</v>
      </c>
      <c r="C73" s="1040">
        <v>-8.6551240708288013E-4</v>
      </c>
      <c r="D73" s="1040">
        <v>-1.5381717654339155E-4</v>
      </c>
      <c r="E73" s="1040">
        <v>-8.0516846192502101E-4</v>
      </c>
      <c r="F73" s="1040">
        <v>-3.8376800497470498E-3</v>
      </c>
      <c r="G73" s="1040">
        <v>-4.99475988542053E-4</v>
      </c>
      <c r="H73" s="1040">
        <v>1.7220788270947418E-3</v>
      </c>
      <c r="I73" s="1040">
        <v>-2.4527656677775234E-4</v>
      </c>
      <c r="J73" s="1040">
        <v>-9.4423159527912137E-4</v>
      </c>
      <c r="K73" s="1040">
        <v>1.3606126333935986E-3</v>
      </c>
      <c r="L73" s="1040">
        <v>6.7384045776186507E-4</v>
      </c>
      <c r="M73" s="1040">
        <v>-9.6430644572875757E-4</v>
      </c>
      <c r="N73" s="1040">
        <v>-1.8168380144388818E-3</v>
      </c>
    </row>
    <row r="74" spans="1:15">
      <c r="A74" s="1043">
        <v>45323</v>
      </c>
      <c r="B74" s="1040">
        <v>5.764246756220226E-4</v>
      </c>
      <c r="C74" s="1040">
        <v>-6.3106153253633668E-4</v>
      </c>
      <c r="D74" s="1040">
        <v>1.8473200002522283E-4</v>
      </c>
      <c r="E74" s="1040">
        <v>-1.0399916385506192E-3</v>
      </c>
      <c r="F74" s="1040">
        <v>-7.8397155652587536E-4</v>
      </c>
      <c r="G74" s="1040">
        <v>-4.0625463000598661E-4</v>
      </c>
      <c r="H74" s="1040">
        <v>3.1751924871626924E-3</v>
      </c>
      <c r="I74" s="1040">
        <v>2.5556115390923395E-4</v>
      </c>
      <c r="J74" s="1040">
        <v>-1.0632629721004649E-3</v>
      </c>
      <c r="K74" s="1040">
        <v>6.3950656996314414E-4</v>
      </c>
      <c r="L74" s="1040">
        <v>1.4651418690805329E-3</v>
      </c>
      <c r="M74" s="1040">
        <v>-9.6520946544198516E-4</v>
      </c>
      <c r="N74" s="1040">
        <v>-1.8324305768646632E-5</v>
      </c>
    </row>
    <row r="75" spans="1:15">
      <c r="A75" s="1043">
        <v>45352</v>
      </c>
      <c r="B75" s="1040">
        <v>9.2806567799508244E-4</v>
      </c>
      <c r="C75" s="1040">
        <v>-6.5979206044997074E-4</v>
      </c>
      <c r="D75" s="1040">
        <v>4.0421617410835164E-4</v>
      </c>
      <c r="E75" s="1040">
        <v>-1.2836996282136193E-3</v>
      </c>
      <c r="F75" s="1040">
        <v>2.5100928561755387E-3</v>
      </c>
      <c r="G75" s="1040">
        <v>-4.7442044826606633E-4</v>
      </c>
      <c r="H75" s="1040">
        <v>3.9762099260447492E-3</v>
      </c>
      <c r="I75" s="1040">
        <v>4.9399708275776888E-4</v>
      </c>
      <c r="J75" s="1040">
        <v>-1.3302482545505256E-3</v>
      </c>
      <c r="K75" s="1040">
        <v>-4.3960635721318475E-5</v>
      </c>
      <c r="L75" s="1040">
        <v>2.1971400648175266E-3</v>
      </c>
      <c r="M75" s="1040">
        <v>-1.4557281899610919E-3</v>
      </c>
      <c r="N75" s="1040">
        <v>1.9469418471529387E-3</v>
      </c>
    </row>
    <row r="76" spans="1:15">
      <c r="A76" s="1043">
        <v>45383</v>
      </c>
      <c r="B76" s="1040">
        <v>1.0795206387960166E-3</v>
      </c>
      <c r="C76" s="1040">
        <v>-8.2265037688578069E-4</v>
      </c>
      <c r="D76" s="1040">
        <v>1.2830915871175907E-4</v>
      </c>
      <c r="E76" s="1040">
        <v>-1.2536394559761188E-3</v>
      </c>
      <c r="F76" s="1040">
        <v>4.5908231019384793E-3</v>
      </c>
      <c r="G76" s="1040">
        <v>-2.1266150014098706E-4</v>
      </c>
      <c r="H76" s="1040">
        <v>3.9616023624345909E-3</v>
      </c>
      <c r="I76" s="1040">
        <v>5.2260994751485157E-4</v>
      </c>
      <c r="J76" s="1040">
        <v>-1.1061079898549986E-3</v>
      </c>
      <c r="K76" s="1040">
        <v>-3.7674858369940445E-4</v>
      </c>
      <c r="L76" s="1040">
        <v>2.5715478796625169E-3</v>
      </c>
      <c r="M76" s="1040">
        <v>-1.1966452457263799E-3</v>
      </c>
      <c r="N76" s="1040">
        <v>3.9406011061917656E-3</v>
      </c>
    </row>
    <row r="77" spans="1:15">
      <c r="A77" s="1043">
        <v>45413</v>
      </c>
      <c r="B77" s="1040">
        <v>1.0604565708822733E-3</v>
      </c>
      <c r="C77" s="1040">
        <v>-5.1133373054490505E-4</v>
      </c>
      <c r="D77" s="1040">
        <v>-8.1693565884788377E-4</v>
      </c>
      <c r="E77" s="1040">
        <v>-6.3648426649820511E-4</v>
      </c>
      <c r="F77" s="1040">
        <v>5.1425083895503265E-3</v>
      </c>
      <c r="G77" s="1040">
        <v>-2.0674950507171275E-5</v>
      </c>
      <c r="H77" s="1040">
        <v>3.2139583105617042E-3</v>
      </c>
      <c r="I77" s="1040">
        <v>4.4863221714153134E-4</v>
      </c>
      <c r="J77" s="1040">
        <v>-2.3968640261640139E-4</v>
      </c>
      <c r="K77" s="1040">
        <v>-3.0590806960084649E-4</v>
      </c>
      <c r="L77" s="1040">
        <v>2.3645118838288015E-3</v>
      </c>
      <c r="M77" s="1040">
        <v>-5.5809779299498263E-4</v>
      </c>
      <c r="N77" s="1040">
        <v>4.687540759400477E-3</v>
      </c>
    </row>
    <row r="78" spans="1:15">
      <c r="A78" s="1043">
        <v>45444</v>
      </c>
      <c r="B78" s="1040">
        <v>5.7234078224555063E-4</v>
      </c>
      <c r="C78" s="1040">
        <v>-2.0485909656076107E-4</v>
      </c>
      <c r="D78" s="1040">
        <v>-2.331244258291898E-3</v>
      </c>
      <c r="E78" s="1040">
        <v>8.5755697626366256E-5</v>
      </c>
      <c r="F78" s="1040">
        <v>3.9646657585000744E-3</v>
      </c>
      <c r="G78" s="1040">
        <v>5.900879145082083E-4</v>
      </c>
      <c r="H78" s="1040">
        <v>2.0248107775128199E-3</v>
      </c>
      <c r="I78" s="1040">
        <v>5.396007452749263E-4</v>
      </c>
      <c r="J78" s="1040">
        <v>1.0238093657062297E-3</v>
      </c>
      <c r="K78" s="1040">
        <v>-1.233786027048378E-4</v>
      </c>
      <c r="L78" s="1040">
        <v>1.5472064170060085E-3</v>
      </c>
      <c r="M78" s="1040">
        <v>-4.802364434052242E-4</v>
      </c>
      <c r="N78" s="1040">
        <v>3.730310478122334E-3</v>
      </c>
      <c r="O78" s="2453" t="s">
        <v>531</v>
      </c>
    </row>
    <row r="79" spans="1:15">
      <c r="A79" s="1043">
        <v>45474</v>
      </c>
      <c r="B79" s="1040">
        <v>-3.0338769607607396E-4</v>
      </c>
      <c r="C79" s="1040">
        <v>9.1372466817007947E-5</v>
      </c>
      <c r="D79" s="1040">
        <v>-3.3680862339815487E-3</v>
      </c>
      <c r="E79" s="1040">
        <v>4.5982799056720758E-4</v>
      </c>
      <c r="F79" s="1040">
        <v>2.6709396891601012E-3</v>
      </c>
      <c r="G79" s="1040">
        <v>1.2188740065171011E-3</v>
      </c>
      <c r="H79" s="1040">
        <v>9.55851316413181E-4</v>
      </c>
      <c r="I79" s="1040">
        <v>6.8592904492725815E-4</v>
      </c>
      <c r="J79" s="1040">
        <v>2.091236555887388E-3</v>
      </c>
      <c r="K79" s="1040">
        <v>-9.9161222181454178E-5</v>
      </c>
      <c r="L79" s="1040">
        <v>8.3179219237250468E-4</v>
      </c>
      <c r="M79" s="1040">
        <v>-2.9841688590914739E-4</v>
      </c>
      <c r="N79" s="1040">
        <v>3.1035167867996538E-3</v>
      </c>
    </row>
    <row r="80" spans="1:15">
      <c r="A80" s="1043">
        <v>45505</v>
      </c>
      <c r="B80" s="1040">
        <v>-1.9534981109419203E-3</v>
      </c>
      <c r="C80" s="1040">
        <v>3.9070969233923059E-4</v>
      </c>
      <c r="D80" s="1040">
        <v>-3.9809656068756638E-3</v>
      </c>
      <c r="E80" s="1040">
        <v>5.3662813105437301E-4</v>
      </c>
      <c r="F80" s="1040">
        <v>1.6563200430821379E-3</v>
      </c>
      <c r="G80" s="1040">
        <v>1.3225379601600196E-3</v>
      </c>
      <c r="H80" s="1040">
        <v>-9.5906663414480064E-4</v>
      </c>
      <c r="I80" s="1040">
        <v>7.3589285279096472E-4</v>
      </c>
      <c r="J80" s="1040">
        <v>2.0068667098871451E-3</v>
      </c>
      <c r="K80" s="1040">
        <v>1.089590688363451E-4</v>
      </c>
      <c r="L80" s="1040">
        <v>6.1790502635661326E-5</v>
      </c>
      <c r="M80" s="1040">
        <v>-2.1546143995465616E-4</v>
      </c>
      <c r="N80" s="1040">
        <v>1.2821134406215684E-3</v>
      </c>
    </row>
    <row r="81" spans="1:14">
      <c r="A81" s="1043">
        <v>45536</v>
      </c>
      <c r="B81" s="1040">
        <v>-2.6744026950993316E-3</v>
      </c>
      <c r="C81" s="1040">
        <v>5.4646124961155174E-4</v>
      </c>
      <c r="D81" s="1040">
        <v>-3.0582023195020458E-3</v>
      </c>
      <c r="E81" s="1040">
        <v>4.7147890084997535E-4</v>
      </c>
      <c r="F81" s="1040">
        <v>1.1503833760080351E-3</v>
      </c>
      <c r="G81" s="1040">
        <v>1.2366381926083303E-3</v>
      </c>
      <c r="H81" s="1040">
        <v>-2.7723983145386821E-3</v>
      </c>
      <c r="I81" s="1040">
        <v>4.5518257200694023E-4</v>
      </c>
      <c r="J81" s="1040">
        <v>1.6490119976051432E-3</v>
      </c>
      <c r="K81" s="1040">
        <v>4.4553162756044706E-4</v>
      </c>
      <c r="L81" s="1040">
        <v>-1.4420864503628117E-4</v>
      </c>
      <c r="M81" s="1040">
        <v>-5.7159946568841047E-4</v>
      </c>
      <c r="N81" s="1040">
        <v>6.6741852877227892E-4</v>
      </c>
    </row>
    <row r="82" spans="1:14">
      <c r="A82" s="1043">
        <v>45566</v>
      </c>
      <c r="B82" s="1040">
        <v>-3.4093272383572959E-3</v>
      </c>
      <c r="C82" s="1040">
        <v>3.9864750514073677E-4</v>
      </c>
      <c r="D82" s="1040">
        <v>-1.2097682488760864E-3</v>
      </c>
      <c r="E82" s="1040">
        <v>2.7610641409503422E-4</v>
      </c>
      <c r="F82" s="1040">
        <v>3.7339843778905202E-4</v>
      </c>
      <c r="G82" s="1040">
        <v>1.1605892123531802E-3</v>
      </c>
      <c r="H82" s="1040">
        <v>-3.1436223160041799E-3</v>
      </c>
      <c r="I82" s="1040">
        <v>-1.1283020312902181E-4</v>
      </c>
      <c r="J82" s="1040">
        <v>1.3236656755204468E-3</v>
      </c>
      <c r="K82" s="1040">
        <v>7.7420752094425893E-4</v>
      </c>
      <c r="L82" s="1040">
        <v>1.1977523937323209E-4</v>
      </c>
      <c r="M82" s="1040">
        <v>-8.0732486650603175E-4</v>
      </c>
      <c r="N82" s="1040">
        <v>2.5743352598017744E-4</v>
      </c>
    </row>
    <row r="83" spans="1:14">
      <c r="A83" s="1043">
        <v>45597</v>
      </c>
      <c r="B83" s="1040">
        <v>-3.4188098582350612E-3</v>
      </c>
      <c r="C83" s="1040">
        <v>2.113238183949484E-4</v>
      </c>
      <c r="D83" s="1040">
        <v>1.2283206986530848E-3</v>
      </c>
      <c r="E83" s="1040">
        <v>1.1375112775802165E-4</v>
      </c>
      <c r="F83" s="1040">
        <v>-6.7808874604557978E-4</v>
      </c>
      <c r="G83" s="1040">
        <v>1.1179326587353877E-3</v>
      </c>
      <c r="H83" s="1040">
        <v>-4.2192927459903107E-3</v>
      </c>
      <c r="I83" s="1040">
        <v>-6.9255370391385629E-4</v>
      </c>
      <c r="J83" s="1040">
        <v>6.3746797453734239E-4</v>
      </c>
      <c r="K83" s="1040">
        <v>7.2318757448019966E-4</v>
      </c>
      <c r="L83" s="1040">
        <v>4.9868739076863733E-4</v>
      </c>
      <c r="M83" s="1040">
        <v>-8.2392901753758352E-4</v>
      </c>
      <c r="N83" s="1040">
        <v>-3.0238934105197846E-4</v>
      </c>
    </row>
    <row r="84" spans="1:14">
      <c r="A84" s="1043">
        <v>45627</v>
      </c>
      <c r="B84" s="1040">
        <v>-2.9050777457906296E-3</v>
      </c>
      <c r="C84" s="1040">
        <v>-5.212545064381402E-5</v>
      </c>
      <c r="D84" s="1040">
        <v>3.7304259487624947E-3</v>
      </c>
      <c r="E84" s="1040">
        <v>8.1147905992562386E-6</v>
      </c>
      <c r="F84" s="1040">
        <v>-1.0059574125089732E-3</v>
      </c>
      <c r="G84" s="1040">
        <v>9.9461886159479818E-4</v>
      </c>
      <c r="H84" s="1040">
        <v>-4.1438317365538602E-3</v>
      </c>
      <c r="I84" s="1040">
        <v>-9.8595583187544023E-4</v>
      </c>
      <c r="J84" s="1040">
        <v>-6.4345005529542476E-5</v>
      </c>
      <c r="K84" s="1040">
        <v>6.5591629819405917E-4</v>
      </c>
      <c r="L84" s="1040">
        <v>8.0392025624964614E-4</v>
      </c>
      <c r="M84" s="1040">
        <v>-6.4604446622473777E-4</v>
      </c>
      <c r="N84" s="1040">
        <v>-7.5944254739257477E-4</v>
      </c>
    </row>
    <row r="85" spans="1:14">
      <c r="A85" s="1043">
        <v>45658</v>
      </c>
      <c r="B85" s="1040">
        <v>-2.4210731228608839E-3</v>
      </c>
      <c r="C85" s="1040">
        <v>-3.8173742178104764E-4</v>
      </c>
      <c r="D85" s="1040">
        <v>4.3748324276380313E-3</v>
      </c>
      <c r="E85" s="1040">
        <v>-1.7015241535545123E-4</v>
      </c>
      <c r="F85" s="1040">
        <v>-7.524356045793823E-4</v>
      </c>
      <c r="G85" s="1040">
        <v>7.3488526952214528E-4</v>
      </c>
      <c r="H85" s="1040">
        <v>-3.0195511889155036E-3</v>
      </c>
      <c r="I85" s="1040">
        <v>-1.3455881876852649E-3</v>
      </c>
      <c r="J85" s="1040">
        <v>-5.1709836317570534E-4</v>
      </c>
      <c r="K85" s="1040">
        <v>2.7889126714142343E-4</v>
      </c>
      <c r="L85" s="1040">
        <v>8.137285503576619E-4</v>
      </c>
      <c r="M85" s="1040">
        <v>-3.0621832245791847E-4</v>
      </c>
      <c r="N85" s="1040">
        <v>-1.3276686806524829E-3</v>
      </c>
    </row>
    <row r="86" spans="1:14">
      <c r="A86" s="1043">
        <v>45689</v>
      </c>
      <c r="B86" s="1040">
        <v>-1.5471441078540593E-3</v>
      </c>
      <c r="C86" s="1040">
        <v>-6.2559622324853681E-4</v>
      </c>
      <c r="D86" s="1040">
        <v>3.9485911171899257E-3</v>
      </c>
      <c r="E86" s="1040">
        <v>-4.7522708091218835E-4</v>
      </c>
      <c r="F86" s="1040">
        <v>-5.5575161451670851E-4</v>
      </c>
      <c r="G86" s="1040">
        <v>4.5481882973952281E-4</v>
      </c>
      <c r="H86" s="1040">
        <v>-1.6735164634933408E-3</v>
      </c>
      <c r="I86" s="1040">
        <v>-1.3023323652486818E-3</v>
      </c>
      <c r="J86" s="1040">
        <v>-7.2318141294336336E-4</v>
      </c>
      <c r="K86" s="1040">
        <v>6.7968969753140485E-5</v>
      </c>
      <c r="L86" s="1040">
        <v>6.6361763308386834E-4</v>
      </c>
      <c r="M86" s="1040">
        <v>1.4473098557288289E-4</v>
      </c>
      <c r="N86" s="1040">
        <v>-1.4347131888954312E-3</v>
      </c>
    </row>
    <row r="87" spans="1:14">
      <c r="A87" s="1043">
        <v>45717</v>
      </c>
      <c r="B87" s="1040">
        <v>-1.052593662172141E-3</v>
      </c>
      <c r="C87" s="1040">
        <v>-6.3007290529060178E-4</v>
      </c>
      <c r="D87" s="1040">
        <v>2.8679960961734974E-3</v>
      </c>
      <c r="E87" s="1040">
        <v>-6.8372525642912407E-4</v>
      </c>
      <c r="F87" s="1040">
        <v>1.8935644015005693E-6</v>
      </c>
      <c r="G87" s="1040">
        <v>2.1840612012491434E-4</v>
      </c>
      <c r="H87" s="1040">
        <v>-7.5408179558822397E-4</v>
      </c>
      <c r="I87" s="1040">
        <v>-8.3633943049576942E-4</v>
      </c>
      <c r="J87" s="1040">
        <v>-3.9917349078488762E-4</v>
      </c>
      <c r="K87" s="1040">
        <v>1.8422092664893697E-5</v>
      </c>
      <c r="L87" s="1040">
        <v>4.2222471443331688E-4</v>
      </c>
      <c r="M87" s="1040">
        <v>8.5370176503585249E-4</v>
      </c>
      <c r="N87" s="1040">
        <v>-1.1219426937932875E-3</v>
      </c>
    </row>
    <row r="88" spans="1:14">
      <c r="A88" s="1043">
        <v>45748</v>
      </c>
      <c r="B88" s="1040">
        <v>-3.1526142264759471E-4</v>
      </c>
      <c r="C88" s="1040">
        <v>-9.8099557118602743E-4</v>
      </c>
      <c r="D88" s="1040">
        <v>1.9714209286118001E-3</v>
      </c>
      <c r="E88" s="1040">
        <v>-8.8477385265561814E-4</v>
      </c>
      <c r="F88" s="1040">
        <v>1.2752449497255292E-3</v>
      </c>
      <c r="G88" s="1040">
        <v>-1.3644305885029961E-4</v>
      </c>
      <c r="H88" s="1040">
        <v>8.1432996208730124E-4</v>
      </c>
      <c r="I88" s="1040">
        <v>1.1240792085809304E-5</v>
      </c>
      <c r="J88" s="1040">
        <v>-5.354700663862122E-5</v>
      </c>
      <c r="K88" s="1040">
        <v>-3.4571143519446235E-4</v>
      </c>
      <c r="L88" s="1040">
        <v>3.5511790328890402E-4</v>
      </c>
      <c r="M88" s="1040">
        <v>9.1880284417156233E-4</v>
      </c>
      <c r="N88" s="1040">
        <v>1.3918364494891478E-4</v>
      </c>
    </row>
    <row r="89" spans="1:14">
      <c r="A89" s="1043">
        <v>45778</v>
      </c>
      <c r="B89" s="1040">
        <v>3.0422396902163307E-4</v>
      </c>
      <c r="C89" s="1040">
        <v>-1.051561453915717E-3</v>
      </c>
      <c r="D89" s="1040">
        <v>1.0332139907137661E-3</v>
      </c>
      <c r="E89" s="1040">
        <v>-1.0796308037449576E-3</v>
      </c>
      <c r="F89" s="1040">
        <v>2.2921661740983312E-3</v>
      </c>
      <c r="G89" s="1040">
        <v>-6.7496587622417614E-4</v>
      </c>
      <c r="H89" s="1040">
        <v>1.2847036268148759E-3</v>
      </c>
      <c r="I89" s="1040">
        <v>5.7249084451904686E-4</v>
      </c>
      <c r="J89" s="1040">
        <v>-1.8387663355989847E-4</v>
      </c>
      <c r="K89" s="1040">
        <v>-9.3954616906255506E-4</v>
      </c>
      <c r="L89" s="1040">
        <v>2.3499543086225039E-5</v>
      </c>
      <c r="M89" s="1040">
        <v>5.4781072963705491E-4</v>
      </c>
      <c r="N89" s="1040">
        <v>1.2577973256941988E-3</v>
      </c>
    </row>
    <row r="90" spans="1:14">
      <c r="A90" s="1043">
        <v>45809</v>
      </c>
      <c r="B90" s="1040">
        <v>-5.7910371834757335E-4</v>
      </c>
      <c r="C90" s="1040">
        <v>-7.8002487869321957E-4</v>
      </c>
      <c r="D90" s="1040">
        <v>-1.8056953122824737E-4</v>
      </c>
      <c r="E90" s="1040">
        <v>-1.2274898896906805E-3</v>
      </c>
      <c r="F90" s="1040">
        <v>2.3337212029553855E-3</v>
      </c>
      <c r="G90" s="1040">
        <v>-1.3346437862390426E-3</v>
      </c>
      <c r="H90" s="1040">
        <v>8.3396052087603145E-4</v>
      </c>
      <c r="I90" s="1040">
        <v>6.96373210187895E-4</v>
      </c>
      <c r="J90" s="1040">
        <v>-4.8474192315917097E-4</v>
      </c>
      <c r="K90" s="1040">
        <v>-1.7895980852113968E-3</v>
      </c>
      <c r="L90" s="1040">
        <v>-7.2115176986953244E-4</v>
      </c>
      <c r="M90" s="1040">
        <v>2.1776107454218874E-4</v>
      </c>
      <c r="N90" s="1040">
        <v>7.3452887182834381E-4</v>
      </c>
    </row>
    <row r="91" spans="1:14">
      <c r="A91" s="1043">
        <v>45839</v>
      </c>
      <c r="B91" s="1040">
        <v>-1.5980915888262892E-3</v>
      </c>
      <c r="C91" s="1040">
        <v>-7.2859118526225064E-4</v>
      </c>
      <c r="D91" s="1040">
        <v>-1.2232875814623956E-3</v>
      </c>
      <c r="E91" s="1040">
        <v>-1.2299979679750717E-3</v>
      </c>
      <c r="F91" s="1040">
        <v>1.6972608402109346E-3</v>
      </c>
      <c r="G91" s="1040">
        <v>-1.644664926448991E-3</v>
      </c>
      <c r="H91" s="1040">
        <v>-3.6924009797201229E-4</v>
      </c>
      <c r="I91" s="1040">
        <v>4.5300530115932602E-4</v>
      </c>
      <c r="J91" s="1040">
        <v>-4.5705456260791699E-4</v>
      </c>
      <c r="K91" s="1040">
        <v>-2.0842023963141276E-3</v>
      </c>
      <c r="L91" s="1040">
        <v>-1.4712683082582778E-3</v>
      </c>
      <c r="M91" s="1040">
        <v>-2.1928453740849285E-4</v>
      </c>
      <c r="N91" s="1040">
        <v>-3.6916333170766702E-4</v>
      </c>
    </row>
    <row r="92" spans="1:14">
      <c r="A92" s="1043">
        <v>45870</v>
      </c>
      <c r="B92" s="1040">
        <v>-1.0356940538371884E-3</v>
      </c>
      <c r="C92" s="1040">
        <v>-7.1968678186506985E-4</v>
      </c>
      <c r="D92" s="1040">
        <v>-1.8510057502747479E-3</v>
      </c>
      <c r="E92" s="1040">
        <v>-1.182285738950517E-3</v>
      </c>
      <c r="F92" s="1040">
        <v>6.2272551021547162E-4</v>
      </c>
      <c r="G92" s="1040">
        <v>-1.9256308105164432E-3</v>
      </c>
      <c r="H92" s="1040">
        <v>5.7484078081670997E-4</v>
      </c>
      <c r="I92" s="1040">
        <v>-5.2704368892708686E-5</v>
      </c>
      <c r="J92" s="1040">
        <v>-1.8925081966214563E-4</v>
      </c>
      <c r="K92" s="1040">
        <v>-2.2586100998723824E-3</v>
      </c>
      <c r="L92" s="1040">
        <v>-1.7337312788601178E-3</v>
      </c>
      <c r="M92" s="1040">
        <v>-6.7280113247958351E-4</v>
      </c>
      <c r="N92" s="1040">
        <v>-1.9367098050135922E-3</v>
      </c>
    </row>
    <row r="93" spans="1:14">
      <c r="A93" s="1043">
        <v>45901</v>
      </c>
      <c r="B93" s="1040">
        <v>8.3176579028365616E-4</v>
      </c>
      <c r="C93" s="1040">
        <v>-6.5566050815057952E-4</v>
      </c>
      <c r="D93" s="1040">
        <v>-1.7812704736159812E-3</v>
      </c>
      <c r="E93" s="1040">
        <v>-1.1824071947742487E-3</v>
      </c>
      <c r="F93" s="1040">
        <v>-4.6321331097209928E-4</v>
      </c>
      <c r="G93" s="1040">
        <v>-1.9071101889537312E-3</v>
      </c>
      <c r="H93" s="1040">
        <v>2.1147536659784638E-3</v>
      </c>
      <c r="I93" s="1040">
        <v>-1.926925936224233E-4</v>
      </c>
      <c r="J93" s="1040">
        <v>-1.0033339936532659E-4</v>
      </c>
      <c r="K93" s="1040">
        <v>-2.2141331306688716E-3</v>
      </c>
      <c r="L93" s="1040">
        <v>-1.5051104956638195E-3</v>
      </c>
      <c r="M93" s="1040">
        <v>-8.6558031481320796E-4</v>
      </c>
      <c r="N93" s="1040">
        <v>-1.5957240834522102E-3</v>
      </c>
    </row>
    <row r="94" spans="1:14">
      <c r="A94" s="1043">
        <v>45931</v>
      </c>
      <c r="B94" s="1040">
        <v>2.1701425650993977E-3</v>
      </c>
      <c r="C94" s="1040">
        <v>-6.5417956929236798E-4</v>
      </c>
      <c r="D94" s="1040">
        <v>-1.7750766113198146E-3</v>
      </c>
      <c r="E94" s="1040">
        <v>-1.0639375704213361E-3</v>
      </c>
      <c r="F94" s="1040">
        <v>-1.2314257717034316E-3</v>
      </c>
      <c r="G94" s="1040">
        <v>-1.3543278539206449E-3</v>
      </c>
      <c r="H94" s="1040">
        <v>2.7413699860692198E-3</v>
      </c>
      <c r="I94" s="1040">
        <v>-1.7775535696340494E-4</v>
      </c>
      <c r="J94" s="1040">
        <v>3.1856427847931634E-4</v>
      </c>
      <c r="K94" s="1040">
        <v>-1.8113153057526254E-3</v>
      </c>
      <c r="L94" s="1040">
        <v>-1.0777572298059646E-3</v>
      </c>
      <c r="M94" s="1040">
        <v>-5.9633938935266251E-4</v>
      </c>
      <c r="N94" s="1040">
        <v>-1.2388882741152241E-3</v>
      </c>
    </row>
    <row r="95" spans="1:14">
      <c r="A95" s="1043">
        <v>45962</v>
      </c>
      <c r="B95" s="1040">
        <v>2.6186247673923857E-3</v>
      </c>
      <c r="C95" s="1040">
        <v>-6.5784878917607426E-4</v>
      </c>
      <c r="D95" s="1040">
        <v>-1.225192418614629E-3</v>
      </c>
      <c r="E95" s="1040">
        <v>-8.161205921616288E-4</v>
      </c>
      <c r="F95" s="1040">
        <v>-1.6606757706671971E-3</v>
      </c>
      <c r="G95" s="1040">
        <v>-8.6680930748872509E-4</v>
      </c>
      <c r="H95" s="1040">
        <v>2.2174556883516328E-3</v>
      </c>
      <c r="I95" s="1040">
        <v>-2.0114260069903356E-4</v>
      </c>
      <c r="J95" s="1040">
        <v>1.820277327363895E-3</v>
      </c>
      <c r="K95" s="1040">
        <v>-8.771632361073145E-4</v>
      </c>
      <c r="L95" s="1040">
        <v>-3.5540657195376468E-4</v>
      </c>
      <c r="M95" s="1040">
        <v>-7.7843613463945971E-4</v>
      </c>
      <c r="N95" s="1040">
        <v>-4.1541700336744647E-4</v>
      </c>
    </row>
    <row r="96" spans="1:14">
      <c r="A96" s="1043">
        <v>45992</v>
      </c>
      <c r="B96" s="1040">
        <v>2.8521179381334472E-3</v>
      </c>
      <c r="C96" s="1040">
        <v>-7.3196876591297144E-4</v>
      </c>
      <c r="D96" s="1040">
        <v>3.1210783723845115E-4</v>
      </c>
      <c r="E96" s="1040">
        <v>-5.0767554424691053E-4</v>
      </c>
      <c r="F96" s="1040">
        <v>-1.7860576008619233E-3</v>
      </c>
      <c r="G96" s="1040">
        <v>-5.6102376663857978E-4</v>
      </c>
      <c r="H96" s="1040">
        <v>-4.297920107365627E-5</v>
      </c>
      <c r="I96" s="1040">
        <v>-2.397447879408654E-4</v>
      </c>
      <c r="J96" s="1040">
        <v>3.1377115825099722E-3</v>
      </c>
      <c r="K96" s="1040">
        <v>-1.1706278385545943E-3</v>
      </c>
      <c r="L96" s="1040">
        <v>4.3517694768036019E-4</v>
      </c>
      <c r="M96" s="1040">
        <v>-9.8178224158962379E-4</v>
      </c>
      <c r="N96" s="1040">
        <v>1.3244262419183084E-3</v>
      </c>
    </row>
    <row r="97" spans="1:14">
      <c r="A97" s="1043">
        <v>46023</v>
      </c>
      <c r="B97" s="1040">
        <v>3.5724303603608121E-3</v>
      </c>
      <c r="C97" s="1040">
        <v>-8.0172817400991914E-4</v>
      </c>
      <c r="D97" s="1040">
        <v>2.9029339435167056E-3</v>
      </c>
      <c r="E97" s="1040">
        <v>-7.9508234004044276E-5</v>
      </c>
      <c r="F97" s="1040">
        <v>-1.3945419307910267E-3</v>
      </c>
      <c r="G97" s="1040">
        <v>-3.8945194075334921E-4</v>
      </c>
      <c r="H97" s="1040">
        <v>-1.9133476774044755E-3</v>
      </c>
      <c r="I97" s="1040">
        <v>-3.4973685551276112E-4</v>
      </c>
      <c r="J97" s="1040">
        <v>3.4495859865486533E-3</v>
      </c>
      <c r="K97" s="1040">
        <v>-1.5103039247297279E-3</v>
      </c>
      <c r="L97" s="1040">
        <v>1.0264855650076177E-3</v>
      </c>
      <c r="M97" s="1040">
        <v>-9.4893818931751639E-4</v>
      </c>
      <c r="N97" s="1040">
        <v>2.7411941052546407E-3</v>
      </c>
    </row>
    <row r="98" spans="1:14">
      <c r="A98" s="1043">
        <v>46054</v>
      </c>
      <c r="B98" s="1040">
        <v>4.3172569552131224E-3</v>
      </c>
      <c r="C98" s="1040">
        <v>-6.5544312539067562E-4</v>
      </c>
      <c r="D98" s="1040">
        <v>6.574612179160666E-3</v>
      </c>
      <c r="E98" s="1040">
        <v>7.7837913360911948E-4</v>
      </c>
      <c r="F98" s="1040">
        <v>-1.1791972886630031E-3</v>
      </c>
      <c r="G98" s="1040">
        <v>-3.1102174353436762E-4</v>
      </c>
      <c r="H98" s="1040">
        <v>-1.8166917771422764E-3</v>
      </c>
      <c r="I98" s="1040">
        <v>-2.1327020563610688E-4</v>
      </c>
      <c r="J98" s="1040">
        <v>2.8906002789279572E-3</v>
      </c>
      <c r="K98" s="1040">
        <v>-1.9811246831475948E-3</v>
      </c>
      <c r="L98" s="1040">
        <v>1.7409619172273905E-3</v>
      </c>
      <c r="M98" s="1040">
        <v>-3.3930522466485424E-4</v>
      </c>
      <c r="N98" s="1040">
        <v>3.0541968459472102E-3</v>
      </c>
    </row>
    <row r="99" spans="1:14">
      <c r="A99" s="1043">
        <v>46082</v>
      </c>
      <c r="B99" s="1040">
        <v>5.2461377996830816E-3</v>
      </c>
      <c r="C99" s="1040">
        <v>4.8017288890589427E-5</v>
      </c>
      <c r="D99" s="1040">
        <v>1.1115960804488179E-2</v>
      </c>
      <c r="E99" s="1040">
        <v>1.766715494662785E-3</v>
      </c>
      <c r="F99" s="1040">
        <v>-8.8218131006190248E-4</v>
      </c>
      <c r="G99" s="1040">
        <v>3.7518688262139221E-4</v>
      </c>
      <c r="H99" s="1040">
        <v>-9.6160264520950278E-4</v>
      </c>
      <c r="I99" s="1040">
        <v>4.9152269907226653E-4</v>
      </c>
      <c r="J99" s="1040">
        <v>2.0435624510497519E-3</v>
      </c>
      <c r="K99" s="1040">
        <v>-2.3206324303087777E-3</v>
      </c>
      <c r="L99" s="1040">
        <v>2.5464100430548919E-3</v>
      </c>
      <c r="M99" s="1040">
        <v>7.5714012523064866E-4</v>
      </c>
      <c r="N99" s="1040">
        <v>3.1979290809422967E-3</v>
      </c>
    </row>
    <row r="100" spans="1:14">
      <c r="A100" s="1043">
        <v>46113</v>
      </c>
      <c r="B100" s="1040">
        <v>6.2238164439685217E-3</v>
      </c>
      <c r="C100" s="1040">
        <v>4.1465302436027862E-4</v>
      </c>
      <c r="D100" s="1040">
        <v>1.6745411032015989E-2</v>
      </c>
      <c r="E100" s="1040">
        <v>2.3849238447468668E-3</v>
      </c>
      <c r="F100" s="1040">
        <v>-8.8072225040991547E-4</v>
      </c>
      <c r="G100" s="1040">
        <v>8.6185933176796681E-4</v>
      </c>
      <c r="H100" s="1040">
        <v>1.3770116849398661E-4</v>
      </c>
      <c r="I100" s="1040">
        <v>1.7377715020254758E-3</v>
      </c>
      <c r="J100" s="1040">
        <v>2.0895936103892954E-3</v>
      </c>
      <c r="K100" s="1040">
        <v>-1.7810715396794352E-3</v>
      </c>
      <c r="L100" s="1040">
        <v>3.1418728347224478E-3</v>
      </c>
      <c r="M100" s="1040">
        <v>1.5538019797851632E-3</v>
      </c>
      <c r="N100" s="1040">
        <v>2.7747366188812794E-3</v>
      </c>
    </row>
    <row r="101" spans="1:14">
      <c r="A101" s="1043">
        <v>46143</v>
      </c>
      <c r="B101" s="1040">
        <v>7.3152983051655296E-3</v>
      </c>
      <c r="C101" s="1040">
        <v>6.0061810081046829E-4</v>
      </c>
      <c r="D101" s="1040">
        <v>2.3133054083885329E-2</v>
      </c>
      <c r="E101" s="1040">
        <v>2.7004863360571285E-3</v>
      </c>
      <c r="F101" s="1040">
        <v>-1.4381710427644467E-3</v>
      </c>
      <c r="G101" s="1040">
        <v>4.8671288418100644E-4</v>
      </c>
      <c r="H101" s="1040">
        <v>1.1892897977013872E-3</v>
      </c>
      <c r="I101" s="1040">
        <v>2.5281892927364602E-3</v>
      </c>
      <c r="J101" s="1040">
        <v>2.6680689678248992E-3</v>
      </c>
      <c r="K101" s="1040">
        <v>-1.2882677322235692E-3</v>
      </c>
      <c r="L101" s="1040">
        <v>3.536151598787729E-3</v>
      </c>
      <c r="M101" s="1040">
        <v>2.1384296945030634E-3</v>
      </c>
      <c r="N101" s="1040">
        <v>2.075600680589984E-3</v>
      </c>
    </row>
    <row r="102" spans="1:14">
      <c r="B102" s="17" t="s">
        <v>531</v>
      </c>
    </row>
  </sheetData>
  <phoneticPr fontId="2"/>
  <conditionalFormatting sqref="B2:N47">
    <cfRule type="colorScale" priority="17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5:N45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:N46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N47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48:N48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49:N49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0:N50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1:N51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2:N52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3:N53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4:N54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5:N56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7:N57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8:N58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59:N59">
    <cfRule type="colorScale" priority="12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0:N60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1:N61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2:N62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3:N64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5:N65">
    <cfRule type="colorScale" priority="10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6:N66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67:N74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5:N75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6:N76">
    <cfRule type="colorScale" priority="9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:N77">
    <cfRule type="colorScale" priority="8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8:N78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79:N79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0:N82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7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3:N83">
    <cfRule type="colorScale" priority="6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4:N84">
    <cfRule type="colorScale" priority="6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5:N85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6:N86 B88:N88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7:N87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89:N89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0:N90">
    <cfRule type="colorScale" priority="4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1:N9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2:N9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3:N9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4:N9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5:N9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6:N96">
    <cfRule type="colorScale" priority="19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7:N9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99:N9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100:N10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B101:N10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num" val="0"/>
        <cfvo type="max"/>
        <color rgb="FFF8696B"/>
        <color rgb="FFFFEB84"/>
        <color rgb="FF63BE7B"/>
      </colorScale>
    </cfRule>
  </conditionalFormatting>
  <conditionalFormatting sqref="O78">
    <cfRule type="colorScale" priority="81">
      <colorScale>
        <cfvo type="min"/>
        <cfvo type="num" val="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num" val="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9" tint="0.59999389629810485"/>
  </sheetPr>
  <dimension ref="A1:AD112"/>
  <sheetViews>
    <sheetView workbookViewId="0">
      <pane xSplit="1" ySplit="3" topLeftCell="O39" activePane="bottomRight" state="frozen"/>
      <selection pane="topRight" activeCell="B1" sqref="B1"/>
      <selection pane="bottomLeft" activeCell="A4" sqref="A4"/>
      <selection pane="bottomRight" activeCell="AE47" sqref="AE47"/>
    </sheetView>
  </sheetViews>
  <sheetFormatPr defaultColWidth="9" defaultRowHeight="13"/>
  <cols>
    <col min="1" max="1" width="9.453125" style="310" customWidth="1"/>
    <col min="2" max="6" width="10.6328125" style="305" customWidth="1"/>
    <col min="7" max="8" width="5.36328125" style="305" customWidth="1"/>
    <col min="9" max="9" width="9.08984375" style="305" customWidth="1"/>
    <col min="10" max="10" width="9.453125" style="305" customWidth="1"/>
    <col min="11" max="11" width="9.36328125" style="310" customWidth="1"/>
    <col min="12" max="16" width="10.6328125" style="305" customWidth="1"/>
    <col min="17" max="18" width="5.36328125" style="305" customWidth="1"/>
    <col min="19" max="19" width="9.08984375" style="305" customWidth="1"/>
    <col min="20" max="20" width="10.6328125" style="305" customWidth="1"/>
    <col min="21" max="21" width="5.453125" style="305" customWidth="1"/>
    <col min="22" max="27" width="9" style="305"/>
    <col min="28" max="28" width="10.81640625" style="305" customWidth="1"/>
    <col min="29" max="16384" width="9" style="305"/>
  </cols>
  <sheetData>
    <row r="1" spans="1:27">
      <c r="A1" s="303" t="s">
        <v>1445</v>
      </c>
      <c r="B1" s="310"/>
      <c r="C1" s="310"/>
      <c r="D1" s="310"/>
      <c r="E1" s="310"/>
      <c r="F1" s="310"/>
      <c r="G1" s="310"/>
      <c r="H1" s="310"/>
      <c r="I1" s="310"/>
      <c r="J1" s="310"/>
      <c r="K1" s="303" t="s">
        <v>1446</v>
      </c>
      <c r="M1" s="310"/>
      <c r="N1" s="310"/>
      <c r="O1" s="310"/>
      <c r="P1" s="310"/>
      <c r="Q1" s="310"/>
      <c r="R1" s="310"/>
      <c r="S1" s="310"/>
      <c r="T1" s="310"/>
    </row>
    <row r="2" spans="1:27">
      <c r="A2" s="2489" t="s">
        <v>472</v>
      </c>
      <c r="B2" s="2588" t="s">
        <v>490</v>
      </c>
      <c r="C2" s="2486"/>
      <c r="D2" s="2486"/>
      <c r="E2" s="2487"/>
      <c r="F2" s="2487"/>
      <c r="G2" s="2487"/>
      <c r="H2" s="2487"/>
      <c r="I2" s="2488"/>
      <c r="J2" s="2489" t="s">
        <v>491</v>
      </c>
      <c r="K2" s="2489" t="s">
        <v>472</v>
      </c>
      <c r="L2" s="2500" t="s">
        <v>499</v>
      </c>
      <c r="M2" s="2486"/>
      <c r="N2" s="2486"/>
      <c r="O2" s="2487"/>
      <c r="P2" s="2487"/>
      <c r="Q2" s="2487"/>
      <c r="R2" s="2487"/>
      <c r="S2" s="2488"/>
      <c r="T2" s="2488" t="s">
        <v>500</v>
      </c>
    </row>
    <row r="3" spans="1:27" ht="26">
      <c r="A3" s="2494"/>
      <c r="B3" s="2594" t="s">
        <v>658</v>
      </c>
      <c r="C3" s="2491" t="s">
        <v>265</v>
      </c>
      <c r="D3" s="2491" t="s">
        <v>267</v>
      </c>
      <c r="E3" s="2499" t="s">
        <v>487</v>
      </c>
      <c r="F3" s="2493" t="s">
        <v>492</v>
      </c>
      <c r="G3" s="2946" t="s">
        <v>65</v>
      </c>
      <c r="H3" s="2947"/>
      <c r="I3" s="2948"/>
      <c r="J3" s="2595" t="s">
        <v>658</v>
      </c>
      <c r="K3" s="2494"/>
      <c r="L3" s="2596" t="s">
        <v>64</v>
      </c>
      <c r="M3" s="2491" t="s">
        <v>265</v>
      </c>
      <c r="N3" s="2491" t="s">
        <v>267</v>
      </c>
      <c r="O3" s="2492" t="s">
        <v>487</v>
      </c>
      <c r="P3" s="2493" t="s">
        <v>492</v>
      </c>
      <c r="Q3" s="2946" t="s">
        <v>65</v>
      </c>
      <c r="R3" s="2947"/>
      <c r="S3" s="2948"/>
      <c r="T3" s="2497"/>
      <c r="W3" s="304" t="s">
        <v>512</v>
      </c>
    </row>
    <row r="4" spans="1:27">
      <c r="A4" s="2174">
        <v>43101</v>
      </c>
      <c r="B4" s="2589">
        <f>結果表!C2</f>
        <v>99.233248889797366</v>
      </c>
      <c r="C4" s="735"/>
      <c r="D4" s="245"/>
      <c r="E4" s="548">
        <f>AVERAGE(B4:B4)</f>
        <v>99.233248889797366</v>
      </c>
      <c r="F4" s="553"/>
      <c r="G4" s="549"/>
      <c r="H4" s="554"/>
      <c r="I4" s="2479"/>
      <c r="J4" s="2481">
        <f>結果表!K2</f>
        <v>99.478397454405467</v>
      </c>
      <c r="K4" s="2567">
        <v>43101</v>
      </c>
      <c r="L4" s="2481">
        <f>結果表!I2</f>
        <v>99.273297983250146</v>
      </c>
      <c r="M4" s="547"/>
      <c r="N4" s="245"/>
      <c r="O4" s="548">
        <f>AVERAGE(L4:L4)</f>
        <v>99.273297983250146</v>
      </c>
      <c r="P4" s="553"/>
      <c r="Q4" s="549"/>
      <c r="R4" s="554"/>
      <c r="S4" s="2479"/>
      <c r="T4" s="2481">
        <f>結果表!Q2</f>
        <v>99.093249868939708</v>
      </c>
      <c r="W4" s="305" t="s">
        <v>501</v>
      </c>
      <c r="X4" s="307">
        <f>47.4-0.1</f>
        <v>47.3</v>
      </c>
    </row>
    <row r="5" spans="1:27">
      <c r="A5" s="2175">
        <v>43132</v>
      </c>
      <c r="B5" s="2590">
        <f>結果表!C3</f>
        <v>99.766856027153352</v>
      </c>
      <c r="C5" s="699">
        <f t="shared" ref="C5" si="0">B5-B4</f>
        <v>0.53360713735598608</v>
      </c>
      <c r="D5" s="243"/>
      <c r="E5" s="542">
        <f>AVERAGE(B4:B5)</f>
        <v>99.500052458475352</v>
      </c>
      <c r="F5" s="359">
        <f t="shared" ref="F5:F8" si="1">E5-E4</f>
        <v>0.26680356867798594</v>
      </c>
      <c r="G5" s="360">
        <f t="shared" ref="G5:G7" si="2">IF(F5&lt;0,-1,1)</f>
        <v>1</v>
      </c>
      <c r="H5" s="361"/>
      <c r="I5" s="362"/>
      <c r="J5" s="2482">
        <f>結果表!K3</f>
        <v>99.952995067507871</v>
      </c>
      <c r="K5" s="2522">
        <v>43132</v>
      </c>
      <c r="L5" s="2482">
        <f>結果表!I3</f>
        <v>99.754043412166467</v>
      </c>
      <c r="M5" s="52">
        <f t="shared" ref="M5" si="3">L5-L4</f>
        <v>0.48074542891632177</v>
      </c>
      <c r="N5" s="243"/>
      <c r="O5" s="542">
        <f>AVERAGE(L4:L5)</f>
        <v>99.513670697708307</v>
      </c>
      <c r="P5" s="359">
        <f t="shared" ref="P5" si="4">O5-O4</f>
        <v>0.24037271445816089</v>
      </c>
      <c r="Q5" s="360">
        <f t="shared" ref="Q5" si="5">IF(P5&lt;0,-1,1)</f>
        <v>1</v>
      </c>
      <c r="R5" s="361"/>
      <c r="S5" s="362"/>
      <c r="T5" s="2482">
        <f>結果表!Q3</f>
        <v>99.415081633705071</v>
      </c>
      <c r="W5" s="305" t="s">
        <v>502</v>
      </c>
      <c r="X5" s="307">
        <v>23.5</v>
      </c>
    </row>
    <row r="6" spans="1:27">
      <c r="A6" s="2175">
        <v>43160</v>
      </c>
      <c r="B6" s="2590">
        <f>結果表!C4</f>
        <v>100.2554887908839</v>
      </c>
      <c r="C6" s="699">
        <f t="shared" ref="C6" si="6">B6-B5</f>
        <v>0.48863276373054987</v>
      </c>
      <c r="D6" s="243"/>
      <c r="E6" s="542">
        <f t="shared" ref="E6:E9" si="7">AVERAGE(B4:B6)</f>
        <v>99.751864569278197</v>
      </c>
      <c r="F6" s="359">
        <f t="shared" si="1"/>
        <v>0.25181211080284527</v>
      </c>
      <c r="G6" s="360">
        <f t="shared" si="2"/>
        <v>1</v>
      </c>
      <c r="H6" s="361"/>
      <c r="I6" s="362"/>
      <c r="J6" s="2482">
        <f>結果表!K4</f>
        <v>100.39390826350309</v>
      </c>
      <c r="K6" s="2522">
        <v>43160</v>
      </c>
      <c r="L6" s="2482">
        <f>結果表!I4</f>
        <v>100.18540757802523</v>
      </c>
      <c r="M6" s="52">
        <f t="shared" ref="M6" si="8">L6-L5</f>
        <v>0.43136416585876702</v>
      </c>
      <c r="N6" s="243"/>
      <c r="O6" s="542">
        <f t="shared" ref="O6" si="9">AVERAGE(L4:L6)</f>
        <v>99.737582991147292</v>
      </c>
      <c r="P6" s="359">
        <f t="shared" ref="P6" si="10">O6-O5</f>
        <v>0.22391229343898544</v>
      </c>
      <c r="Q6" s="360">
        <f t="shared" ref="Q6" si="11">IF(P6&lt;0,-1,1)</f>
        <v>1</v>
      </c>
      <c r="R6" s="361"/>
      <c r="S6" s="362"/>
      <c r="T6" s="2482">
        <f>結果表!Q4</f>
        <v>99.724274458251728</v>
      </c>
      <c r="W6" s="305" t="s">
        <v>503</v>
      </c>
      <c r="X6" s="307">
        <v>12.7</v>
      </c>
      <c r="AA6" s="305" t="s">
        <v>828</v>
      </c>
    </row>
    <row r="7" spans="1:27">
      <c r="A7" s="2175">
        <v>43191</v>
      </c>
      <c r="B7" s="2590">
        <f>結果表!C5</f>
        <v>100.67568417602784</v>
      </c>
      <c r="C7" s="699">
        <f t="shared" ref="C7" si="12">B7-B6</f>
        <v>0.42019538514394128</v>
      </c>
      <c r="D7" s="243"/>
      <c r="E7" s="542">
        <f t="shared" si="7"/>
        <v>100.23267633135504</v>
      </c>
      <c r="F7" s="359">
        <f t="shared" si="1"/>
        <v>0.48081176207683995</v>
      </c>
      <c r="G7" s="360">
        <f t="shared" si="2"/>
        <v>1</v>
      </c>
      <c r="H7" s="361">
        <f t="shared" ref="H7:H9" si="13">SUM(G5:G7)</f>
        <v>3</v>
      </c>
      <c r="I7" s="362" t="str">
        <f t="shared" ref="I7" si="14">IF(H7=-3,"悪化 ",IF(H7=3,"改善 "," ---"))</f>
        <v xml:space="preserve">改善 </v>
      </c>
      <c r="J7" s="2482">
        <f>結果表!K5</f>
        <v>100.73712028072885</v>
      </c>
      <c r="K7" s="2522">
        <v>43191</v>
      </c>
      <c r="L7" s="2482">
        <f>結果表!I5</f>
        <v>100.52908828021357</v>
      </c>
      <c r="M7" s="52">
        <f t="shared" ref="M7" si="15">L7-L6</f>
        <v>0.3436807021883368</v>
      </c>
      <c r="N7" s="243"/>
      <c r="O7" s="542">
        <f t="shared" ref="O7" si="16">AVERAGE(L5:L7)</f>
        <v>100.15617975680175</v>
      </c>
      <c r="P7" s="359">
        <f t="shared" ref="P7" si="17">O7-O6</f>
        <v>0.41859676565445625</v>
      </c>
      <c r="Q7" s="360">
        <f t="shared" ref="Q7" si="18">IF(P7&lt;0,-1,1)</f>
        <v>1</v>
      </c>
      <c r="R7" s="361">
        <f t="shared" ref="R7" si="19">SUM(Q5:Q7)</f>
        <v>3</v>
      </c>
      <c r="S7" s="362" t="str">
        <f t="shared" ref="S7" si="20">IF(R7=-3,"悪化 ",IF(R7=3,"改善 "," ---"))</f>
        <v xml:space="preserve">改善 </v>
      </c>
      <c r="T7" s="2482">
        <f>結果表!Q5</f>
        <v>99.985993773314704</v>
      </c>
      <c r="W7" s="305" t="s">
        <v>504</v>
      </c>
      <c r="X7" s="307">
        <v>7.4</v>
      </c>
      <c r="AA7" s="305" t="s">
        <v>854</v>
      </c>
    </row>
    <row r="8" spans="1:27">
      <c r="A8" s="2175">
        <v>43221</v>
      </c>
      <c r="B8" s="2590">
        <f>結果表!C6</f>
        <v>101.01797805427448</v>
      </c>
      <c r="C8" s="699">
        <f t="shared" ref="C8" si="21">B8-B7</f>
        <v>0.34229387824663604</v>
      </c>
      <c r="D8" s="243"/>
      <c r="E8" s="542">
        <f t="shared" si="7"/>
        <v>100.64971700706207</v>
      </c>
      <c r="F8" s="359">
        <f t="shared" si="1"/>
        <v>0.41704067570702819</v>
      </c>
      <c r="G8" s="360">
        <f t="shared" ref="G8:G16" si="22">IF(F8&lt;0,-1,1)</f>
        <v>1</v>
      </c>
      <c r="H8" s="361">
        <f t="shared" si="13"/>
        <v>3</v>
      </c>
      <c r="I8" s="362" t="str">
        <f t="shared" ref="I8:I16" si="23">IF(H8=-3,"悪化 ",IF(H8=3,"改善 "," ---"))</f>
        <v xml:space="preserve">改善 </v>
      </c>
      <c r="J8" s="2482">
        <f>結果表!K6</f>
        <v>100.95310895713962</v>
      </c>
      <c r="K8" s="2522">
        <v>43221</v>
      </c>
      <c r="L8" s="2482">
        <f>結果表!I6</f>
        <v>100.77604687100774</v>
      </c>
      <c r="M8" s="52">
        <f t="shared" ref="M8" si="24">L8-L7</f>
        <v>0.24695859079416493</v>
      </c>
      <c r="N8" s="243"/>
      <c r="O8" s="542">
        <f t="shared" ref="O8" si="25">AVERAGE(L6:L8)</f>
        <v>100.49684757641552</v>
      </c>
      <c r="P8" s="359">
        <f t="shared" ref="P8" si="26">O8-O7</f>
        <v>0.34066781961377046</v>
      </c>
      <c r="Q8" s="360">
        <f t="shared" ref="Q8" si="27">IF(P8&lt;0,-1,1)</f>
        <v>1</v>
      </c>
      <c r="R8" s="361">
        <f t="shared" ref="R8" si="28">SUM(Q6:Q8)</f>
        <v>3</v>
      </c>
      <c r="S8" s="362" t="str">
        <f t="shared" ref="S8" si="29">IF(R8=-3,"悪化 ",IF(R8=3,"改善 "," ---"))</f>
        <v xml:space="preserve">改善 </v>
      </c>
      <c r="T8" s="2482">
        <f>結果表!Q6</f>
        <v>100.18919672741819</v>
      </c>
      <c r="W8" s="305" t="s">
        <v>505</v>
      </c>
      <c r="X8" s="307">
        <v>4.5</v>
      </c>
      <c r="Y8" s="305" t="s">
        <v>833</v>
      </c>
      <c r="AA8" s="305" t="s">
        <v>271</v>
      </c>
    </row>
    <row r="9" spans="1:27">
      <c r="A9" s="2175">
        <v>43252</v>
      </c>
      <c r="B9" s="2590">
        <f>結果表!C7</f>
        <v>101.22757793299687</v>
      </c>
      <c r="C9" s="699">
        <f t="shared" ref="C9" si="30">B9-B8</f>
        <v>0.20959987872238628</v>
      </c>
      <c r="D9" s="243"/>
      <c r="E9" s="542">
        <f t="shared" si="7"/>
        <v>100.97374672109974</v>
      </c>
      <c r="F9" s="359">
        <f t="shared" ref="F9:F16" si="31">E9-E8</f>
        <v>0.32402971403767822</v>
      </c>
      <c r="G9" s="360">
        <f t="shared" si="22"/>
        <v>1</v>
      </c>
      <c r="H9" s="361">
        <f t="shared" si="13"/>
        <v>3</v>
      </c>
      <c r="I9" s="362" t="str">
        <f t="shared" si="23"/>
        <v xml:space="preserve">改善 </v>
      </c>
      <c r="J9" s="2482">
        <f>結果表!K7</f>
        <v>101.1183628286678</v>
      </c>
      <c r="K9" s="2522">
        <v>43252</v>
      </c>
      <c r="L9" s="2482">
        <f>結果表!I7</f>
        <v>100.90154057841944</v>
      </c>
      <c r="M9" s="52">
        <f t="shared" ref="M9" si="32">L9-L8</f>
        <v>0.12549370741170662</v>
      </c>
      <c r="N9" s="243"/>
      <c r="O9" s="542">
        <f t="shared" ref="O9" si="33">AVERAGE(L7:L9)</f>
        <v>100.73555857654691</v>
      </c>
      <c r="P9" s="359">
        <f t="shared" ref="P9" si="34">O9-O8</f>
        <v>0.23871100013138857</v>
      </c>
      <c r="Q9" s="360">
        <f t="shared" ref="Q9" si="35">IF(P9&lt;0,-1,1)</f>
        <v>1</v>
      </c>
      <c r="R9" s="361">
        <f t="shared" ref="R9" si="36">SUM(Q7:Q9)</f>
        <v>3</v>
      </c>
      <c r="S9" s="362" t="str">
        <f t="shared" ref="S9" si="37">IF(R9=-3,"悪化 ",IF(R9=3,"改善 "," ---"))</f>
        <v xml:space="preserve">改善 </v>
      </c>
      <c r="T9" s="2482">
        <f>結果表!Q7</f>
        <v>100.3587763681667</v>
      </c>
      <c r="W9" s="306" t="s">
        <v>506</v>
      </c>
      <c r="X9" s="308">
        <v>4.5999999999999996</v>
      </c>
    </row>
    <row r="10" spans="1:27">
      <c r="A10" s="2175">
        <v>43282</v>
      </c>
      <c r="B10" s="2590">
        <f>結果表!C8</f>
        <v>101.36464217812502</v>
      </c>
      <c r="C10" s="699">
        <f t="shared" ref="C10" si="38">B10-B9</f>
        <v>0.13706424512815829</v>
      </c>
      <c r="D10" s="243"/>
      <c r="E10" s="542">
        <f t="shared" ref="E10:E16" si="39">AVERAGE(B8:B10)</f>
        <v>101.20339938846546</v>
      </c>
      <c r="F10" s="359">
        <f t="shared" si="31"/>
        <v>0.22965266736571266</v>
      </c>
      <c r="G10" s="360">
        <f t="shared" si="22"/>
        <v>1</v>
      </c>
      <c r="H10" s="361">
        <f t="shared" ref="H10:H16" si="40">SUM(G8:G10)</f>
        <v>3</v>
      </c>
      <c r="I10" s="362" t="str">
        <f t="shared" si="23"/>
        <v xml:space="preserve">改善 </v>
      </c>
      <c r="J10" s="2482">
        <f>結果表!K8</f>
        <v>101.25512892184395</v>
      </c>
      <c r="K10" s="2522">
        <v>43282</v>
      </c>
      <c r="L10" s="2482">
        <f>結果表!I8</f>
        <v>101.00186128034127</v>
      </c>
      <c r="M10" s="52">
        <f t="shared" ref="M10" si="41">L10-L9</f>
        <v>0.10032070192183085</v>
      </c>
      <c r="N10" s="243"/>
      <c r="O10" s="542">
        <f t="shared" ref="O10" si="42">AVERAGE(L8:L10)</f>
        <v>100.89314957658947</v>
      </c>
      <c r="P10" s="359">
        <f t="shared" ref="P10" si="43">O10-O9</f>
        <v>0.15759100004255799</v>
      </c>
      <c r="Q10" s="360">
        <f t="shared" ref="Q10" si="44">IF(P10&lt;0,-1,1)</f>
        <v>1</v>
      </c>
      <c r="R10" s="361">
        <f t="shared" ref="R10" si="45">SUM(Q8:Q10)</f>
        <v>3</v>
      </c>
      <c r="S10" s="362" t="str">
        <f t="shared" ref="S10" si="46">IF(R10=-3,"悪化 ",IF(R10=3,"改善 "," ---"))</f>
        <v xml:space="preserve">改善 </v>
      </c>
      <c r="T10" s="2482">
        <f>結果表!Q8</f>
        <v>100.52481006799081</v>
      </c>
      <c r="W10" s="309" t="s">
        <v>507</v>
      </c>
      <c r="X10" s="1006">
        <f>SUM(X4:X9)</f>
        <v>100</v>
      </c>
    </row>
    <row r="11" spans="1:27">
      <c r="A11" s="2175">
        <v>43313</v>
      </c>
      <c r="B11" s="2590">
        <f>結果表!C9</f>
        <v>101.44580253629388</v>
      </c>
      <c r="C11" s="699">
        <f t="shared" ref="C11" si="47">B11-B10</f>
        <v>8.1160358168858693E-2</v>
      </c>
      <c r="D11" s="243"/>
      <c r="E11" s="542">
        <f t="shared" si="39"/>
        <v>101.3460075491386</v>
      </c>
      <c r="F11" s="359">
        <f t="shared" si="31"/>
        <v>0.14260816067314863</v>
      </c>
      <c r="G11" s="360">
        <f t="shared" si="22"/>
        <v>1</v>
      </c>
      <c r="H11" s="361">
        <f t="shared" si="40"/>
        <v>3</v>
      </c>
      <c r="I11" s="362" t="str">
        <f t="shared" si="23"/>
        <v xml:space="preserve">改善 </v>
      </c>
      <c r="J11" s="2482">
        <f>結果表!K9</f>
        <v>101.38122122577288</v>
      </c>
      <c r="K11" s="2522">
        <v>43313</v>
      </c>
      <c r="L11" s="2482">
        <f>結果表!I9</f>
        <v>101.09243037649098</v>
      </c>
      <c r="M11" s="52">
        <f t="shared" ref="M11" si="48">L11-L10</f>
        <v>9.0569096149707207E-2</v>
      </c>
      <c r="N11" s="243"/>
      <c r="O11" s="542">
        <f t="shared" ref="O11" si="49">AVERAGE(L9:L11)</f>
        <v>100.99861074508391</v>
      </c>
      <c r="P11" s="359">
        <f t="shared" ref="P11" si="50">O11-O10</f>
        <v>0.10546116849444331</v>
      </c>
      <c r="Q11" s="360">
        <f t="shared" ref="Q11" si="51">IF(P11&lt;0,-1,1)</f>
        <v>1</v>
      </c>
      <c r="R11" s="361">
        <f t="shared" ref="R11" si="52">SUM(Q9:Q11)</f>
        <v>3</v>
      </c>
      <c r="S11" s="362" t="str">
        <f t="shared" ref="S11" si="53">IF(R11=-3,"悪化 ",IF(R11=3,"改善 "," ---"))</f>
        <v xml:space="preserve">改善 </v>
      </c>
      <c r="T11" s="2482">
        <f>結果表!Q9</f>
        <v>100.71214071154067</v>
      </c>
    </row>
    <row r="12" spans="1:27">
      <c r="A12" s="2175">
        <v>43344</v>
      </c>
      <c r="B12" s="2590">
        <f>結果表!C10</f>
        <v>101.47944778261645</v>
      </c>
      <c r="C12" s="699">
        <f t="shared" ref="C12" si="54">B12-B11</f>
        <v>3.3645246322564049E-2</v>
      </c>
      <c r="D12" s="243"/>
      <c r="E12" s="542">
        <f t="shared" si="39"/>
        <v>101.42996416567844</v>
      </c>
      <c r="F12" s="359">
        <f t="shared" si="31"/>
        <v>8.3956616539836659E-2</v>
      </c>
      <c r="G12" s="360">
        <f t="shared" si="22"/>
        <v>1</v>
      </c>
      <c r="H12" s="361">
        <f t="shared" si="40"/>
        <v>3</v>
      </c>
      <c r="I12" s="362" t="str">
        <f t="shared" si="23"/>
        <v xml:space="preserve">改善 </v>
      </c>
      <c r="J12" s="2482">
        <f>結果表!K10</f>
        <v>101.4895768446613</v>
      </c>
      <c r="K12" s="2522">
        <v>43344</v>
      </c>
      <c r="L12" s="2482">
        <f>結果表!I10</f>
        <v>101.17210162553572</v>
      </c>
      <c r="M12" s="52">
        <f t="shared" ref="M12" si="55">L12-L11</f>
        <v>7.9671249044736214E-2</v>
      </c>
      <c r="N12" s="243"/>
      <c r="O12" s="542">
        <f t="shared" ref="O12" si="56">AVERAGE(L10:L12)</f>
        <v>101.08879776078932</v>
      </c>
      <c r="P12" s="359">
        <f t="shared" ref="P12" si="57">O12-O11</f>
        <v>9.0187015705410545E-2</v>
      </c>
      <c r="Q12" s="360">
        <f t="shared" ref="Q12" si="58">IF(P12&lt;0,-1,1)</f>
        <v>1</v>
      </c>
      <c r="R12" s="361">
        <f t="shared" ref="R12" si="59">SUM(Q10:Q12)</f>
        <v>3</v>
      </c>
      <c r="S12" s="362" t="str">
        <f t="shared" ref="S12" si="60">IF(R12=-3,"悪化 ",IF(R12=3,"改善 "," ---"))</f>
        <v xml:space="preserve">改善 </v>
      </c>
      <c r="T12" s="2482">
        <f>結果表!Q10</f>
        <v>100.92383094150664</v>
      </c>
    </row>
    <row r="13" spans="1:27">
      <c r="A13" s="2175">
        <v>43374</v>
      </c>
      <c r="B13" s="2590">
        <f>結果表!C11</f>
        <v>101.51754150516399</v>
      </c>
      <c r="C13" s="699">
        <f t="shared" ref="C13" si="61">B13-B12</f>
        <v>3.8093722547543507E-2</v>
      </c>
      <c r="D13" s="243"/>
      <c r="E13" s="542">
        <f t="shared" si="39"/>
        <v>101.48093060802478</v>
      </c>
      <c r="F13" s="359">
        <f t="shared" si="31"/>
        <v>5.0966442346336294E-2</v>
      </c>
      <c r="G13" s="360">
        <f t="shared" si="22"/>
        <v>1</v>
      </c>
      <c r="H13" s="361">
        <f t="shared" si="40"/>
        <v>3</v>
      </c>
      <c r="I13" s="362" t="str">
        <f t="shared" si="23"/>
        <v xml:space="preserve">改善 </v>
      </c>
      <c r="J13" s="2482">
        <f>結果表!K11</f>
        <v>101.54321305733571</v>
      </c>
      <c r="K13" s="2522">
        <v>43374</v>
      </c>
      <c r="L13" s="2482">
        <f>結果表!I11</f>
        <v>101.28437350979733</v>
      </c>
      <c r="M13" s="699">
        <f t="shared" ref="M13" si="62">L13-L12</f>
        <v>0.11227188426161661</v>
      </c>
      <c r="N13" s="243"/>
      <c r="O13" s="542">
        <f t="shared" ref="O13" si="63">AVERAGE(L11:L13)</f>
        <v>101.18296850394135</v>
      </c>
      <c r="P13" s="359">
        <f t="shared" ref="P13" si="64">O13-O12</f>
        <v>9.417074315203422E-2</v>
      </c>
      <c r="Q13" s="360">
        <f t="shared" ref="Q13" si="65">IF(P13&lt;0,-1,1)</f>
        <v>1</v>
      </c>
      <c r="R13" s="361">
        <f t="shared" ref="R13" si="66">SUM(Q11:Q13)</f>
        <v>3</v>
      </c>
      <c r="S13" s="362" t="str">
        <f t="shared" ref="S13" si="67">IF(R13=-3,"悪化 ",IF(R13=3,"改善 "," ---"))</f>
        <v xml:space="preserve">改善 </v>
      </c>
      <c r="T13" s="2482">
        <f>結果表!Q11</f>
        <v>101.1559327544787</v>
      </c>
    </row>
    <row r="14" spans="1:27">
      <c r="A14" s="2175">
        <v>43405</v>
      </c>
      <c r="B14" s="2590">
        <f>結果表!C12</f>
        <v>101.43973821333159</v>
      </c>
      <c r="C14" s="699">
        <f t="shared" ref="C14" si="68">B14-B13</f>
        <v>-7.7803291832395871E-2</v>
      </c>
      <c r="D14" s="243"/>
      <c r="E14" s="542">
        <f t="shared" si="39"/>
        <v>101.47890916703734</v>
      </c>
      <c r="F14" s="359">
        <f t="shared" si="31"/>
        <v>-2.0214409874341754E-3</v>
      </c>
      <c r="G14" s="360">
        <f t="shared" si="22"/>
        <v>-1</v>
      </c>
      <c r="H14" s="361">
        <f t="shared" si="40"/>
        <v>1</v>
      </c>
      <c r="I14" s="362" t="str">
        <f t="shared" si="23"/>
        <v xml:space="preserve"> ---</v>
      </c>
      <c r="J14" s="2482">
        <f>結果表!K12</f>
        <v>101.50947544938435</v>
      </c>
      <c r="K14" s="2522">
        <v>43405</v>
      </c>
      <c r="L14" s="2482">
        <f>結果表!I12</f>
        <v>101.27328675235816</v>
      </c>
      <c r="M14" s="699">
        <f t="shared" ref="M14" si="69">L14-L13</f>
        <v>-1.1086757439173311E-2</v>
      </c>
      <c r="N14" s="243"/>
      <c r="O14" s="542">
        <f t="shared" ref="O14" si="70">AVERAGE(L12:L14)</f>
        <v>101.24325396256374</v>
      </c>
      <c r="P14" s="359">
        <f t="shared" ref="P14" si="71">O14-O13</f>
        <v>6.0285458622388433E-2</v>
      </c>
      <c r="Q14" s="360">
        <f t="shared" ref="Q14" si="72">IF(P14&lt;0,-1,1)</f>
        <v>1</v>
      </c>
      <c r="R14" s="361">
        <f t="shared" ref="R14" si="73">SUM(Q12:Q14)</f>
        <v>3</v>
      </c>
      <c r="S14" s="362" t="str">
        <f t="shared" ref="S14" si="74">IF(R14=-3,"悪化 ",IF(R14=3,"改善 "," ---"))</f>
        <v xml:space="preserve">改善 </v>
      </c>
      <c r="T14" s="2482">
        <f>結果表!Q12</f>
        <v>101.34310941071604</v>
      </c>
    </row>
    <row r="15" spans="1:27">
      <c r="A15" s="2484">
        <v>43435</v>
      </c>
      <c r="B15" s="2590">
        <f>結果表!C13</f>
        <v>101.23363534781519</v>
      </c>
      <c r="C15" s="930">
        <f t="shared" ref="C15" si="75">B15-B14</f>
        <v>-0.20610286551639945</v>
      </c>
      <c r="D15" s="246"/>
      <c r="E15" s="551">
        <f t="shared" si="39"/>
        <v>101.39697168877025</v>
      </c>
      <c r="F15" s="544">
        <f t="shared" si="31"/>
        <v>-8.1937478267093411E-2</v>
      </c>
      <c r="G15" s="552">
        <f t="shared" si="22"/>
        <v>-1</v>
      </c>
      <c r="H15" s="545">
        <f t="shared" si="40"/>
        <v>-1</v>
      </c>
      <c r="I15" s="439" t="str">
        <f t="shared" si="23"/>
        <v xml:space="preserve"> ---</v>
      </c>
      <c r="J15" s="2482">
        <f>結果表!K13</f>
        <v>101.43770552872412</v>
      </c>
      <c r="K15" s="2568">
        <v>43435</v>
      </c>
      <c r="L15" s="2482">
        <f>結果表!I13</f>
        <v>101.11275733710633</v>
      </c>
      <c r="M15" s="930">
        <f t="shared" ref="M15" si="76">L15-L14</f>
        <v>-0.16052941525182973</v>
      </c>
      <c r="N15" s="246"/>
      <c r="O15" s="551">
        <f t="shared" ref="O15" si="77">AVERAGE(L13:L15)</f>
        <v>101.22347253308726</v>
      </c>
      <c r="P15" s="544">
        <f t="shared" ref="P15" si="78">O15-O14</f>
        <v>-1.9781429476481094E-2</v>
      </c>
      <c r="Q15" s="552">
        <f t="shared" ref="Q15" si="79">IF(P15&lt;0,-1,1)</f>
        <v>-1</v>
      </c>
      <c r="R15" s="545">
        <f t="shared" ref="R15" si="80">SUM(Q13:Q15)</f>
        <v>1</v>
      </c>
      <c r="S15" s="439" t="str">
        <f t="shared" ref="S15" si="81">IF(R15=-3,"悪化 ",IF(R15=3,"改善 "," ---"))</f>
        <v xml:space="preserve"> ---</v>
      </c>
      <c r="T15" s="2482">
        <f>結果表!Q13</f>
        <v>101.45920409499975</v>
      </c>
    </row>
    <row r="16" spans="1:27">
      <c r="A16" s="2175">
        <v>43466</v>
      </c>
      <c r="B16" s="2589">
        <f>結果表!C14</f>
        <v>100.96891073452971</v>
      </c>
      <c r="C16" s="52">
        <f t="shared" ref="C16" si="82">B16-B15</f>
        <v>-0.26472461328548036</v>
      </c>
      <c r="D16" s="243">
        <f t="shared" ref="D16" si="83">ROUND((B16-B4)/B4*100,2)</f>
        <v>1.75</v>
      </c>
      <c r="E16" s="542">
        <f t="shared" si="39"/>
        <v>101.21409476522551</v>
      </c>
      <c r="F16" s="358">
        <f t="shared" si="31"/>
        <v>-0.18287692354473961</v>
      </c>
      <c r="G16" s="525">
        <f t="shared" si="22"/>
        <v>-1</v>
      </c>
      <c r="H16" s="361">
        <f t="shared" si="40"/>
        <v>-3</v>
      </c>
      <c r="I16" s="362" t="str">
        <f t="shared" si="23"/>
        <v xml:space="preserve">悪化 </v>
      </c>
      <c r="J16" s="2481">
        <f>結果表!K14</f>
        <v>101.38088926973359</v>
      </c>
      <c r="K16" s="2522">
        <v>43466</v>
      </c>
      <c r="L16" s="2481">
        <f>結果表!I14</f>
        <v>100.90410858524845</v>
      </c>
      <c r="M16" s="52">
        <f t="shared" ref="M16" si="84">L16-L15</f>
        <v>-0.20864875185787923</v>
      </c>
      <c r="N16" s="243">
        <f t="shared" ref="N16" si="85">ROUND((L16-L4)/L4*100,2)</f>
        <v>1.64</v>
      </c>
      <c r="O16" s="542">
        <f t="shared" ref="O16" si="86">AVERAGE(L14:L16)</f>
        <v>101.09671755823764</v>
      </c>
      <c r="P16" s="359">
        <f t="shared" ref="P16" si="87">O16-O15</f>
        <v>-0.12675497484961795</v>
      </c>
      <c r="Q16" s="360">
        <f t="shared" ref="Q16" si="88">IF(P16&lt;0,-1,1)</f>
        <v>-1</v>
      </c>
      <c r="R16" s="361">
        <f t="shared" ref="R16" si="89">SUM(Q14:Q16)</f>
        <v>-1</v>
      </c>
      <c r="S16" s="362" t="str">
        <f t="shared" ref="S16" si="90">IF(R16=-3,"悪化 ",IF(R16=3,"改善 "," ---"))</f>
        <v xml:space="preserve"> ---</v>
      </c>
      <c r="T16" s="2481">
        <f>結果表!Q14</f>
        <v>101.53962041139381</v>
      </c>
    </row>
    <row r="17" spans="1:20">
      <c r="A17" s="2175">
        <v>43497</v>
      </c>
      <c r="B17" s="2590">
        <f>結果表!C15</f>
        <v>100.69940905303085</v>
      </c>
      <c r="C17" s="52">
        <f t="shared" ref="C17" si="91">B17-B16</f>
        <v>-0.26950168149886622</v>
      </c>
      <c r="D17" s="243">
        <f t="shared" ref="D17" si="92">ROUND((B17-B5)/B5*100,2)</f>
        <v>0.93</v>
      </c>
      <c r="E17" s="542">
        <f t="shared" ref="E17" si="93">AVERAGE(B15:B17)</f>
        <v>100.96731837845857</v>
      </c>
      <c r="F17" s="358">
        <f t="shared" ref="F17" si="94">E17-E16</f>
        <v>-0.24677638676693903</v>
      </c>
      <c r="G17" s="525">
        <f t="shared" ref="G17" si="95">IF(F17&lt;0,-1,1)</f>
        <v>-1</v>
      </c>
      <c r="H17" s="361">
        <f t="shared" ref="H17" si="96">SUM(G15:G17)</f>
        <v>-3</v>
      </c>
      <c r="I17" s="362" t="str">
        <f t="shared" ref="I17" si="97">IF(H17=-3,"悪化 ",IF(H17=3,"改善 "," ---"))</f>
        <v xml:space="preserve">悪化 </v>
      </c>
      <c r="J17" s="2482">
        <f>結果表!K15</f>
        <v>101.39009444397502</v>
      </c>
      <c r="K17" s="2522">
        <v>43497</v>
      </c>
      <c r="L17" s="2482">
        <f>結果表!I15</f>
        <v>100.70672275059405</v>
      </c>
      <c r="M17" s="52">
        <f t="shared" ref="M17" si="98">L17-L16</f>
        <v>-0.19738583465439774</v>
      </c>
      <c r="N17" s="243">
        <f t="shared" ref="N17" si="99">ROUND((L17-L5)/L5*100,2)</f>
        <v>0.96</v>
      </c>
      <c r="O17" s="542">
        <f t="shared" ref="O17" si="100">AVERAGE(L15:L17)</f>
        <v>100.90786289098294</v>
      </c>
      <c r="P17" s="359">
        <f t="shared" ref="P17" si="101">O17-O16</f>
        <v>-0.18885466725470224</v>
      </c>
      <c r="Q17" s="360">
        <f t="shared" ref="Q17" si="102">IF(P17&lt;0,-1,1)</f>
        <v>-1</v>
      </c>
      <c r="R17" s="361">
        <f t="shared" ref="R17" si="103">SUM(Q15:Q17)</f>
        <v>-3</v>
      </c>
      <c r="S17" s="362" t="str">
        <f t="shared" ref="S17" si="104">IF(R17=-3,"悪化 ",IF(R17=3,"改善 "," ---"))</f>
        <v xml:space="preserve">悪化 </v>
      </c>
      <c r="T17" s="2482">
        <f>結果表!Q15</f>
        <v>101.61821245193616</v>
      </c>
    </row>
    <row r="18" spans="1:20">
      <c r="A18" s="2175">
        <v>43525</v>
      </c>
      <c r="B18" s="2590">
        <f>結果表!C16</f>
        <v>100.42832689900239</v>
      </c>
      <c r="C18" s="52">
        <f t="shared" ref="C18" si="105">B18-B17</f>
        <v>-0.2710821540284627</v>
      </c>
      <c r="D18" s="243">
        <f t="shared" ref="D18" si="106">ROUND((B18-B6)/B6*100,2)</f>
        <v>0.17</v>
      </c>
      <c r="E18" s="542">
        <f t="shared" ref="E18" si="107">AVERAGE(B16:B18)</f>
        <v>100.69888222885432</v>
      </c>
      <c r="F18" s="358">
        <f t="shared" ref="F18" si="108">E18-E17</f>
        <v>-0.26843614960425555</v>
      </c>
      <c r="G18" s="525">
        <f t="shared" ref="G18" si="109">IF(F18&lt;0,-1,1)</f>
        <v>-1</v>
      </c>
      <c r="H18" s="361">
        <f t="shared" ref="H18" si="110">SUM(G16:G18)</f>
        <v>-3</v>
      </c>
      <c r="I18" s="362" t="str">
        <f t="shared" ref="I18" si="111">IF(H18=-3,"悪化 ",IF(H18=3,"改善 "," ---"))</f>
        <v xml:space="preserve">悪化 </v>
      </c>
      <c r="J18" s="2482">
        <f>結果表!K16</f>
        <v>101.45930487191139</v>
      </c>
      <c r="K18" s="2522">
        <v>43525</v>
      </c>
      <c r="L18" s="2482">
        <f>結果表!I16</f>
        <v>100.54095364118774</v>
      </c>
      <c r="M18" s="52">
        <f t="shared" ref="M18" si="112">L18-L17</f>
        <v>-0.16576910940631251</v>
      </c>
      <c r="N18" s="243">
        <f t="shared" ref="N18" si="113">ROUND((L18-L6)/L6*100,2)</f>
        <v>0.35</v>
      </c>
      <c r="O18" s="542">
        <f t="shared" ref="O18" si="114">AVERAGE(L16:L18)</f>
        <v>100.71726165901009</v>
      </c>
      <c r="P18" s="359">
        <f t="shared" ref="P18" si="115">O18-O17</f>
        <v>-0.19060123197284895</v>
      </c>
      <c r="Q18" s="360">
        <f t="shared" ref="Q18" si="116">IF(P18&lt;0,-1,1)</f>
        <v>-1</v>
      </c>
      <c r="R18" s="361">
        <f t="shared" ref="R18" si="117">SUM(Q16:Q18)</f>
        <v>-3</v>
      </c>
      <c r="S18" s="362" t="str">
        <f t="shared" ref="S18" si="118">IF(R18=-3,"悪化 ",IF(R18=3,"改善 "," ---"))</f>
        <v xml:space="preserve">悪化 </v>
      </c>
      <c r="T18" s="2482">
        <f>結果表!Q16</f>
        <v>101.70656460115246</v>
      </c>
    </row>
    <row r="19" spans="1:20">
      <c r="A19" s="2175">
        <v>43556</v>
      </c>
      <c r="B19" s="2590">
        <f>結果表!C17</f>
        <v>100.2423129865148</v>
      </c>
      <c r="C19" s="52">
        <f t="shared" ref="C19" si="119">B19-B18</f>
        <v>-0.18601391248758148</v>
      </c>
      <c r="D19" s="243">
        <f t="shared" ref="D19" si="120">ROUND((B19-B7)/B7*100,2)</f>
        <v>-0.43</v>
      </c>
      <c r="E19" s="542">
        <f t="shared" ref="E19" si="121">AVERAGE(B17:B19)</f>
        <v>100.45668297951602</v>
      </c>
      <c r="F19" s="358">
        <f t="shared" ref="F19" si="122">E19-E18</f>
        <v>-0.24219924933829873</v>
      </c>
      <c r="G19" s="525">
        <f t="shared" ref="G19" si="123">IF(F19&lt;0,-1,1)</f>
        <v>-1</v>
      </c>
      <c r="H19" s="361">
        <f t="shared" ref="H19" si="124">SUM(G17:G19)</f>
        <v>-3</v>
      </c>
      <c r="I19" s="362" t="str">
        <f t="shared" ref="I19" si="125">IF(H19=-3,"悪化 ",IF(H19=3,"改善 "," ---"))</f>
        <v xml:space="preserve">悪化 </v>
      </c>
      <c r="J19" s="2482">
        <f>結果表!K17</f>
        <v>101.608560222113</v>
      </c>
      <c r="K19" s="2522">
        <v>43556</v>
      </c>
      <c r="L19" s="2482">
        <f>結果表!I17</f>
        <v>100.50547034227309</v>
      </c>
      <c r="M19" s="52">
        <f t="shared" ref="M19" si="126">L19-L18</f>
        <v>-3.5483298914655848E-2</v>
      </c>
      <c r="N19" s="243">
        <f t="shared" ref="N19" si="127">ROUND((L19-L7)/L7*100,2)</f>
        <v>-0.02</v>
      </c>
      <c r="O19" s="542">
        <f t="shared" ref="O19" si="128">AVERAGE(L17:L19)</f>
        <v>100.58438224468496</v>
      </c>
      <c r="P19" s="359">
        <f t="shared" ref="P19" si="129">O19-O18</f>
        <v>-0.13287941432513151</v>
      </c>
      <c r="Q19" s="360">
        <f t="shared" ref="Q19" si="130">IF(P19&lt;0,-1,1)</f>
        <v>-1</v>
      </c>
      <c r="R19" s="361">
        <f t="shared" ref="R19" si="131">SUM(Q17:Q19)</f>
        <v>-3</v>
      </c>
      <c r="S19" s="362" t="str">
        <f t="shared" ref="S19" si="132">IF(R19=-3,"悪化 ",IF(R19=3,"改善 "," ---"))</f>
        <v xml:space="preserve">悪化 </v>
      </c>
      <c r="T19" s="2482">
        <f>結果表!Q17</f>
        <v>101.82038305758383</v>
      </c>
    </row>
    <row r="20" spans="1:20">
      <c r="A20" s="2175">
        <v>43586</v>
      </c>
      <c r="B20" s="2590">
        <f>結果表!C18</f>
        <v>100.08354054924567</v>
      </c>
      <c r="C20" s="52">
        <f t="shared" ref="C20" si="133">B20-B19</f>
        <v>-0.15877243726913548</v>
      </c>
      <c r="D20" s="243">
        <f t="shared" ref="D20" si="134">ROUND((B20-B8)/B8*100,2)</f>
        <v>-0.93</v>
      </c>
      <c r="E20" s="542">
        <f t="shared" ref="E20" si="135">AVERAGE(B18:B20)</f>
        <v>100.25139347825427</v>
      </c>
      <c r="F20" s="358">
        <f t="shared" ref="F20" si="136">E20-E19</f>
        <v>-0.2052895012617455</v>
      </c>
      <c r="G20" s="525">
        <f t="shared" ref="G20" si="137">IF(F20&lt;0,-1,1)</f>
        <v>-1</v>
      </c>
      <c r="H20" s="361">
        <f t="shared" ref="H20" si="138">SUM(G18:G20)</f>
        <v>-3</v>
      </c>
      <c r="I20" s="362" t="str">
        <f t="shared" ref="I20" si="139">IF(H20=-3,"悪化 ",IF(H20=3,"改善 "," ---"))</f>
        <v xml:space="preserve">悪化 </v>
      </c>
      <c r="J20" s="2482">
        <f>結果表!K18</f>
        <v>101.80178125462069</v>
      </c>
      <c r="K20" s="2522">
        <v>43586</v>
      </c>
      <c r="L20" s="2482">
        <f>結果表!I18</f>
        <v>100.55950625983337</v>
      </c>
      <c r="M20" s="52">
        <f t="shared" ref="M20" si="140">L20-L19</f>
        <v>5.4035917560284474E-2</v>
      </c>
      <c r="N20" s="243">
        <f t="shared" ref="N20" si="141">ROUND((L20-L8)/L8*100,2)</f>
        <v>-0.21</v>
      </c>
      <c r="O20" s="542">
        <f t="shared" ref="O20" si="142">AVERAGE(L18:L20)</f>
        <v>100.53531008109807</v>
      </c>
      <c r="P20" s="359">
        <f t="shared" ref="P20" si="143">O20-O19</f>
        <v>-4.9072163586885154E-2</v>
      </c>
      <c r="Q20" s="360">
        <f t="shared" ref="Q20" si="144">IF(P20&lt;0,-1,1)</f>
        <v>-1</v>
      </c>
      <c r="R20" s="361">
        <f t="shared" ref="R20" si="145">SUM(Q18:Q20)</f>
        <v>-3</v>
      </c>
      <c r="S20" s="362" t="str">
        <f t="shared" ref="S20" si="146">IF(R20=-3,"悪化 ",IF(R20=3,"改善 "," ---"))</f>
        <v xml:space="preserve">悪化 </v>
      </c>
      <c r="T20" s="2482">
        <f>結果表!Q18</f>
        <v>101.95870855882929</v>
      </c>
    </row>
    <row r="21" spans="1:20">
      <c r="A21" s="2175">
        <v>43617</v>
      </c>
      <c r="B21" s="2590">
        <f>結果表!C19</f>
        <v>99.952891061789117</v>
      </c>
      <c r="C21" s="52">
        <f t="shared" ref="C21" si="147">B21-B20</f>
        <v>-0.13064948745655158</v>
      </c>
      <c r="D21" s="243">
        <f t="shared" ref="D21" si="148">ROUND((B21-B9)/B9*100,2)</f>
        <v>-1.26</v>
      </c>
      <c r="E21" s="542">
        <f t="shared" ref="E21" si="149">AVERAGE(B19:B21)</f>
        <v>100.09291486584986</v>
      </c>
      <c r="F21" s="358">
        <f t="shared" ref="F21" si="150">E21-E20</f>
        <v>-0.15847861240440864</v>
      </c>
      <c r="G21" s="525">
        <f t="shared" ref="G21" si="151">IF(F21&lt;0,-1,1)</f>
        <v>-1</v>
      </c>
      <c r="H21" s="361">
        <f t="shared" ref="H21" si="152">SUM(G19:G21)</f>
        <v>-3</v>
      </c>
      <c r="I21" s="362" t="str">
        <f t="shared" ref="I21" si="153">IF(H21=-3,"悪化 ",IF(H21=3,"改善 "," ---"))</f>
        <v xml:space="preserve">悪化 </v>
      </c>
      <c r="J21" s="2482">
        <f>結果表!K19</f>
        <v>101.96623534084924</v>
      </c>
      <c r="K21" s="2522">
        <v>43617</v>
      </c>
      <c r="L21" s="2482">
        <f>結果表!I19</f>
        <v>100.65536270400872</v>
      </c>
      <c r="M21" s="52">
        <f t="shared" ref="M21" si="154">L21-L20</f>
        <v>9.5856444175353772E-2</v>
      </c>
      <c r="N21" s="243">
        <f t="shared" ref="N21" si="155">ROUND((L21-L9)/L9*100,2)</f>
        <v>-0.24</v>
      </c>
      <c r="O21" s="542">
        <f t="shared" ref="O21" si="156">AVERAGE(L19:L21)</f>
        <v>100.57344643537174</v>
      </c>
      <c r="P21" s="359">
        <f t="shared" ref="P21" si="157">O21-O20</f>
        <v>3.81363542736608E-2</v>
      </c>
      <c r="Q21" s="360">
        <f t="shared" ref="Q21" si="158">IF(P21&lt;0,-1,1)</f>
        <v>1</v>
      </c>
      <c r="R21" s="361">
        <f t="shared" ref="R21" si="159">SUM(Q19:Q21)</f>
        <v>-1</v>
      </c>
      <c r="S21" s="362" t="str">
        <f t="shared" ref="S21" si="160">IF(R21=-3,"悪化 ",IF(R21=3,"改善 "," ---"))</f>
        <v xml:space="preserve"> ---</v>
      </c>
      <c r="T21" s="2482">
        <f>結果表!Q19</f>
        <v>102.07816644744075</v>
      </c>
    </row>
    <row r="22" spans="1:20">
      <c r="A22" s="2175">
        <v>43647</v>
      </c>
      <c r="B22" s="2590">
        <f>結果表!C20</f>
        <v>99.874273319186713</v>
      </c>
      <c r="C22" s="52">
        <f t="shared" ref="C22" si="161">B22-B21</f>
        <v>-7.8617742602403951E-2</v>
      </c>
      <c r="D22" s="243">
        <f t="shared" ref="D22" si="162">ROUND((B22-B10)/B10*100,2)</f>
        <v>-1.47</v>
      </c>
      <c r="E22" s="542">
        <f t="shared" ref="E22" si="163">AVERAGE(B20:B22)</f>
        <v>99.970234976740514</v>
      </c>
      <c r="F22" s="358">
        <f t="shared" ref="F22" si="164">E22-E21</f>
        <v>-0.12267988910934946</v>
      </c>
      <c r="G22" s="525">
        <f t="shared" ref="G22" si="165">IF(F22&lt;0,-1,1)</f>
        <v>-1</v>
      </c>
      <c r="H22" s="361">
        <f t="shared" ref="H22" si="166">SUM(G20:G22)</f>
        <v>-3</v>
      </c>
      <c r="I22" s="362" t="str">
        <f t="shared" ref="I22" si="167">IF(H22=-3,"悪化 ",IF(H22=3,"改善 "," ---"))</f>
        <v xml:space="preserve">悪化 </v>
      </c>
      <c r="J22" s="2482">
        <f>結果表!K20</f>
        <v>102.03693991367929</v>
      </c>
      <c r="K22" s="2522">
        <v>43647</v>
      </c>
      <c r="L22" s="2482">
        <f>結果表!I20</f>
        <v>100.74219732748008</v>
      </c>
      <c r="M22" s="52">
        <f t="shared" ref="M22" si="168">L22-L21</f>
        <v>8.6834623471361283E-2</v>
      </c>
      <c r="N22" s="243">
        <f t="shared" ref="N22" si="169">ROUND((L22-L10)/L10*100,2)</f>
        <v>-0.26</v>
      </c>
      <c r="O22" s="542">
        <f t="shared" ref="O22" si="170">AVERAGE(L20:L22)</f>
        <v>100.65235543044072</v>
      </c>
      <c r="P22" s="359">
        <f t="shared" ref="P22" si="171">O22-O21</f>
        <v>7.8908995068985632E-2</v>
      </c>
      <c r="Q22" s="360">
        <f t="shared" ref="Q22" si="172">IF(P22&lt;0,-1,1)</f>
        <v>1</v>
      </c>
      <c r="R22" s="361">
        <f t="shared" ref="R22" si="173">SUM(Q20:Q22)</f>
        <v>1</v>
      </c>
      <c r="S22" s="362" t="str">
        <f t="shared" ref="S22" si="174">IF(R22=-3,"悪化 ",IF(R22=3,"改善 "," ---"))</f>
        <v xml:space="preserve"> ---</v>
      </c>
      <c r="T22" s="2482">
        <f>結果表!Q20</f>
        <v>102.14584186536699</v>
      </c>
    </row>
    <row r="23" spans="1:20">
      <c r="A23" s="2175">
        <v>43678</v>
      </c>
      <c r="B23" s="2590">
        <f>結果表!C21</f>
        <v>99.833507304191727</v>
      </c>
      <c r="C23" s="52">
        <f t="shared" ref="C23" si="175">B23-B22</f>
        <v>-4.0766014994986222E-2</v>
      </c>
      <c r="D23" s="243">
        <f t="shared" ref="D23" si="176">ROUND((B23-B11)/B11*100,2)</f>
        <v>-1.59</v>
      </c>
      <c r="E23" s="542">
        <f t="shared" ref="E23" si="177">AVERAGE(B21:B23)</f>
        <v>99.886890561722524</v>
      </c>
      <c r="F23" s="358">
        <f t="shared" ref="F23" si="178">E23-E22</f>
        <v>-8.3344415017990059E-2</v>
      </c>
      <c r="G23" s="525">
        <f t="shared" ref="G23" si="179">IF(F23&lt;0,-1,1)</f>
        <v>-1</v>
      </c>
      <c r="H23" s="361">
        <f t="shared" ref="H23" si="180">SUM(G21:G23)</f>
        <v>-3</v>
      </c>
      <c r="I23" s="362" t="str">
        <f t="shared" ref="I23" si="181">IF(H23=-3,"悪化 ",IF(H23=3,"改善 "," ---"))</f>
        <v xml:space="preserve">悪化 </v>
      </c>
      <c r="J23" s="2482">
        <f>結果表!K21</f>
        <v>101.96301107498857</v>
      </c>
      <c r="K23" s="2522">
        <v>43678</v>
      </c>
      <c r="L23" s="2482">
        <f>結果表!I21</f>
        <v>100.75332136272928</v>
      </c>
      <c r="M23" s="52">
        <f t="shared" ref="M23" si="182">L23-L22</f>
        <v>1.112403524919614E-2</v>
      </c>
      <c r="N23" s="243">
        <f t="shared" ref="N23" si="183">ROUND((L23-L11)/L11*100,2)</f>
        <v>-0.34</v>
      </c>
      <c r="O23" s="542">
        <f t="shared" ref="O23" si="184">AVERAGE(L21:L23)</f>
        <v>100.71696046473937</v>
      </c>
      <c r="P23" s="359">
        <f t="shared" ref="P23" si="185">O23-O22</f>
        <v>6.4605034298651276E-2</v>
      </c>
      <c r="Q23" s="360">
        <f t="shared" ref="Q23" si="186">IF(P23&lt;0,-1,1)</f>
        <v>1</v>
      </c>
      <c r="R23" s="361">
        <f t="shared" ref="R23" si="187">SUM(Q21:Q23)</f>
        <v>3</v>
      </c>
      <c r="S23" s="362" t="str">
        <f t="shared" ref="S23" si="188">IF(R23=-3,"悪化 ",IF(R23=3,"改善 "," ---"))</f>
        <v xml:space="preserve">改善 </v>
      </c>
      <c r="T23" s="2482">
        <f>結果表!Q21</f>
        <v>102.13529591067636</v>
      </c>
    </row>
    <row r="24" spans="1:20">
      <c r="A24" s="2175">
        <v>43709</v>
      </c>
      <c r="B24" s="2590">
        <f>結果表!C22</f>
        <v>99.793939708471513</v>
      </c>
      <c r="C24" s="52">
        <f t="shared" ref="C24" si="189">B24-B23</f>
        <v>-3.9567595720214399E-2</v>
      </c>
      <c r="D24" s="243">
        <f t="shared" ref="D24" si="190">ROUND((B24-B12)/B12*100,2)</f>
        <v>-1.66</v>
      </c>
      <c r="E24" s="542">
        <f t="shared" ref="E24" si="191">AVERAGE(B22:B24)</f>
        <v>99.833906777283303</v>
      </c>
      <c r="F24" s="358">
        <f t="shared" ref="F24" si="192">E24-E23</f>
        <v>-5.2983784439220472E-2</v>
      </c>
      <c r="G24" s="525">
        <f t="shared" ref="G24" si="193">IF(F24&lt;0,-1,1)</f>
        <v>-1</v>
      </c>
      <c r="H24" s="361">
        <f t="shared" ref="H24" si="194">SUM(G22:G24)</f>
        <v>-3</v>
      </c>
      <c r="I24" s="362" t="str">
        <f t="shared" ref="I24" si="195">IF(H24=-3,"悪化 ",IF(H24=3,"改善 "," ---"))</f>
        <v xml:space="preserve">悪化 </v>
      </c>
      <c r="J24" s="2482">
        <f>結果表!K22</f>
        <v>101.81066816213243</v>
      </c>
      <c r="K24" s="2522">
        <v>43709</v>
      </c>
      <c r="L24" s="2482">
        <f>結果表!I22</f>
        <v>100.664463801983</v>
      </c>
      <c r="M24" s="52">
        <f t="shared" ref="M24" si="196">L24-L23</f>
        <v>-8.8857560746276931E-2</v>
      </c>
      <c r="N24" s="243">
        <f t="shared" ref="N24" si="197">ROUND((L24-L12)/L12*100,2)</f>
        <v>-0.5</v>
      </c>
      <c r="O24" s="542">
        <f t="shared" ref="O24" si="198">AVERAGE(L22:L24)</f>
        <v>100.71999416406413</v>
      </c>
      <c r="P24" s="359">
        <f t="shared" ref="P24" si="199">O24-O23</f>
        <v>3.033699324760164E-3</v>
      </c>
      <c r="Q24" s="360">
        <f t="shared" ref="Q24" si="200">IF(P24&lt;0,-1,1)</f>
        <v>1</v>
      </c>
      <c r="R24" s="361">
        <f t="shared" ref="R24" si="201">SUM(Q22:Q24)</f>
        <v>3</v>
      </c>
      <c r="S24" s="362" t="str">
        <f t="shared" ref="S24" si="202">IF(R24=-3,"悪化 ",IF(R24=3,"改善 "," ---"))</f>
        <v xml:space="preserve">改善 </v>
      </c>
      <c r="T24" s="2482">
        <f>結果表!Q22</f>
        <v>102.05279223651492</v>
      </c>
    </row>
    <row r="25" spans="1:20">
      <c r="A25" s="2175">
        <v>43739</v>
      </c>
      <c r="B25" s="2590">
        <f>結果表!C23</f>
        <v>99.664779223724196</v>
      </c>
      <c r="C25" s="52">
        <f t="shared" ref="C25" si="203">B25-B24</f>
        <v>-0.12916048474731667</v>
      </c>
      <c r="D25" s="243">
        <f t="shared" ref="D25" si="204">ROUND((B25-B13)/B13*100,2)</f>
        <v>-1.83</v>
      </c>
      <c r="E25" s="542">
        <f t="shared" ref="E25" si="205">AVERAGE(B23:B25)</f>
        <v>99.764075412129159</v>
      </c>
      <c r="F25" s="358">
        <f t="shared" ref="F25" si="206">E25-E24</f>
        <v>-6.9831365154144009E-2</v>
      </c>
      <c r="G25" s="525">
        <f t="shared" ref="G25" si="207">IF(F25&lt;0,-1,1)</f>
        <v>-1</v>
      </c>
      <c r="H25" s="361">
        <f t="shared" ref="H25" si="208">SUM(G23:G25)</f>
        <v>-3</v>
      </c>
      <c r="I25" s="362" t="str">
        <f t="shared" ref="I25" si="209">IF(H25=-3,"悪化 ",IF(H25=3,"改善 "," ---"))</f>
        <v xml:space="preserve">悪化 </v>
      </c>
      <c r="J25" s="2482">
        <f>結果表!K23</f>
        <v>101.59081388667056</v>
      </c>
      <c r="K25" s="2522">
        <v>43739</v>
      </c>
      <c r="L25" s="2482">
        <f>結果表!I23</f>
        <v>100.39983181427965</v>
      </c>
      <c r="M25" s="52">
        <f t="shared" ref="M25" si="210">L25-L24</f>
        <v>-0.26463198770335339</v>
      </c>
      <c r="N25" s="243">
        <f t="shared" ref="N25" si="211">ROUND((L25-L13)/L13*100,2)</f>
        <v>-0.87</v>
      </c>
      <c r="O25" s="542">
        <f t="shared" ref="O25" si="212">AVERAGE(L23:L25)</f>
        <v>100.60587232633065</v>
      </c>
      <c r="P25" s="359">
        <f t="shared" ref="P25" si="213">O25-O24</f>
        <v>-0.11412183773347806</v>
      </c>
      <c r="Q25" s="360">
        <f t="shared" ref="Q25" si="214">IF(P25&lt;0,-1,1)</f>
        <v>-1</v>
      </c>
      <c r="R25" s="361">
        <f t="shared" ref="R25" si="215">SUM(Q23:Q25)</f>
        <v>1</v>
      </c>
      <c r="S25" s="362" t="str">
        <f t="shared" ref="S25" si="216">IF(R25=-3,"悪化 ",IF(R25=3,"改善 "," ---"))</f>
        <v xml:space="preserve"> ---</v>
      </c>
      <c r="T25" s="2482">
        <f>結果表!Q23</f>
        <v>101.89247921389374</v>
      </c>
    </row>
    <row r="26" spans="1:20">
      <c r="A26" s="2175">
        <v>43770</v>
      </c>
      <c r="B26" s="2590">
        <f>結果表!C24</f>
        <v>99.453618803552757</v>
      </c>
      <c r="C26" s="52">
        <f t="shared" ref="C26" si="217">B26-B25</f>
        <v>-0.21116042017143855</v>
      </c>
      <c r="D26" s="243">
        <f t="shared" ref="D26" si="218">ROUND((B26-B14)/B14*100,2)</f>
        <v>-1.96</v>
      </c>
      <c r="E26" s="542">
        <f t="shared" ref="E26" si="219">AVERAGE(B24:B26)</f>
        <v>99.637445911916146</v>
      </c>
      <c r="F26" s="358">
        <f t="shared" ref="F26" si="220">E26-E25</f>
        <v>-0.12662950021301356</v>
      </c>
      <c r="G26" s="525">
        <f t="shared" ref="G26" si="221">IF(F26&lt;0,-1,1)</f>
        <v>-1</v>
      </c>
      <c r="H26" s="361">
        <f t="shared" ref="H26" si="222">SUM(G24:G26)</f>
        <v>-3</v>
      </c>
      <c r="I26" s="362" t="str">
        <f t="shared" ref="I26" si="223">IF(H26=-3,"悪化 ",IF(H26=3,"改善 "," ---"))</f>
        <v xml:space="preserve">悪化 </v>
      </c>
      <c r="J26" s="2482">
        <f>結果表!K24</f>
        <v>101.31155093330911</v>
      </c>
      <c r="K26" s="2522">
        <v>43770</v>
      </c>
      <c r="L26" s="2482">
        <f>結果表!I24</f>
        <v>100.0078703822989</v>
      </c>
      <c r="M26" s="52">
        <f t="shared" ref="M26" si="224">L26-L25</f>
        <v>-0.39196143198074651</v>
      </c>
      <c r="N26" s="243">
        <f t="shared" ref="N26" si="225">ROUND((L26-L14)/L14*100,2)</f>
        <v>-1.25</v>
      </c>
      <c r="O26" s="542">
        <f t="shared" ref="O26" si="226">AVERAGE(L24:L26)</f>
        <v>100.35738866618719</v>
      </c>
      <c r="P26" s="359">
        <f t="shared" ref="P26" si="227">O26-O25</f>
        <v>-0.24848366014346368</v>
      </c>
      <c r="Q26" s="360">
        <f t="shared" ref="Q26" si="228">IF(P26&lt;0,-1,1)</f>
        <v>-1</v>
      </c>
      <c r="R26" s="361">
        <f t="shared" ref="R26" si="229">SUM(Q24:Q26)</f>
        <v>-1</v>
      </c>
      <c r="S26" s="362" t="str">
        <f t="shared" ref="S26" si="230">IF(R26=-3,"悪化 ",IF(R26=3,"改善 "," ---"))</f>
        <v xml:space="preserve"> ---</v>
      </c>
      <c r="T26" s="2482">
        <f>結果表!Q24</f>
        <v>101.65344552310903</v>
      </c>
    </row>
    <row r="27" spans="1:20">
      <c r="A27" s="2175">
        <v>43800</v>
      </c>
      <c r="B27" s="2591">
        <f>結果表!C25</f>
        <v>99.13437829373251</v>
      </c>
      <c r="C27" s="52">
        <f t="shared" ref="C27:C28" si="231">B27-B26</f>
        <v>-0.3192405098202471</v>
      </c>
      <c r="D27" s="243">
        <f t="shared" ref="D27:D28" si="232">ROUND((B27-B15)/B15*100,2)</f>
        <v>-2.0699999999999998</v>
      </c>
      <c r="E27" s="542">
        <f t="shared" ref="E27:E28" si="233">AVERAGE(B25:B27)</f>
        <v>99.417592107003159</v>
      </c>
      <c r="F27" s="358">
        <f t="shared" ref="F27:F28" si="234">E27-E26</f>
        <v>-0.21985380491298656</v>
      </c>
      <c r="G27" s="525">
        <f t="shared" ref="G27:G28" si="235">IF(F27&lt;0,-1,1)</f>
        <v>-1</v>
      </c>
      <c r="H27" s="361">
        <f t="shared" ref="H27:H28" si="236">SUM(G25:G27)</f>
        <v>-3</v>
      </c>
      <c r="I27" s="362" t="str">
        <f t="shared" ref="I27:I28" si="237">IF(H27=-3,"悪化 ",IF(H27=3,"改善 "," ---"))</f>
        <v xml:space="preserve">悪化 </v>
      </c>
      <c r="J27" s="2483">
        <f>結果表!K25</f>
        <v>100.93782730388456</v>
      </c>
      <c r="K27" s="2522">
        <v>43800</v>
      </c>
      <c r="L27" s="2483">
        <f>結果表!I25</f>
        <v>99.493024062296129</v>
      </c>
      <c r="M27" s="52">
        <f t="shared" ref="M27:M28" si="238">L27-L26</f>
        <v>-0.51484632000277486</v>
      </c>
      <c r="N27" s="243">
        <f t="shared" ref="N27:N28" si="239">ROUND((L27-L15)/L15*100,2)</f>
        <v>-1.6</v>
      </c>
      <c r="O27" s="542">
        <f t="shared" ref="O27:O28" si="240">AVERAGE(L25:L27)</f>
        <v>99.966908752958219</v>
      </c>
      <c r="P27" s="359">
        <f t="shared" ref="P27:P28" si="241">O27-O26</f>
        <v>-0.39047991322897246</v>
      </c>
      <c r="Q27" s="360">
        <f t="shared" ref="Q27:Q28" si="242">IF(P27&lt;0,-1,1)</f>
        <v>-1</v>
      </c>
      <c r="R27" s="361">
        <f t="shared" ref="R27:R28" si="243">SUM(Q25:Q27)</f>
        <v>-3</v>
      </c>
      <c r="S27" s="362" t="str">
        <f t="shared" ref="S27:S28" si="244">IF(R27=-3,"悪化 ",IF(R27=3,"改善 "," ---"))</f>
        <v xml:space="preserve">悪化 </v>
      </c>
      <c r="T27" s="2483">
        <f>結果表!Q25</f>
        <v>101.31139801348371</v>
      </c>
    </row>
    <row r="28" spans="1:20">
      <c r="A28" s="2174">
        <v>43831</v>
      </c>
      <c r="B28" s="2590">
        <f>結果表!C26</f>
        <v>98.673602320744891</v>
      </c>
      <c r="C28" s="547">
        <f t="shared" si="231"/>
        <v>-0.4607759729876193</v>
      </c>
      <c r="D28" s="245">
        <f t="shared" si="232"/>
        <v>-2.27</v>
      </c>
      <c r="E28" s="548">
        <f t="shared" si="233"/>
        <v>99.087199806010062</v>
      </c>
      <c r="F28" s="553">
        <f t="shared" si="234"/>
        <v>-0.33039230099309691</v>
      </c>
      <c r="G28" s="549">
        <f t="shared" si="235"/>
        <v>-1</v>
      </c>
      <c r="H28" s="554">
        <f t="shared" si="236"/>
        <v>-3</v>
      </c>
      <c r="I28" s="2479" t="str">
        <f t="shared" si="237"/>
        <v xml:space="preserve">悪化 </v>
      </c>
      <c r="J28" s="2482">
        <f>結果表!K26</f>
        <v>100.39063780366473</v>
      </c>
      <c r="K28" s="2567">
        <v>43831</v>
      </c>
      <c r="L28" s="2482">
        <f>結果表!I26</f>
        <v>98.817173449356346</v>
      </c>
      <c r="M28" s="547">
        <f t="shared" si="238"/>
        <v>-0.67585061293978299</v>
      </c>
      <c r="N28" s="245">
        <f t="shared" si="239"/>
        <v>-2.0699999999999998</v>
      </c>
      <c r="O28" s="548">
        <f t="shared" si="240"/>
        <v>99.43935596465046</v>
      </c>
      <c r="P28" s="553">
        <f t="shared" si="241"/>
        <v>-0.52755278830775865</v>
      </c>
      <c r="Q28" s="549">
        <f t="shared" si="242"/>
        <v>-1</v>
      </c>
      <c r="R28" s="554">
        <f t="shared" si="243"/>
        <v>-3</v>
      </c>
      <c r="S28" s="2479" t="str">
        <f t="shared" si="244"/>
        <v xml:space="preserve">悪化 </v>
      </c>
      <c r="T28" s="2482">
        <f>結果表!Q26</f>
        <v>100.79146171246154</v>
      </c>
    </row>
    <row r="29" spans="1:20">
      <c r="A29" s="2175">
        <v>43862</v>
      </c>
      <c r="B29" s="2590">
        <f>結果表!C27</f>
        <v>98.117542410100043</v>
      </c>
      <c r="C29" s="52">
        <f t="shared" ref="C29" si="245">B29-B28</f>
        <v>-0.55605991064484783</v>
      </c>
      <c r="D29" s="243">
        <f t="shared" ref="D29" si="246">ROUND((B29-B17)/B17*100,2)</f>
        <v>-2.56</v>
      </c>
      <c r="E29" s="542">
        <f t="shared" ref="E29" si="247">AVERAGE(B27:B29)</f>
        <v>98.641841008192486</v>
      </c>
      <c r="F29" s="359">
        <f t="shared" ref="F29" si="248">E29-E28</f>
        <v>-0.44535879781757615</v>
      </c>
      <c r="G29" s="360">
        <f t="shared" ref="G29" si="249">IF(F29&lt;0,-1,1)</f>
        <v>-1</v>
      </c>
      <c r="H29" s="361">
        <f t="shared" ref="H29" si="250">SUM(G27:G29)</f>
        <v>-3</v>
      </c>
      <c r="I29" s="362" t="str">
        <f t="shared" ref="I29" si="251">IF(H29=-3,"悪化 ",IF(H29=3,"改善 "," ---"))</f>
        <v xml:space="preserve">悪化 </v>
      </c>
      <c r="J29" s="2482">
        <f>結果表!K27</f>
        <v>99.640260249713421</v>
      </c>
      <c r="K29" s="2522">
        <v>43862</v>
      </c>
      <c r="L29" s="2482">
        <f>結果表!I27</f>
        <v>98.011497453296641</v>
      </c>
      <c r="M29" s="52">
        <f t="shared" ref="M29" si="252">L29-L28</f>
        <v>-0.80567599605970486</v>
      </c>
      <c r="N29" s="243">
        <f t="shared" ref="N29" si="253">ROUND((L29-L17)/L17*100,2)</f>
        <v>-2.68</v>
      </c>
      <c r="O29" s="542">
        <f t="shared" ref="O29" si="254">AVERAGE(L27:L29)</f>
        <v>98.773898321649696</v>
      </c>
      <c r="P29" s="359">
        <f t="shared" ref="P29" si="255">O29-O28</f>
        <v>-0.66545764300076371</v>
      </c>
      <c r="Q29" s="360">
        <f t="shared" ref="Q29" si="256">IF(P29&lt;0,-1,1)</f>
        <v>-1</v>
      </c>
      <c r="R29" s="361">
        <f t="shared" ref="R29" si="257">SUM(Q27:Q29)</f>
        <v>-3</v>
      </c>
      <c r="S29" s="362" t="str">
        <f t="shared" ref="S29" si="258">IF(R29=-3,"悪化 ",IF(R29=3,"改善 "," ---"))</f>
        <v xml:space="preserve">悪化 </v>
      </c>
      <c r="T29" s="2482">
        <f>結果表!Q27</f>
        <v>100.09154457012991</v>
      </c>
    </row>
    <row r="30" spans="1:20">
      <c r="A30" s="2175">
        <v>43891</v>
      </c>
      <c r="B30" s="2590">
        <f>結果表!C28</f>
        <v>97.506636999538316</v>
      </c>
      <c r="C30" s="52">
        <f t="shared" ref="C30" si="259">B30-B29</f>
        <v>-0.61090541056172754</v>
      </c>
      <c r="D30" s="243">
        <f t="shared" ref="D30" si="260">ROUND((B30-B18)/B18*100,2)</f>
        <v>-2.91</v>
      </c>
      <c r="E30" s="542">
        <f t="shared" ref="E30" si="261">AVERAGE(B28:B30)</f>
        <v>98.099260576794407</v>
      </c>
      <c r="F30" s="359">
        <f t="shared" ref="F30" si="262">E30-E29</f>
        <v>-0.5425804313980791</v>
      </c>
      <c r="G30" s="360">
        <f t="shared" ref="G30" si="263">IF(F30&lt;0,-1,1)</f>
        <v>-1</v>
      </c>
      <c r="H30" s="361">
        <f t="shared" ref="H30" si="264">SUM(G28:G30)</f>
        <v>-3</v>
      </c>
      <c r="I30" s="362" t="str">
        <f t="shared" ref="I30" si="265">IF(H30=-3,"悪化 ",IF(H30=3,"改善 "," ---"))</f>
        <v xml:space="preserve">悪化 </v>
      </c>
      <c r="J30" s="2482">
        <f>結果表!K28</f>
        <v>98.722252675026681</v>
      </c>
      <c r="K30" s="2522">
        <v>43891</v>
      </c>
      <c r="L30" s="2482">
        <f>結果表!I28</f>
        <v>97.107167280175815</v>
      </c>
      <c r="M30" s="52">
        <f t="shared" ref="M30" si="266">L30-L29</f>
        <v>-0.90433017312082598</v>
      </c>
      <c r="N30" s="243">
        <f t="shared" ref="N30" si="267">ROUND((L30-L18)/L18*100,2)</f>
        <v>-3.42</v>
      </c>
      <c r="O30" s="542">
        <f t="shared" ref="O30" si="268">AVERAGE(L28:L30)</f>
        <v>97.978612727609587</v>
      </c>
      <c r="P30" s="359">
        <f t="shared" ref="P30" si="269">O30-O29</f>
        <v>-0.79528559404010934</v>
      </c>
      <c r="Q30" s="360">
        <f t="shared" ref="Q30" si="270">IF(P30&lt;0,-1,1)</f>
        <v>-1</v>
      </c>
      <c r="R30" s="361">
        <f t="shared" ref="R30" si="271">SUM(Q28:Q30)</f>
        <v>-3</v>
      </c>
      <c r="S30" s="362" t="str">
        <f t="shared" ref="S30" si="272">IF(R30=-3,"悪化 ",IF(R30=3,"改善 "," ---"))</f>
        <v xml:space="preserve">悪化 </v>
      </c>
      <c r="T30" s="2482">
        <f>結果表!Q28</f>
        <v>99.224915457282307</v>
      </c>
    </row>
    <row r="31" spans="1:20">
      <c r="A31" s="2175">
        <v>43922</v>
      </c>
      <c r="B31" s="2590">
        <f>結果表!C29</f>
        <v>96.91472111694587</v>
      </c>
      <c r="C31" s="52">
        <f t="shared" ref="C31" si="273">B31-B30</f>
        <v>-0.59191588259244554</v>
      </c>
      <c r="D31" s="243">
        <f t="shared" ref="D31" si="274">ROUND((B31-B19)/B19*100,2)</f>
        <v>-3.32</v>
      </c>
      <c r="E31" s="542">
        <f t="shared" ref="E31" si="275">AVERAGE(B29:B31)</f>
        <v>97.512966842194757</v>
      </c>
      <c r="F31" s="359">
        <f t="shared" ref="F31" si="276">E31-E30</f>
        <v>-0.58629373459964995</v>
      </c>
      <c r="G31" s="360">
        <f t="shared" ref="G31" si="277">IF(F31&lt;0,-1,1)</f>
        <v>-1</v>
      </c>
      <c r="H31" s="361">
        <f t="shared" ref="H31" si="278">SUM(G29:G31)</f>
        <v>-3</v>
      </c>
      <c r="I31" s="362" t="str">
        <f t="shared" ref="I31" si="279">IF(H31=-3,"悪化 ",IF(H31=3,"改善 "," ---"))</f>
        <v xml:space="preserve">悪化 </v>
      </c>
      <c r="J31" s="2482">
        <f>結果表!K29</f>
        <v>97.696306384794838</v>
      </c>
      <c r="K31" s="2522">
        <v>43922</v>
      </c>
      <c r="L31" s="2482">
        <f>結果表!I29</f>
        <v>96.225823020758895</v>
      </c>
      <c r="M31" s="52">
        <f t="shared" ref="M31" si="280">L31-L30</f>
        <v>-0.88134425941692029</v>
      </c>
      <c r="N31" s="243">
        <f t="shared" ref="N31" si="281">ROUND((L31-L19)/L19*100,2)</f>
        <v>-4.26</v>
      </c>
      <c r="O31" s="542">
        <f t="shared" ref="O31" si="282">AVERAGE(L29:L31)</f>
        <v>97.114829251410455</v>
      </c>
      <c r="P31" s="359">
        <f t="shared" ref="P31" si="283">O31-O30</f>
        <v>-0.86378347619913143</v>
      </c>
      <c r="Q31" s="360">
        <f t="shared" ref="Q31" si="284">IF(P31&lt;0,-1,1)</f>
        <v>-1</v>
      </c>
      <c r="R31" s="361">
        <f t="shared" ref="R31" si="285">SUM(Q29:Q31)</f>
        <v>-3</v>
      </c>
      <c r="S31" s="362" t="str">
        <f t="shared" ref="S31" si="286">IF(R31=-3,"悪化 ",IF(R31=3,"改善 "," ---"))</f>
        <v xml:space="preserve">悪化 </v>
      </c>
      <c r="T31" s="2482">
        <f>結果表!Q29</f>
        <v>98.26722195800798</v>
      </c>
    </row>
    <row r="32" spans="1:20">
      <c r="A32" s="2175">
        <v>43952</v>
      </c>
      <c r="B32" s="2590">
        <f>結果表!C30</f>
        <v>96.535694603895479</v>
      </c>
      <c r="C32" s="52">
        <f t="shared" ref="C32" si="287">B32-B31</f>
        <v>-0.37902651305039115</v>
      </c>
      <c r="D32" s="243">
        <f t="shared" ref="D32" si="288">ROUND((B32-B20)/B20*100,2)</f>
        <v>-3.54</v>
      </c>
      <c r="E32" s="542">
        <f t="shared" ref="E32" si="289">AVERAGE(B30:B32)</f>
        <v>96.98568424012656</v>
      </c>
      <c r="F32" s="359">
        <f t="shared" ref="F32" si="290">E32-E31</f>
        <v>-0.52728260206819755</v>
      </c>
      <c r="G32" s="360">
        <f t="shared" ref="G32" si="291">IF(F32&lt;0,-1,1)</f>
        <v>-1</v>
      </c>
      <c r="H32" s="361">
        <f t="shared" ref="H32" si="292">SUM(G30:G32)</f>
        <v>-3</v>
      </c>
      <c r="I32" s="362" t="str">
        <f t="shared" ref="I32" si="293">IF(H32=-3,"悪化 ",IF(H32=3,"改善 "," ---"))</f>
        <v xml:space="preserve">悪化 </v>
      </c>
      <c r="J32" s="2482">
        <f>結果表!K30</f>
        <v>96.839931634371723</v>
      </c>
      <c r="K32" s="2522">
        <v>43952</v>
      </c>
      <c r="L32" s="2482">
        <f>結果表!I30</f>
        <v>95.632281969556573</v>
      </c>
      <c r="M32" s="52">
        <f t="shared" ref="M32" si="294">L32-L31</f>
        <v>-0.59354105120232248</v>
      </c>
      <c r="N32" s="243">
        <f t="shared" ref="N32" si="295">ROUND((L32-L20)/L20*100,2)</f>
        <v>-4.9000000000000004</v>
      </c>
      <c r="O32" s="542">
        <f t="shared" ref="O32" si="296">AVERAGE(L30:L32)</f>
        <v>96.32175742349709</v>
      </c>
      <c r="P32" s="359">
        <f t="shared" ref="P32" si="297">O32-O31</f>
        <v>-0.79307182791336572</v>
      </c>
      <c r="Q32" s="360">
        <f t="shared" ref="Q32" si="298">IF(P32&lt;0,-1,1)</f>
        <v>-1</v>
      </c>
      <c r="R32" s="361">
        <f t="shared" ref="R32" si="299">SUM(Q30:Q32)</f>
        <v>-3</v>
      </c>
      <c r="S32" s="362" t="str">
        <f t="shared" ref="S32" si="300">IF(R32=-3,"悪化 ",IF(R32=3,"改善 "," ---"))</f>
        <v xml:space="preserve">悪化 </v>
      </c>
      <c r="T32" s="2482">
        <f>結果表!Q30</f>
        <v>97.404703108306734</v>
      </c>
    </row>
    <row r="33" spans="1:30">
      <c r="A33" s="2175">
        <v>43983</v>
      </c>
      <c r="B33" s="2590">
        <f>結果表!C31</f>
        <v>96.483177139480745</v>
      </c>
      <c r="C33" s="52">
        <f t="shared" ref="C33" si="301">B33-B32</f>
        <v>-5.251746441473415E-2</v>
      </c>
      <c r="D33" s="243">
        <f t="shared" ref="D33" si="302">ROUND((B33-B21)/B21*100,2)</f>
        <v>-3.47</v>
      </c>
      <c r="E33" s="542">
        <f t="shared" ref="E33" si="303">AVERAGE(B31:B33)</f>
        <v>96.644530953440707</v>
      </c>
      <c r="F33" s="359">
        <f t="shared" ref="F33" si="304">E33-E32</f>
        <v>-0.34115328668585221</v>
      </c>
      <c r="G33" s="360">
        <f t="shared" ref="G33" si="305">IF(F33&lt;0,-1,1)</f>
        <v>-1</v>
      </c>
      <c r="H33" s="361">
        <f t="shared" ref="H33" si="306">SUM(G31:G33)</f>
        <v>-3</v>
      </c>
      <c r="I33" s="362" t="str">
        <f t="shared" ref="I33" si="307">IF(H33=-3,"悪化 ",IF(H33=3,"改善 "," ---"))</f>
        <v xml:space="preserve">悪化 </v>
      </c>
      <c r="J33" s="2482">
        <f>結果表!K31</f>
        <v>96.307315815736132</v>
      </c>
      <c r="K33" s="2522">
        <v>43983</v>
      </c>
      <c r="L33" s="2482">
        <f>結果表!I31</f>
        <v>95.514799805089027</v>
      </c>
      <c r="M33" s="52">
        <f t="shared" ref="M33" si="308">L33-L32</f>
        <v>-0.11748216446754611</v>
      </c>
      <c r="N33" s="243">
        <f t="shared" ref="N33" si="309">ROUND((L33-L21)/L21*100,2)</f>
        <v>-5.1100000000000003</v>
      </c>
      <c r="O33" s="542">
        <f t="shared" ref="O33" si="310">AVERAGE(L31:L33)</f>
        <v>95.790968265134836</v>
      </c>
      <c r="P33" s="359">
        <f t="shared" ref="P33" si="311">O33-O32</f>
        <v>-0.53078915836225349</v>
      </c>
      <c r="Q33" s="360">
        <f t="shared" ref="Q33" si="312">IF(P33&lt;0,-1,1)</f>
        <v>-1</v>
      </c>
      <c r="R33" s="361">
        <f t="shared" ref="R33" si="313">SUM(Q31:Q33)</f>
        <v>-3</v>
      </c>
      <c r="S33" s="362" t="str">
        <f t="shared" ref="S33" si="314">IF(R33=-3,"悪化 ",IF(R33=3,"改善 "," ---"))</f>
        <v xml:space="preserve">悪化 </v>
      </c>
      <c r="T33" s="2482">
        <f>結果表!Q31</f>
        <v>96.779994874230496</v>
      </c>
    </row>
    <row r="34" spans="1:30">
      <c r="A34" s="2175">
        <v>44013</v>
      </c>
      <c r="B34" s="2590">
        <f>結果表!C32</f>
        <v>96.709854832013448</v>
      </c>
      <c r="C34" s="52">
        <f t="shared" ref="C34" si="315">B34-B33</f>
        <v>0.22667769253270365</v>
      </c>
      <c r="D34" s="243">
        <f t="shared" ref="D34" si="316">ROUND((B34-B22)/B22*100,2)</f>
        <v>-3.17</v>
      </c>
      <c r="E34" s="542">
        <f t="shared" ref="E34" si="317">AVERAGE(B32:B34)</f>
        <v>96.576242191796553</v>
      </c>
      <c r="F34" s="359">
        <f t="shared" ref="F34" si="318">E34-E33</f>
        <v>-6.8288761644154761E-2</v>
      </c>
      <c r="G34" s="360">
        <f t="shared" ref="G34" si="319">IF(F34&lt;0,-1,1)</f>
        <v>-1</v>
      </c>
      <c r="H34" s="361">
        <f t="shared" ref="H34" si="320">SUM(G32:G34)</f>
        <v>-3</v>
      </c>
      <c r="I34" s="362" t="str">
        <f t="shared" ref="I34" si="321">IF(H34=-3,"悪化 ",IF(H34=3,"改善 "," ---"))</f>
        <v xml:space="preserve">悪化 </v>
      </c>
      <c r="J34" s="2482">
        <f>結果表!K32</f>
        <v>96.134386470100253</v>
      </c>
      <c r="K34" s="2522">
        <v>44013</v>
      </c>
      <c r="L34" s="2482">
        <f>結果表!I32</f>
        <v>95.795668667225073</v>
      </c>
      <c r="M34" s="52">
        <f t="shared" ref="M34" si="322">L34-L33</f>
        <v>0.280868862136046</v>
      </c>
      <c r="N34" s="243">
        <f t="shared" ref="N34" si="323">ROUND((L34-L22)/L22*100,2)</f>
        <v>-4.91</v>
      </c>
      <c r="O34" s="542">
        <f t="shared" ref="O34" si="324">AVERAGE(L32:L34)</f>
        <v>95.647583480623553</v>
      </c>
      <c r="P34" s="359">
        <f t="shared" ref="P34" si="325">O34-O33</f>
        <v>-0.14338478451128367</v>
      </c>
      <c r="Q34" s="360">
        <f t="shared" ref="Q34" si="326">IF(P34&lt;0,-1,1)</f>
        <v>-1</v>
      </c>
      <c r="R34" s="361">
        <f t="shared" ref="R34" si="327">SUM(Q32:Q34)</f>
        <v>-3</v>
      </c>
      <c r="S34" s="362" t="str">
        <f t="shared" ref="S34" si="328">IF(R34=-3,"悪化 ",IF(R34=3,"改善 "," ---"))</f>
        <v xml:space="preserve">悪化 </v>
      </c>
      <c r="T34" s="2482">
        <f>結果表!Q32</f>
        <v>96.453637266699019</v>
      </c>
      <c r="W34" s="488"/>
      <c r="X34" s="310"/>
      <c r="Y34" s="310"/>
      <c r="Z34" s="310"/>
      <c r="AA34" s="310"/>
      <c r="AB34" s="1044">
        <f>'12関西CLI府県寄与'!G114</f>
        <v>46143</v>
      </c>
      <c r="AC34" s="310"/>
    </row>
    <row r="35" spans="1:30">
      <c r="A35" s="2175">
        <v>44044</v>
      </c>
      <c r="B35" s="2590">
        <f>結果表!C33</f>
        <v>97.148276787400292</v>
      </c>
      <c r="C35" s="52">
        <f t="shared" ref="C35" si="329">B35-B34</f>
        <v>0.43842195538684336</v>
      </c>
      <c r="D35" s="243">
        <f t="shared" ref="D35" si="330">ROUND((B35-B23)/B23*100,2)</f>
        <v>-2.69</v>
      </c>
      <c r="E35" s="542">
        <f t="shared" ref="E35" si="331">AVERAGE(B33:B35)</f>
        <v>96.780436252964819</v>
      </c>
      <c r="F35" s="359">
        <f t="shared" ref="F35" si="332">E35-E34</f>
        <v>0.20419406116826622</v>
      </c>
      <c r="G35" s="360">
        <f t="shared" ref="G35" si="333">IF(F35&lt;0,-1,1)</f>
        <v>1</v>
      </c>
      <c r="H35" s="361">
        <f t="shared" ref="H35" si="334">SUM(G33:G35)</f>
        <v>-1</v>
      </c>
      <c r="I35" s="362" t="str">
        <f t="shared" ref="I35" si="335">IF(H35=-3,"悪化 ",IF(H35=3,"改善 "," ---"))</f>
        <v xml:space="preserve"> ---</v>
      </c>
      <c r="J35" s="2482">
        <f>結果表!K33</f>
        <v>96.257187043928951</v>
      </c>
      <c r="K35" s="2522">
        <v>44044</v>
      </c>
      <c r="L35" s="2482">
        <f>結果表!I33</f>
        <v>96.354732074754125</v>
      </c>
      <c r="M35" s="52">
        <f t="shared" ref="M35" si="336">L35-L34</f>
        <v>0.55906340752905237</v>
      </c>
      <c r="N35" s="243">
        <f t="shared" ref="N35" si="337">ROUND((L35-L23)/L23*100,2)</f>
        <v>-4.37</v>
      </c>
      <c r="O35" s="542">
        <f t="shared" ref="O35" si="338">AVERAGE(L33:L35)</f>
        <v>95.888400182356065</v>
      </c>
      <c r="P35" s="359">
        <f t="shared" ref="P35" si="339">O35-O34</f>
        <v>0.24081670173251268</v>
      </c>
      <c r="Q35" s="360">
        <f t="shared" ref="Q35" si="340">IF(P35&lt;0,-1,1)</f>
        <v>1</v>
      </c>
      <c r="R35" s="361">
        <f t="shared" ref="R35" si="341">SUM(Q33:Q35)</f>
        <v>-1</v>
      </c>
      <c r="S35" s="362" t="str">
        <f t="shared" ref="S35" si="342">IF(R35=-3,"悪化 ",IF(R35=3,"改善 "," ---"))</f>
        <v xml:space="preserve"> ---</v>
      </c>
      <c r="T35" s="2482">
        <f>結果表!Q33</f>
        <v>96.39902960332843</v>
      </c>
      <c r="W35" s="2946" t="s">
        <v>522</v>
      </c>
      <c r="X35" s="2947"/>
      <c r="Y35" s="2947"/>
      <c r="Z35" s="2947"/>
      <c r="AA35" s="2947"/>
      <c r="AB35" s="2947"/>
      <c r="AC35" s="2948"/>
      <c r="AD35" s="17"/>
    </row>
    <row r="36" spans="1:30">
      <c r="A36" s="2175">
        <v>44075</v>
      </c>
      <c r="B36" s="2590">
        <f>結果表!C34</f>
        <v>97.736853624269145</v>
      </c>
      <c r="C36" s="52">
        <f t="shared" ref="C36" si="343">B36-B35</f>
        <v>0.58857683686885309</v>
      </c>
      <c r="D36" s="243">
        <f t="shared" ref="D36" si="344">ROUND((B36-B24)/B24*100,2)</f>
        <v>-2.06</v>
      </c>
      <c r="E36" s="542">
        <f t="shared" ref="E36" si="345">AVERAGE(B34:B36)</f>
        <v>97.198328414560976</v>
      </c>
      <c r="F36" s="359">
        <f t="shared" ref="F36" si="346">E36-E35</f>
        <v>0.41789216159615705</v>
      </c>
      <c r="G36" s="360">
        <f t="shared" ref="G36" si="347">IF(F36&lt;0,-1,1)</f>
        <v>1</v>
      </c>
      <c r="H36" s="361">
        <f t="shared" ref="H36" si="348">SUM(G34:G36)</f>
        <v>1</v>
      </c>
      <c r="I36" s="362" t="str">
        <f t="shared" ref="I36" si="349">IF(H36=-3,"悪化 ",IF(H36=3,"改善 "," ---"))</f>
        <v xml:space="preserve"> ---</v>
      </c>
      <c r="J36" s="2482">
        <f>結果表!K34</f>
        <v>96.559130223471641</v>
      </c>
      <c r="K36" s="2522">
        <v>44075</v>
      </c>
      <c r="L36" s="2482">
        <f>結果表!I34</f>
        <v>97.12639942622134</v>
      </c>
      <c r="M36" s="52">
        <f t="shared" ref="M36" si="350">L36-L35</f>
        <v>0.77166735146721521</v>
      </c>
      <c r="N36" s="243">
        <f t="shared" ref="N36" si="351">ROUND((L36-L24)/L24*100,2)</f>
        <v>-3.51</v>
      </c>
      <c r="O36" s="542">
        <f t="shared" ref="O36" si="352">AVERAGE(L34:L36)</f>
        <v>96.425600056066841</v>
      </c>
      <c r="P36" s="359">
        <f t="shared" ref="P36" si="353">O36-O35</f>
        <v>0.53719987371077593</v>
      </c>
      <c r="Q36" s="360">
        <f t="shared" ref="Q36" si="354">IF(P36&lt;0,-1,1)</f>
        <v>1</v>
      </c>
      <c r="R36" s="361">
        <f t="shared" ref="R36" si="355">SUM(Q34:Q36)</f>
        <v>1</v>
      </c>
      <c r="S36" s="362" t="str">
        <f t="shared" ref="S36" si="356">IF(R36=-3,"悪化 ",IF(R36=3,"改善 "," ---"))</f>
        <v xml:space="preserve"> ---</v>
      </c>
      <c r="T36" s="2482">
        <f>結果表!Q34</f>
        <v>96.554842557556668</v>
      </c>
      <c r="W36" s="435"/>
      <c r="X36" s="435" t="s">
        <v>523</v>
      </c>
      <c r="Y36" s="435" t="s">
        <v>524</v>
      </c>
      <c r="Z36" s="435" t="s">
        <v>525</v>
      </c>
      <c r="AA36" s="435" t="s">
        <v>526</v>
      </c>
      <c r="AB36" s="435" t="s">
        <v>527</v>
      </c>
      <c r="AC36" s="435" t="s">
        <v>528</v>
      </c>
      <c r="AD36" s="17"/>
    </row>
    <row r="37" spans="1:30">
      <c r="A37" s="2175">
        <v>44105</v>
      </c>
      <c r="B37" s="2590">
        <f>結果表!C35</f>
        <v>98.324868490278959</v>
      </c>
      <c r="C37" s="52">
        <f t="shared" ref="C37" si="357">B37-B36</f>
        <v>0.58801486600981434</v>
      </c>
      <c r="D37" s="243">
        <f t="shared" ref="D37" si="358">ROUND((B37-B25)/B25*100,2)</f>
        <v>-1.34</v>
      </c>
      <c r="E37" s="542">
        <f t="shared" ref="E37" si="359">AVERAGE(B35:B37)</f>
        <v>97.73666630064946</v>
      </c>
      <c r="F37" s="359">
        <f t="shared" ref="F37" si="360">E37-E36</f>
        <v>0.53833788608848465</v>
      </c>
      <c r="G37" s="360">
        <f t="shared" ref="G37" si="361">IF(F37&lt;0,-1,1)</f>
        <v>1</v>
      </c>
      <c r="H37" s="361">
        <f t="shared" ref="H37" si="362">SUM(G35:G37)</f>
        <v>3</v>
      </c>
      <c r="I37" s="362" t="str">
        <f t="shared" ref="I37" si="363">IF(H37=-3,"悪化 ",IF(H37=3,"改善 "," ---"))</f>
        <v xml:space="preserve">改善 </v>
      </c>
      <c r="J37" s="2482">
        <f>結果表!K35</f>
        <v>96.987491588605053</v>
      </c>
      <c r="K37" s="2522">
        <v>44105</v>
      </c>
      <c r="L37" s="2482">
        <f>結果表!I35</f>
        <v>97.949112697552096</v>
      </c>
      <c r="M37" s="52">
        <f t="shared" ref="M37" si="364">L37-L36</f>
        <v>0.82271327133075545</v>
      </c>
      <c r="N37" s="243">
        <f t="shared" ref="N37" si="365">ROUND((L37-L25)/L25*100,2)</f>
        <v>-2.44</v>
      </c>
      <c r="O37" s="542">
        <f t="shared" ref="O37" si="366">AVERAGE(L35:L37)</f>
        <v>97.14341473284253</v>
      </c>
      <c r="P37" s="359">
        <f t="shared" ref="P37" si="367">O37-O36</f>
        <v>0.71781467677568855</v>
      </c>
      <c r="Q37" s="360">
        <f t="shared" ref="Q37" si="368">IF(P37&lt;0,-1,1)</f>
        <v>1</v>
      </c>
      <c r="R37" s="361">
        <f t="shared" ref="R37" si="369">SUM(Q35:Q37)</f>
        <v>3</v>
      </c>
      <c r="S37" s="362" t="str">
        <f t="shared" ref="S37" si="370">IF(R37=-3,"悪化 ",IF(R37=3,"改善 "," ---"))</f>
        <v xml:space="preserve">改善 </v>
      </c>
      <c r="T37" s="2482">
        <f>結果表!Q35</f>
        <v>96.847422779703209</v>
      </c>
      <c r="W37" s="661" t="s">
        <v>529</v>
      </c>
      <c r="X37" s="1008">
        <f>'12関西CLI府県寄与'!B116</f>
        <v>0.28117351521183448</v>
      </c>
      <c r="Y37" s="1008">
        <f>'12関西CLI府県寄与'!C116</f>
        <v>0.31614626276533231</v>
      </c>
      <c r="Z37" s="1008">
        <f>'12関西CLI府県寄与'!D116</f>
        <v>7.4717839239376504E-3</v>
      </c>
      <c r="AA37" s="1008">
        <f>'12関西CLI府県寄与'!E116</f>
        <v>2.0456509915562197E-2</v>
      </c>
      <c r="AB37" s="1008">
        <f>'12関西CLI府県寄与'!F116</f>
        <v>1.4019566652648145E-2</v>
      </c>
      <c r="AC37" s="1008">
        <f>'12関西CLI府県寄与'!G116</f>
        <v>2.411494487894553E-3</v>
      </c>
      <c r="AD37" s="17"/>
    </row>
    <row r="38" spans="1:30">
      <c r="A38" s="2175">
        <v>44136</v>
      </c>
      <c r="B38" s="2590">
        <f>結果表!C36</f>
        <v>98.880277452714324</v>
      </c>
      <c r="C38" s="52">
        <f t="shared" ref="C38" si="371">B38-B37</f>
        <v>0.55540896243536508</v>
      </c>
      <c r="D38" s="243">
        <f t="shared" ref="D38" si="372">ROUND((B38-B26)/B26*100,2)</f>
        <v>-0.57999999999999996</v>
      </c>
      <c r="E38" s="542">
        <f t="shared" ref="E38" si="373">AVERAGE(B36:B38)</f>
        <v>98.313999855754147</v>
      </c>
      <c r="F38" s="359">
        <f t="shared" ref="F38" si="374">E38-E37</f>
        <v>0.57733355510468698</v>
      </c>
      <c r="G38" s="360">
        <f t="shared" ref="G38" si="375">IF(F38&lt;0,-1,1)</f>
        <v>1</v>
      </c>
      <c r="H38" s="361">
        <f t="shared" ref="H38" si="376">SUM(G36:G38)</f>
        <v>3</v>
      </c>
      <c r="I38" s="362" t="str">
        <f t="shared" ref="I38" si="377">IF(H38=-3,"悪化 ",IF(H38=3,"改善 "," ---"))</f>
        <v xml:space="preserve">改善 </v>
      </c>
      <c r="J38" s="2482">
        <f>結果表!K36</f>
        <v>97.462828772728543</v>
      </c>
      <c r="K38" s="2522">
        <v>44136</v>
      </c>
      <c r="L38" s="2482">
        <f>結果表!I36</f>
        <v>98.751640548491125</v>
      </c>
      <c r="M38" s="52">
        <f t="shared" ref="M38" si="378">L38-L37</f>
        <v>0.80252785093902901</v>
      </c>
      <c r="N38" s="243">
        <f t="shared" ref="N38" si="379">ROUND((L38-L26)/L26*100,2)</f>
        <v>-1.26</v>
      </c>
      <c r="O38" s="542">
        <f t="shared" ref="O38" si="380">AVERAGE(L36:L38)</f>
        <v>97.942384224088187</v>
      </c>
      <c r="P38" s="359">
        <f t="shared" ref="P38" si="381">O38-O37</f>
        <v>0.79896949124565708</v>
      </c>
      <c r="Q38" s="360">
        <f t="shared" ref="Q38" si="382">IF(P38&lt;0,-1,1)</f>
        <v>1</v>
      </c>
      <c r="R38" s="361">
        <f t="shared" ref="R38" si="383">SUM(Q36:Q38)</f>
        <v>3</v>
      </c>
      <c r="S38" s="362" t="str">
        <f t="shared" ref="S38" si="384">IF(R38=-3,"悪化 ",IF(R38=3,"改善 "," ---"))</f>
        <v xml:space="preserve">改善 </v>
      </c>
      <c r="T38" s="2482">
        <f>結果表!Q36</f>
        <v>97.191305093377196</v>
      </c>
      <c r="W38" s="661" t="s">
        <v>530</v>
      </c>
      <c r="X38" s="1008">
        <f>'12関西CLI府県寄与'!B117</f>
        <v>43.818397820735221</v>
      </c>
      <c r="Y38" s="1008">
        <f>'12関西CLI府県寄与'!C117</f>
        <v>49.268590254502584</v>
      </c>
      <c r="Z38" s="1008">
        <f>'12関西CLI府県寄与'!D117</f>
        <v>1.1644112361116641</v>
      </c>
      <c r="AA38" s="1008">
        <f>'12関西CLI府県寄与'!E117</f>
        <v>3.1879655835600236</v>
      </c>
      <c r="AB38" s="1008">
        <f>'12関西CLI府県寄与'!F117</f>
        <v>2.1848250835333061</v>
      </c>
      <c r="AC38" s="1008">
        <f>'12関西CLI府県寄与'!G117</f>
        <v>0.37581002155720167</v>
      </c>
      <c r="AD38" s="17" t="s">
        <v>531</v>
      </c>
    </row>
    <row r="39" spans="1:30">
      <c r="A39" s="2484">
        <v>44166</v>
      </c>
      <c r="B39" s="2590">
        <f>結果表!C37</f>
        <v>99.400640267209624</v>
      </c>
      <c r="C39" s="550">
        <f t="shared" ref="C39" si="385">B39-B38</f>
        <v>0.52036281449530009</v>
      </c>
      <c r="D39" s="246">
        <f t="shared" ref="D39" si="386">ROUND((B39-B27)/B27*100,2)</f>
        <v>0.27</v>
      </c>
      <c r="E39" s="551">
        <f t="shared" ref="E39" si="387">AVERAGE(B37:B39)</f>
        <v>98.86859540340096</v>
      </c>
      <c r="F39" s="544">
        <f t="shared" ref="F39" si="388">E39-E38</f>
        <v>0.55459554764681229</v>
      </c>
      <c r="G39" s="552">
        <f t="shared" ref="G39" si="389">IF(F39&lt;0,-1,1)</f>
        <v>1</v>
      </c>
      <c r="H39" s="545">
        <f t="shared" ref="H39" si="390">SUM(G37:G39)</f>
        <v>3</v>
      </c>
      <c r="I39" s="439" t="str">
        <f t="shared" ref="I39" si="391">IF(H39=-3,"悪化 ",IF(H39=3,"改善 "," ---"))</f>
        <v xml:space="preserve">改善 </v>
      </c>
      <c r="J39" s="2482">
        <f>結果表!K37</f>
        <v>97.931576529053629</v>
      </c>
      <c r="K39" s="2568">
        <v>44166</v>
      </c>
      <c r="L39" s="2482">
        <f>結果表!I37</f>
        <v>99.521860337667448</v>
      </c>
      <c r="M39" s="550">
        <f t="shared" ref="M39" si="392">L39-L38</f>
        <v>0.77021978917632339</v>
      </c>
      <c r="N39" s="246">
        <f t="shared" ref="N39" si="393">ROUND((L39-L27)/L27*100,2)</f>
        <v>0.03</v>
      </c>
      <c r="O39" s="551">
        <f t="shared" ref="O39" si="394">AVERAGE(L37:L39)</f>
        <v>98.740871194570218</v>
      </c>
      <c r="P39" s="544">
        <f t="shared" ref="P39" si="395">O39-O38</f>
        <v>0.79848697048203121</v>
      </c>
      <c r="Q39" s="552">
        <f t="shared" ref="Q39" si="396">IF(P39&lt;0,-1,1)</f>
        <v>1</v>
      </c>
      <c r="R39" s="545">
        <f t="shared" ref="R39" si="397">SUM(Q37:Q39)</f>
        <v>3</v>
      </c>
      <c r="S39" s="439" t="str">
        <f t="shared" ref="S39" si="398">IF(R39=-3,"悪化 ",IF(R39=3,"改善 "," ---"))</f>
        <v xml:space="preserve">改善 </v>
      </c>
      <c r="T39" s="2482">
        <f>結果表!Q37</f>
        <v>97.570224587493243</v>
      </c>
      <c r="W39" s="1009" t="s">
        <v>694</v>
      </c>
      <c r="X39" s="1010" t="str">
        <f>'12関西CLI府県寄与'!B118</f>
        <v xml:space="preserve">改善 </v>
      </c>
      <c r="Y39" s="1010" t="str">
        <f>'12関西CLI府県寄与'!C118</f>
        <v xml:space="preserve">改善 </v>
      </c>
      <c r="Z39" s="1010" t="str">
        <f>'12関西CLI府県寄与'!D118</f>
        <v xml:space="preserve">改善 </v>
      </c>
      <c r="AA39" s="1010" t="str">
        <f>'12関西CLI府県寄与'!E118</f>
        <v xml:space="preserve">改善 </v>
      </c>
      <c r="AB39" s="1010" t="str">
        <f>'12関西CLI府県寄与'!F118</f>
        <v xml:space="preserve">改善 </v>
      </c>
      <c r="AC39" s="1010" t="str">
        <f>'12関西CLI府県寄与'!G118</f>
        <v xml:space="preserve">改善 </v>
      </c>
    </row>
    <row r="40" spans="1:30">
      <c r="A40" s="2175">
        <v>44197</v>
      </c>
      <c r="B40" s="2589">
        <f>結果表!C38</f>
        <v>99.840691612866493</v>
      </c>
      <c r="C40" s="52">
        <f t="shared" ref="C40" si="399">B40-B39</f>
        <v>0.44005134565686888</v>
      </c>
      <c r="D40" s="243">
        <f t="shared" ref="D40" si="400">ROUND((B40-B28)/B28*100,2)</f>
        <v>1.18</v>
      </c>
      <c r="E40" s="542">
        <f t="shared" ref="E40" si="401">AVERAGE(B38:B40)</f>
        <v>99.373869777596795</v>
      </c>
      <c r="F40" s="359">
        <f t="shared" ref="F40" si="402">E40-E39</f>
        <v>0.50527437419583521</v>
      </c>
      <c r="G40" s="360">
        <f t="shared" ref="G40" si="403">IF(F40&lt;0,-1,1)</f>
        <v>1</v>
      </c>
      <c r="H40" s="361">
        <f t="shared" ref="H40" si="404">SUM(G38:G40)</f>
        <v>3</v>
      </c>
      <c r="I40" s="362" t="str">
        <f t="shared" ref="I40" si="405">IF(H40=-3,"悪化 ",IF(H40=3,"改善 "," ---"))</f>
        <v xml:space="preserve">改善 </v>
      </c>
      <c r="J40" s="2481">
        <f>結果表!K38</f>
        <v>98.343690133723953</v>
      </c>
      <c r="K40" s="2522">
        <v>44197</v>
      </c>
      <c r="L40" s="2481">
        <f>結果表!I38</f>
        <v>100.20512524457604</v>
      </c>
      <c r="M40" s="52">
        <f t="shared" ref="M40" si="406">L40-L39</f>
        <v>0.68326490690859032</v>
      </c>
      <c r="N40" s="243">
        <f t="shared" ref="N40" si="407">ROUND((L40-L28)/L28*100,2)</f>
        <v>1.4</v>
      </c>
      <c r="O40" s="542">
        <f t="shared" ref="O40" si="408">AVERAGE(L38:L40)</f>
        <v>99.492875376911527</v>
      </c>
      <c r="P40" s="359">
        <f t="shared" ref="P40" si="409">O40-O39</f>
        <v>0.7520041823413095</v>
      </c>
      <c r="Q40" s="360">
        <f t="shared" ref="Q40" si="410">IF(P40&lt;0,-1,1)</f>
        <v>1</v>
      </c>
      <c r="R40" s="361">
        <f t="shared" ref="R40" si="411">SUM(Q38:Q40)</f>
        <v>3</v>
      </c>
      <c r="S40" s="362" t="str">
        <f t="shared" ref="S40" si="412">IF(R40=-3,"悪化 ",IF(R40=3,"改善 "," ---"))</f>
        <v xml:space="preserve">改善 </v>
      </c>
      <c r="T40" s="2481">
        <f>結果表!Q38</f>
        <v>97.943807878137122</v>
      </c>
    </row>
    <row r="41" spans="1:30">
      <c r="A41" s="2175">
        <v>44228</v>
      </c>
      <c r="B41" s="2590">
        <f>結果表!C39</f>
        <v>100.20262330001009</v>
      </c>
      <c r="C41" s="699">
        <f t="shared" ref="C41" si="413">B41-B40</f>
        <v>0.36193168714359558</v>
      </c>
      <c r="D41" s="699">
        <f t="shared" ref="D41" si="414">ROUND((B41-B29)/B29*100,2)</f>
        <v>2.13</v>
      </c>
      <c r="E41" s="542">
        <f t="shared" ref="E41" si="415">AVERAGE(B39:B41)</f>
        <v>99.814651726695402</v>
      </c>
      <c r="F41" s="359">
        <f t="shared" ref="F41" si="416">E41-E40</f>
        <v>0.44078194909860713</v>
      </c>
      <c r="G41" s="360">
        <f t="shared" ref="G41" si="417">IF(F41&lt;0,-1,1)</f>
        <v>1</v>
      </c>
      <c r="H41" s="361">
        <f t="shared" ref="H41" si="418">SUM(G39:G41)</f>
        <v>3</v>
      </c>
      <c r="I41" s="362" t="str">
        <f t="shared" ref="I41" si="419">IF(H41=-3,"悪化 ",IF(H41=3,"改善 "," ---"))</f>
        <v xml:space="preserve">改善 </v>
      </c>
      <c r="J41" s="2482">
        <f>結果表!K39</f>
        <v>98.670571917667118</v>
      </c>
      <c r="K41" s="2522">
        <v>44228</v>
      </c>
      <c r="L41" s="2482">
        <f>結果表!I39</f>
        <v>100.72753502911323</v>
      </c>
      <c r="M41" s="52">
        <f t="shared" ref="M41" si="420">L41-L40</f>
        <v>0.52240978453718867</v>
      </c>
      <c r="N41" s="243">
        <f t="shared" ref="N41" si="421">ROUND((L41-L29)/L29*100,2)</f>
        <v>2.77</v>
      </c>
      <c r="O41" s="542">
        <f t="shared" ref="O41" si="422">AVERAGE(L39:L41)</f>
        <v>100.15150687045224</v>
      </c>
      <c r="P41" s="359">
        <f t="shared" ref="P41" si="423">O41-O40</f>
        <v>0.65863149354071027</v>
      </c>
      <c r="Q41" s="360">
        <f t="shared" ref="Q41" si="424">IF(P41&lt;0,-1,1)</f>
        <v>1</v>
      </c>
      <c r="R41" s="361">
        <f t="shared" ref="R41" si="425">SUM(Q39:Q41)</f>
        <v>3</v>
      </c>
      <c r="S41" s="362" t="str">
        <f t="shared" ref="S41" si="426">IF(R41=-3,"悪化 ",IF(R41=3,"改善 "," ---"))</f>
        <v xml:space="preserve">改善 </v>
      </c>
      <c r="T41" s="2482">
        <f>結果表!Q39</f>
        <v>98.267021173783121</v>
      </c>
    </row>
    <row r="42" spans="1:30">
      <c r="A42" s="2175">
        <v>44256</v>
      </c>
      <c r="B42" s="2590">
        <f>結果表!C40</f>
        <v>100.49786616469706</v>
      </c>
      <c r="C42" s="699">
        <f t="shared" ref="C42" si="427">B42-B41</f>
        <v>0.29524286468696914</v>
      </c>
      <c r="D42" s="699">
        <f t="shared" ref="D42" si="428">ROUND((B42-B30)/B30*100,2)</f>
        <v>3.07</v>
      </c>
      <c r="E42" s="542">
        <f t="shared" ref="E42" si="429">AVERAGE(B40:B42)</f>
        <v>100.18039369252455</v>
      </c>
      <c r="F42" s="359">
        <f t="shared" ref="F42" si="430">E42-E41</f>
        <v>0.36574196582914453</v>
      </c>
      <c r="G42" s="360">
        <f t="shared" ref="G42" si="431">IF(F42&lt;0,-1,1)</f>
        <v>1</v>
      </c>
      <c r="H42" s="361">
        <f t="shared" ref="H42" si="432">SUM(G40:G42)</f>
        <v>3</v>
      </c>
      <c r="I42" s="362" t="str">
        <f t="shared" ref="I42" si="433">IF(H42=-3,"悪化 ",IF(H42=3,"改善 "," ---"))</f>
        <v xml:space="preserve">改善 </v>
      </c>
      <c r="J42" s="2482">
        <f>結果表!K40</f>
        <v>98.911398510345279</v>
      </c>
      <c r="K42" s="2522">
        <v>44256</v>
      </c>
      <c r="L42" s="2482">
        <f>結果表!I40</f>
        <v>101.0925521638449</v>
      </c>
      <c r="M42" s="52">
        <f t="shared" ref="M42" si="434">L42-L41</f>
        <v>0.36501713473167285</v>
      </c>
      <c r="N42" s="243">
        <f t="shared" ref="N42" si="435">ROUND((L42-L30)/L30*100,2)</f>
        <v>4.0999999999999996</v>
      </c>
      <c r="O42" s="542">
        <f t="shared" ref="O42" si="436">AVERAGE(L40:L42)</f>
        <v>100.67507081251138</v>
      </c>
      <c r="P42" s="359">
        <f t="shared" ref="P42" si="437">O42-O41</f>
        <v>0.52356394205914114</v>
      </c>
      <c r="Q42" s="360">
        <f t="shared" ref="Q42" si="438">IF(P42&lt;0,-1,1)</f>
        <v>1</v>
      </c>
      <c r="R42" s="361">
        <f t="shared" ref="R42" si="439">SUM(Q40:Q42)</f>
        <v>3</v>
      </c>
      <c r="S42" s="362" t="str">
        <f t="shared" ref="S42" si="440">IF(R42=-3,"悪化 ",IF(R42=3,"改善 "," ---"))</f>
        <v xml:space="preserve">改善 </v>
      </c>
      <c r="T42" s="2482">
        <f>結果表!Q40</f>
        <v>98.548798352308239</v>
      </c>
    </row>
    <row r="43" spans="1:30">
      <c r="A43" s="2175">
        <v>44287</v>
      </c>
      <c r="B43" s="2590">
        <f>結果表!C41</f>
        <v>100.69167692830514</v>
      </c>
      <c r="C43" s="699">
        <f t="shared" ref="C43" si="441">B43-B42</f>
        <v>0.19381076360808436</v>
      </c>
      <c r="D43" s="699">
        <f t="shared" ref="D43" si="442">ROUND((B43-B31)/B31*100,2)</f>
        <v>3.9</v>
      </c>
      <c r="E43" s="542">
        <f t="shared" ref="E43" si="443">AVERAGE(B41:B43)</f>
        <v>100.46405546433743</v>
      </c>
      <c r="F43" s="359">
        <f t="shared" ref="F43" si="444">E43-E42</f>
        <v>0.28366177181288776</v>
      </c>
      <c r="G43" s="360">
        <f t="shared" ref="G43" si="445">IF(F43&lt;0,-1,1)</f>
        <v>1</v>
      </c>
      <c r="H43" s="361">
        <f t="shared" ref="H43" si="446">SUM(G41:G43)</f>
        <v>3</v>
      </c>
      <c r="I43" s="362" t="str">
        <f t="shared" ref="I43" si="447">IF(H43=-3,"悪化 ",IF(H43=3,"改善 "," ---"))</f>
        <v xml:space="preserve">改善 </v>
      </c>
      <c r="J43" s="2482">
        <f>結果表!K41</f>
        <v>99.054550900148669</v>
      </c>
      <c r="K43" s="2522">
        <v>44287</v>
      </c>
      <c r="L43" s="2482">
        <f>結果表!I41</f>
        <v>101.27859063772635</v>
      </c>
      <c r="M43" s="52">
        <f t="shared" ref="M43" si="448">L43-L42</f>
        <v>0.18603847388145311</v>
      </c>
      <c r="N43" s="243">
        <f t="shared" ref="N43" si="449">ROUND((L43-L31)/L31*100,2)</f>
        <v>5.25</v>
      </c>
      <c r="O43" s="542">
        <f t="shared" ref="O43" si="450">AVERAGE(L41:L43)</f>
        <v>101.03289261022815</v>
      </c>
      <c r="P43" s="359">
        <f t="shared" ref="P43" si="451">O43-O42</f>
        <v>0.35782179771676681</v>
      </c>
      <c r="Q43" s="360">
        <f t="shared" ref="Q43" si="452">IF(P43&lt;0,-1,1)</f>
        <v>1</v>
      </c>
      <c r="R43" s="361">
        <f t="shared" ref="R43" si="453">SUM(Q41:Q43)</f>
        <v>3</v>
      </c>
      <c r="S43" s="362" t="str">
        <f t="shared" ref="S43" si="454">IF(R43=-3,"悪化 ",IF(R43=3,"改善 "," ---"))</f>
        <v xml:space="preserve">改善 </v>
      </c>
      <c r="T43" s="2482">
        <f>結果表!Q41</f>
        <v>98.790710997078776</v>
      </c>
    </row>
    <row r="44" spans="1:30">
      <c r="A44" s="2175">
        <v>44317</v>
      </c>
      <c r="B44" s="2590">
        <f>結果表!C42</f>
        <v>100.8039991561604</v>
      </c>
      <c r="C44" s="699">
        <f t="shared" ref="C44" si="455">B44-B43</f>
        <v>0.11232222785525892</v>
      </c>
      <c r="D44" s="699">
        <f t="shared" ref="D44" si="456">ROUND((B44-B32)/B32*100,2)</f>
        <v>4.42</v>
      </c>
      <c r="E44" s="542">
        <f t="shared" ref="E44" si="457">AVERAGE(B42:B44)</f>
        <v>100.6645140830542</v>
      </c>
      <c r="F44" s="359">
        <f t="shared" ref="F44" si="458">E44-E43</f>
        <v>0.20045861871676607</v>
      </c>
      <c r="G44" s="360">
        <f t="shared" ref="G44" si="459">IF(F44&lt;0,-1,1)</f>
        <v>1</v>
      </c>
      <c r="H44" s="361">
        <f t="shared" ref="H44" si="460">SUM(G42:G44)</f>
        <v>3</v>
      </c>
      <c r="I44" s="362" t="str">
        <f t="shared" ref="I44" si="461">IF(H44=-3,"悪化 ",IF(H44=3,"改善 "," ---"))</f>
        <v xml:space="preserve">改善 </v>
      </c>
      <c r="J44" s="2482">
        <f>結果表!K42</f>
        <v>99.102633992689391</v>
      </c>
      <c r="K44" s="2522">
        <v>44317</v>
      </c>
      <c r="L44" s="2482">
        <f>結果表!I42</f>
        <v>101.29915929483289</v>
      </c>
      <c r="M44" s="52">
        <f t="shared" ref="M44" si="462">L44-L43</f>
        <v>2.0568657106537103E-2</v>
      </c>
      <c r="N44" s="243">
        <f t="shared" ref="N44" si="463">ROUND((L44-L32)/L32*100,2)</f>
        <v>5.93</v>
      </c>
      <c r="O44" s="542">
        <f t="shared" ref="O44" si="464">AVERAGE(L42:L44)</f>
        <v>101.22343403213472</v>
      </c>
      <c r="P44" s="359">
        <f t="shared" ref="P44" si="465">O44-O43</f>
        <v>0.19054142190657331</v>
      </c>
      <c r="Q44" s="360">
        <f t="shared" ref="Q44" si="466">IF(P44&lt;0,-1,1)</f>
        <v>1</v>
      </c>
      <c r="R44" s="361">
        <f t="shared" ref="R44" si="467">SUM(Q42:Q44)</f>
        <v>3</v>
      </c>
      <c r="S44" s="362" t="str">
        <f t="shared" ref="S44" si="468">IF(R44=-3,"悪化 ",IF(R44=3,"改善 "," ---"))</f>
        <v xml:space="preserve">改善 </v>
      </c>
      <c r="T44" s="2482">
        <f>結果表!Q42</f>
        <v>98.978783341347693</v>
      </c>
    </row>
    <row r="45" spans="1:30">
      <c r="A45" s="2175">
        <v>44348</v>
      </c>
      <c r="B45" s="2590">
        <f>結果表!C43</f>
        <v>100.8493892963574</v>
      </c>
      <c r="C45" s="699">
        <f t="shared" ref="C45" si="469">B45-B44</f>
        <v>4.5390140197000051E-2</v>
      </c>
      <c r="D45" s="699">
        <f t="shared" ref="D45" si="470">ROUND((B45-B33)/B33*100,2)</f>
        <v>4.53</v>
      </c>
      <c r="E45" s="542">
        <f t="shared" ref="E45" si="471">AVERAGE(B43:B45)</f>
        <v>100.78168846027431</v>
      </c>
      <c r="F45" s="359">
        <f t="shared" ref="F45" si="472">E45-E44</f>
        <v>0.1171743772201097</v>
      </c>
      <c r="G45" s="360">
        <f t="shared" ref="G45" si="473">IF(F45&lt;0,-1,1)</f>
        <v>1</v>
      </c>
      <c r="H45" s="361">
        <f t="shared" ref="H45" si="474">SUM(G43:G45)</f>
        <v>3</v>
      </c>
      <c r="I45" s="362" t="str">
        <f t="shared" ref="I45" si="475">IF(H45=-3,"悪化 ",IF(H45=3,"改善 "," ---"))</f>
        <v xml:space="preserve">改善 </v>
      </c>
      <c r="J45" s="2482">
        <f>結果表!K43</f>
        <v>99.06677347510491</v>
      </c>
      <c r="K45" s="2522">
        <v>44348</v>
      </c>
      <c r="L45" s="2482">
        <f>結果表!I43</f>
        <v>101.17940121549033</v>
      </c>
      <c r="M45" s="52">
        <f t="shared" ref="M45" si="476">L45-L44</f>
        <v>-0.11975807934256011</v>
      </c>
      <c r="N45" s="243">
        <f t="shared" ref="N45" si="477">ROUND((L45-L33)/L33*100,2)</f>
        <v>5.93</v>
      </c>
      <c r="O45" s="542">
        <f t="shared" ref="O45" si="478">AVERAGE(L43:L45)</f>
        <v>101.25238371601652</v>
      </c>
      <c r="P45" s="359">
        <f t="shared" ref="P45" si="479">O45-O44</f>
        <v>2.8949683881805299E-2</v>
      </c>
      <c r="Q45" s="360">
        <f t="shared" ref="Q45" si="480">IF(P45&lt;0,-1,1)</f>
        <v>1</v>
      </c>
      <c r="R45" s="361">
        <f t="shared" ref="R45" si="481">SUM(Q43:Q45)</f>
        <v>3</v>
      </c>
      <c r="S45" s="362" t="str">
        <f t="shared" ref="S45" si="482">IF(R45=-3,"悪化 ",IF(R45=3,"改善 "," ---"))</f>
        <v xml:space="preserve">改善 </v>
      </c>
      <c r="T45" s="2482">
        <f>結果表!Q43</f>
        <v>99.102673004119737</v>
      </c>
    </row>
    <row r="46" spans="1:30">
      <c r="A46" s="2175">
        <v>44378</v>
      </c>
      <c r="B46" s="2590">
        <f>結果表!C44</f>
        <v>100.82679618961534</v>
      </c>
      <c r="C46" s="699">
        <f t="shared" ref="C46" si="483">B46-B45</f>
        <v>-2.2593106742064606E-2</v>
      </c>
      <c r="D46" s="699">
        <f t="shared" ref="D46" si="484">ROUND((B46-B34)/B34*100,2)</f>
        <v>4.26</v>
      </c>
      <c r="E46" s="542">
        <f t="shared" ref="E46" si="485">AVERAGE(B44:B46)</f>
        <v>100.82672821404437</v>
      </c>
      <c r="F46" s="359">
        <f t="shared" ref="F46" si="486">E46-E45</f>
        <v>4.5039753770055313E-2</v>
      </c>
      <c r="G46" s="360">
        <f t="shared" ref="G46" si="487">IF(F46&lt;0,-1,1)</f>
        <v>1</v>
      </c>
      <c r="H46" s="361">
        <f t="shared" ref="H46" si="488">SUM(G44:G46)</f>
        <v>3</v>
      </c>
      <c r="I46" s="362" t="str">
        <f t="shared" ref="I46" si="489">IF(H46=-3,"悪化 ",IF(H46=3,"改善 "," ---"))</f>
        <v xml:space="preserve">改善 </v>
      </c>
      <c r="J46" s="2482">
        <f>結果表!K44</f>
        <v>98.964090245671599</v>
      </c>
      <c r="K46" s="2522">
        <v>44378</v>
      </c>
      <c r="L46" s="2482">
        <f>結果表!I44</f>
        <v>100.96321495874469</v>
      </c>
      <c r="M46" s="52">
        <f t="shared" ref="M46" si="490">L46-L45</f>
        <v>-0.21618625674564385</v>
      </c>
      <c r="N46" s="243">
        <f t="shared" ref="N46" si="491">ROUND((L46-L34)/L34*100,2)</f>
        <v>5.39</v>
      </c>
      <c r="O46" s="542">
        <f t="shared" ref="O46" si="492">AVERAGE(L44:L46)</f>
        <v>101.14725848968931</v>
      </c>
      <c r="P46" s="359">
        <f t="shared" ref="P46" si="493">O46-O45</f>
        <v>-0.10512522632721755</v>
      </c>
      <c r="Q46" s="360">
        <f t="shared" ref="Q46" si="494">IF(P46&lt;0,-1,1)</f>
        <v>-1</v>
      </c>
      <c r="R46" s="361">
        <f t="shared" ref="R46" si="495">SUM(Q44:Q46)</f>
        <v>1</v>
      </c>
      <c r="S46" s="362" t="str">
        <f t="shared" ref="S46" si="496">IF(R46=-3,"悪化 ",IF(R46=3,"改善 "," ---"))</f>
        <v xml:space="preserve"> ---</v>
      </c>
      <c r="T46" s="2482">
        <f>結果表!Q44</f>
        <v>99.159046373366621</v>
      </c>
    </row>
    <row r="47" spans="1:30">
      <c r="A47" s="2175">
        <v>44409</v>
      </c>
      <c r="B47" s="2590">
        <f>結果表!C45</f>
        <v>100.78438942018028</v>
      </c>
      <c r="C47" s="699">
        <f t="shared" ref="C47" si="497">B47-B46</f>
        <v>-4.2406769435061165E-2</v>
      </c>
      <c r="D47" s="699">
        <f t="shared" ref="D47" si="498">ROUND((B47-B35)/B35*100,2)</f>
        <v>3.74</v>
      </c>
      <c r="E47" s="542">
        <f t="shared" ref="E47" si="499">AVERAGE(B45:B47)</f>
        <v>100.82019163538433</v>
      </c>
      <c r="F47" s="359">
        <f t="shared" ref="F47" si="500">E47-E46</f>
        <v>-6.5365786600324327E-3</v>
      </c>
      <c r="G47" s="360">
        <f t="shared" ref="G47" si="501">IF(F47&lt;0,-1,1)</f>
        <v>-1</v>
      </c>
      <c r="H47" s="361">
        <f t="shared" ref="H47" si="502">SUM(G45:G47)</f>
        <v>1</v>
      </c>
      <c r="I47" s="362" t="str">
        <f t="shared" ref="I47" si="503">IF(H47=-3,"悪化 ",IF(H47=3,"改善 "," ---"))</f>
        <v xml:space="preserve"> ---</v>
      </c>
      <c r="J47" s="2482">
        <f>結果表!K45</f>
        <v>98.819480026933292</v>
      </c>
      <c r="K47" s="2522">
        <v>44409</v>
      </c>
      <c r="L47" s="2482">
        <f>結果表!I45</f>
        <v>100.75340175289888</v>
      </c>
      <c r="M47" s="52">
        <f t="shared" ref="M47" si="504">L47-L46</f>
        <v>-0.20981320584580487</v>
      </c>
      <c r="N47" s="243">
        <f t="shared" ref="N47" si="505">ROUND((L47-L35)/L35*100,2)</f>
        <v>4.57</v>
      </c>
      <c r="O47" s="542">
        <f t="shared" ref="O47" si="506">AVERAGE(L45:L47)</f>
        <v>100.96533930904462</v>
      </c>
      <c r="P47" s="359">
        <f t="shared" ref="P47" si="507">O47-O46</f>
        <v>-0.18191918064468382</v>
      </c>
      <c r="Q47" s="360">
        <f t="shared" ref="Q47" si="508">IF(P47&lt;0,-1,1)</f>
        <v>-1</v>
      </c>
      <c r="R47" s="361">
        <f t="shared" ref="R47" si="509">SUM(Q45:Q47)</f>
        <v>-1</v>
      </c>
      <c r="S47" s="362" t="str">
        <f t="shared" ref="S47" si="510">IF(R47=-3,"悪化 ",IF(R47=3,"改善 "," ---"))</f>
        <v xml:space="preserve"> ---</v>
      </c>
      <c r="T47" s="2482">
        <f>結果表!Q45</f>
        <v>99.177457364550122</v>
      </c>
    </row>
    <row r="48" spans="1:30">
      <c r="A48" s="2175">
        <v>44440</v>
      </c>
      <c r="B48" s="2590">
        <f>結果表!C46</f>
        <v>100.77963891487322</v>
      </c>
      <c r="C48" s="699">
        <f t="shared" ref="C48" si="511">B48-B47</f>
        <v>-4.7505053070580061E-3</v>
      </c>
      <c r="D48" s="699">
        <f t="shared" ref="D48" si="512">ROUND((B48-B36)/B36*100,2)</f>
        <v>3.11</v>
      </c>
      <c r="E48" s="542">
        <f t="shared" ref="E48" si="513">AVERAGE(B46:B48)</f>
        <v>100.79694150822293</v>
      </c>
      <c r="F48" s="359">
        <f t="shared" ref="F48" si="514">E48-E47</f>
        <v>-2.3250127161404066E-2</v>
      </c>
      <c r="G48" s="360">
        <f t="shared" ref="G48" si="515">IF(F48&lt;0,-1,1)</f>
        <v>-1</v>
      </c>
      <c r="H48" s="361">
        <f t="shared" ref="H48" si="516">SUM(G46:G48)</f>
        <v>-1</v>
      </c>
      <c r="I48" s="362" t="str">
        <f t="shared" ref="I48" si="517">IF(H48=-3,"悪化 ",IF(H48=3,"改善 "," ---"))</f>
        <v xml:space="preserve"> ---</v>
      </c>
      <c r="J48" s="2482">
        <f>結果表!K46</f>
        <v>98.693004205073194</v>
      </c>
      <c r="K48" s="2522">
        <v>44440</v>
      </c>
      <c r="L48" s="2482">
        <f>結果表!I46</f>
        <v>100.62833333372461</v>
      </c>
      <c r="M48" s="52">
        <f t="shared" ref="M48" si="518">L48-L47</f>
        <v>-0.12506841917426925</v>
      </c>
      <c r="N48" s="243">
        <f t="shared" ref="N48" si="519">ROUND((L48-L36)/L36*100,2)</f>
        <v>3.61</v>
      </c>
      <c r="O48" s="542">
        <f t="shared" ref="O48" si="520">AVERAGE(L46:L48)</f>
        <v>100.78165001512271</v>
      </c>
      <c r="P48" s="359">
        <f t="shared" ref="P48" si="521">O48-O47</f>
        <v>-0.18368929392191546</v>
      </c>
      <c r="Q48" s="360">
        <f t="shared" ref="Q48" si="522">IF(P48&lt;0,-1,1)</f>
        <v>-1</v>
      </c>
      <c r="R48" s="361">
        <f t="shared" ref="R48" si="523">SUM(Q46:Q48)</f>
        <v>-3</v>
      </c>
      <c r="S48" s="362" t="str">
        <f t="shared" ref="S48" si="524">IF(R48=-3,"悪化 ",IF(R48=3,"改善 "," ---"))</f>
        <v xml:space="preserve">悪化 </v>
      </c>
      <c r="T48" s="2482">
        <f>結果表!Q46</f>
        <v>99.213510213093713</v>
      </c>
    </row>
    <row r="49" spans="1:30">
      <c r="A49" s="2175">
        <v>44470</v>
      </c>
      <c r="B49" s="2590">
        <f>結果表!C47</f>
        <v>100.85747863110107</v>
      </c>
      <c r="C49" s="699">
        <f t="shared" ref="C49" si="525">B49-B48</f>
        <v>7.783971622785657E-2</v>
      </c>
      <c r="D49" s="699">
        <f t="shared" ref="D49" si="526">ROUND((B49-B37)/B37*100,2)</f>
        <v>2.58</v>
      </c>
      <c r="E49" s="542">
        <f t="shared" ref="E49" si="527">AVERAGE(B47:B49)</f>
        <v>100.80716898871817</v>
      </c>
      <c r="F49" s="359">
        <f t="shared" ref="F49" si="528">E49-E48</f>
        <v>1.02274804952458E-2</v>
      </c>
      <c r="G49" s="360">
        <f t="shared" ref="G49" si="529">IF(F49&lt;0,-1,1)</f>
        <v>1</v>
      </c>
      <c r="H49" s="361">
        <f t="shared" ref="H49" si="530">SUM(G47:G49)</f>
        <v>-1</v>
      </c>
      <c r="I49" s="362" t="str">
        <f t="shared" ref="I49" si="531">IF(H49=-3,"悪化 ",IF(H49=3,"改善 "," ---"))</f>
        <v xml:space="preserve"> ---</v>
      </c>
      <c r="J49" s="2482">
        <f>結果表!K47</f>
        <v>98.638773395820294</v>
      </c>
      <c r="K49" s="2522">
        <v>44470</v>
      </c>
      <c r="L49" s="2482">
        <f>結果表!I47</f>
        <v>100.645709994055</v>
      </c>
      <c r="M49" s="52">
        <f t="shared" ref="M49" si="532">L49-L48</f>
        <v>1.7376660330384652E-2</v>
      </c>
      <c r="N49" s="243">
        <f t="shared" ref="N49" si="533">ROUND((L49-L37)/L37*100,2)</f>
        <v>2.75</v>
      </c>
      <c r="O49" s="542">
        <f t="shared" ref="O49" si="534">AVERAGE(L47:L49)</f>
        <v>100.67581502689283</v>
      </c>
      <c r="P49" s="359">
        <f t="shared" ref="P49" si="535">O49-O48</f>
        <v>-0.10583498822987281</v>
      </c>
      <c r="Q49" s="360">
        <f t="shared" ref="Q49" si="536">IF(P49&lt;0,-1,1)</f>
        <v>-1</v>
      </c>
      <c r="R49" s="361">
        <f t="shared" ref="R49" si="537">SUM(Q47:Q49)</f>
        <v>-3</v>
      </c>
      <c r="S49" s="362" t="str">
        <f t="shared" ref="S49" si="538">IF(R49=-3,"悪化 ",IF(R49=3,"改善 "," ---"))</f>
        <v xml:space="preserve">悪化 </v>
      </c>
      <c r="T49" s="2482">
        <f>結果表!Q47</f>
        <v>99.275742094117845</v>
      </c>
    </row>
    <row r="50" spans="1:30">
      <c r="A50" s="2175">
        <v>44501</v>
      </c>
      <c r="B50" s="2590">
        <f>結果表!C48</f>
        <v>101.02670097765483</v>
      </c>
      <c r="C50" s="699">
        <f t="shared" ref="C50" si="539">B50-B49</f>
        <v>0.16922234655375235</v>
      </c>
      <c r="D50" s="699">
        <f t="shared" ref="D50" si="540">ROUND((B50-B38)/B38*100,2)</f>
        <v>2.17</v>
      </c>
      <c r="E50" s="542">
        <f t="shared" ref="E50" si="541">AVERAGE(B48:B50)</f>
        <v>100.88793950787637</v>
      </c>
      <c r="F50" s="359">
        <f t="shared" ref="F50" si="542">E50-E49</f>
        <v>8.077051915819311E-2</v>
      </c>
      <c r="G50" s="360">
        <f t="shared" ref="G50" si="543">IF(F50&lt;0,-1,1)</f>
        <v>1</v>
      </c>
      <c r="H50" s="361">
        <f t="shared" ref="H50" si="544">SUM(G48:G50)</f>
        <v>1</v>
      </c>
      <c r="I50" s="362" t="str">
        <f t="shared" ref="I50" si="545">IF(H50=-3,"悪化 ",IF(H50=3,"改善 "," ---"))</f>
        <v xml:space="preserve"> ---</v>
      </c>
      <c r="J50" s="2482">
        <f>結果表!K48</f>
        <v>98.666757164436291</v>
      </c>
      <c r="K50" s="2522">
        <v>44501</v>
      </c>
      <c r="L50" s="2482">
        <f>結果表!I48</f>
        <v>100.78451819958714</v>
      </c>
      <c r="M50" s="52">
        <f t="shared" ref="M50" si="546">L50-L49</f>
        <v>0.13880820553214335</v>
      </c>
      <c r="N50" s="243">
        <f t="shared" ref="N50" si="547">ROUND((L50-L38)/L38*100,2)</f>
        <v>2.06</v>
      </c>
      <c r="O50" s="542">
        <f t="shared" ref="O50" si="548">AVERAGE(L48:L50)</f>
        <v>100.68618717578892</v>
      </c>
      <c r="P50" s="359">
        <f t="shared" ref="P50" si="549">O50-O49</f>
        <v>1.0372148896081512E-2</v>
      </c>
      <c r="Q50" s="360">
        <f t="shared" ref="Q50" si="550">IF(P50&lt;0,-1,1)</f>
        <v>1</v>
      </c>
      <c r="R50" s="361">
        <f t="shared" ref="R50" si="551">SUM(Q48:Q50)</f>
        <v>-1</v>
      </c>
      <c r="S50" s="362" t="str">
        <f t="shared" ref="S50" si="552">IF(R50=-3,"悪化 ",IF(R50=3,"改善 "," ---"))</f>
        <v xml:space="preserve"> ---</v>
      </c>
      <c r="T50" s="2482">
        <f>結果表!Q48</f>
        <v>99.359838688296605</v>
      </c>
    </row>
    <row r="51" spans="1:30">
      <c r="A51" s="2175">
        <v>44531</v>
      </c>
      <c r="B51" s="2591">
        <f>結果表!C49</f>
        <v>101.25213123071021</v>
      </c>
      <c r="C51" s="699">
        <f t="shared" ref="C51:C52" si="553">B51-B50</f>
        <v>0.22543025305537867</v>
      </c>
      <c r="D51" s="699">
        <f t="shared" ref="D51:D52" si="554">ROUND((B51-B39)/B39*100,2)</f>
        <v>1.86</v>
      </c>
      <c r="E51" s="542">
        <f t="shared" ref="E51:E52" si="555">AVERAGE(B49:B51)</f>
        <v>101.04543694648869</v>
      </c>
      <c r="F51" s="359">
        <f t="shared" ref="F51:F52" si="556">E51-E50</f>
        <v>0.15749743861232446</v>
      </c>
      <c r="G51" s="360">
        <f t="shared" ref="G51:G52" si="557">IF(F51&lt;0,-1,1)</f>
        <v>1</v>
      </c>
      <c r="H51" s="361">
        <f t="shared" ref="H51:H52" si="558">SUM(G49:G51)</f>
        <v>3</v>
      </c>
      <c r="I51" s="362" t="str">
        <f t="shared" ref="I51:I52" si="559">IF(H51=-3,"悪化 ",IF(H51=3,"改善 "," ---"))</f>
        <v xml:space="preserve">改善 </v>
      </c>
      <c r="J51" s="2483">
        <f>結果表!K49</f>
        <v>98.784911443901677</v>
      </c>
      <c r="K51" s="2522">
        <v>44531</v>
      </c>
      <c r="L51" s="2483">
        <f>結果表!I49</f>
        <v>100.96687890470766</v>
      </c>
      <c r="M51" s="52">
        <f t="shared" ref="M51:M52" si="560">L51-L50</f>
        <v>0.18236070512051583</v>
      </c>
      <c r="N51" s="243">
        <f t="shared" ref="N51:N52" si="561">ROUND((L51-L39)/L39*100,2)</f>
        <v>1.45</v>
      </c>
      <c r="O51" s="542">
        <f t="shared" ref="O51:O52" si="562">AVERAGE(L49:L51)</f>
        <v>100.79903569944993</v>
      </c>
      <c r="P51" s="359">
        <f t="shared" ref="P51:P52" si="563">O51-O50</f>
        <v>0.11284852366101461</v>
      </c>
      <c r="Q51" s="360">
        <f t="shared" ref="Q51:Q52" si="564">IF(P51&lt;0,-1,1)</f>
        <v>1</v>
      </c>
      <c r="R51" s="361">
        <f t="shared" ref="R51:R52" si="565">SUM(Q49:Q51)</f>
        <v>1</v>
      </c>
      <c r="S51" s="362" t="str">
        <f t="shared" ref="S51:S52" si="566">IF(R51=-3,"悪化 ",IF(R51=3,"改善 "," ---"))</f>
        <v xml:space="preserve"> ---</v>
      </c>
      <c r="T51" s="2483">
        <f>結果表!Q49</f>
        <v>99.450885493639106</v>
      </c>
      <c r="AD51" s="305" t="s">
        <v>271</v>
      </c>
    </row>
    <row r="52" spans="1:30">
      <c r="A52" s="2174">
        <v>44562</v>
      </c>
      <c r="B52" s="2590">
        <f>結果表!C50</f>
        <v>101.52633460426433</v>
      </c>
      <c r="C52" s="547">
        <f t="shared" si="553"/>
        <v>0.27420337355412983</v>
      </c>
      <c r="D52" s="245">
        <f t="shared" si="554"/>
        <v>1.69</v>
      </c>
      <c r="E52" s="548">
        <f t="shared" si="555"/>
        <v>101.26838893754312</v>
      </c>
      <c r="F52" s="553">
        <f t="shared" si="556"/>
        <v>0.22295199105442975</v>
      </c>
      <c r="G52" s="549">
        <f t="shared" si="557"/>
        <v>1</v>
      </c>
      <c r="H52" s="554">
        <f t="shared" si="558"/>
        <v>3</v>
      </c>
      <c r="I52" s="2479" t="str">
        <f t="shared" si="559"/>
        <v xml:space="preserve">改善 </v>
      </c>
      <c r="J52" s="2482">
        <f>結果表!K50</f>
        <v>99.002585608325546</v>
      </c>
      <c r="K52" s="2567">
        <v>44562</v>
      </c>
      <c r="L52" s="2482">
        <f>結果表!I50</f>
        <v>101.18102448729518</v>
      </c>
      <c r="M52" s="547">
        <f t="shared" si="560"/>
        <v>0.21414558258751981</v>
      </c>
      <c r="N52" s="245">
        <f t="shared" si="561"/>
        <v>0.97</v>
      </c>
      <c r="O52" s="548">
        <f t="shared" si="562"/>
        <v>100.97747386386332</v>
      </c>
      <c r="P52" s="553">
        <f t="shared" si="563"/>
        <v>0.178438164413393</v>
      </c>
      <c r="Q52" s="549">
        <f t="shared" si="564"/>
        <v>1</v>
      </c>
      <c r="R52" s="554">
        <f t="shared" si="565"/>
        <v>3</v>
      </c>
      <c r="S52" s="2479" t="str">
        <f t="shared" si="566"/>
        <v xml:space="preserve">改善 </v>
      </c>
      <c r="T52" s="2482">
        <f>結果表!Q50</f>
        <v>99.558969541390667</v>
      </c>
    </row>
    <row r="53" spans="1:30">
      <c r="A53" s="2175">
        <v>44593</v>
      </c>
      <c r="B53" s="2590">
        <f>結果表!C51</f>
        <v>101.79180972218599</v>
      </c>
      <c r="C53" s="52">
        <f t="shared" ref="C53" si="567">B53-B52</f>
        <v>0.26547511792165324</v>
      </c>
      <c r="D53" s="243">
        <f t="shared" ref="D53" si="568">ROUND((B53-B41)/B41*100,2)</f>
        <v>1.59</v>
      </c>
      <c r="E53" s="542">
        <f t="shared" ref="E53" si="569">AVERAGE(B51:B53)</f>
        <v>101.52342518572017</v>
      </c>
      <c r="F53" s="359">
        <f t="shared" ref="F53" si="570">E53-E52</f>
        <v>0.25503624817704917</v>
      </c>
      <c r="G53" s="360">
        <f t="shared" ref="G53" si="571">IF(F53&lt;0,-1,1)</f>
        <v>1</v>
      </c>
      <c r="H53" s="361">
        <f t="shared" ref="H53" si="572">SUM(G51:G53)</f>
        <v>3</v>
      </c>
      <c r="I53" s="362" t="str">
        <f t="shared" ref="I53" si="573">IF(H53=-3,"悪化 ",IF(H53=3,"改善 "," ---"))</f>
        <v xml:space="preserve">改善 </v>
      </c>
      <c r="J53" s="2482">
        <f>結果表!K51</f>
        <v>99.282553629274744</v>
      </c>
      <c r="K53" s="2522">
        <v>44593</v>
      </c>
      <c r="L53" s="2482">
        <f>結果表!I51</f>
        <v>101.3691984142081</v>
      </c>
      <c r="M53" s="52">
        <f t="shared" ref="M53" si="574">L53-L52</f>
        <v>0.18817392691292412</v>
      </c>
      <c r="N53" s="243">
        <f t="shared" ref="N53" si="575">ROUND((L53-L41)/L41*100,2)</f>
        <v>0.64</v>
      </c>
      <c r="O53" s="542">
        <f t="shared" ref="O53" si="576">AVERAGE(L51:L53)</f>
        <v>101.17236726873698</v>
      </c>
      <c r="P53" s="359">
        <f t="shared" ref="P53" si="577">O53-O52</f>
        <v>0.19489340487365325</v>
      </c>
      <c r="Q53" s="360">
        <f t="shared" ref="Q53" si="578">IF(P53&lt;0,-1,1)</f>
        <v>1</v>
      </c>
      <c r="R53" s="361">
        <f t="shared" ref="R53" si="579">SUM(Q51:Q53)</f>
        <v>3</v>
      </c>
      <c r="S53" s="362" t="str">
        <f t="shared" ref="S53" si="580">IF(R53=-3,"悪化 ",IF(R53=3,"改善 "," ---"))</f>
        <v xml:space="preserve">改善 </v>
      </c>
      <c r="T53" s="2482">
        <f>結果表!Q51</f>
        <v>99.680256913070693</v>
      </c>
    </row>
    <row r="54" spans="1:30">
      <c r="A54" s="2175">
        <v>44621</v>
      </c>
      <c r="B54" s="2590">
        <f>結果表!C52</f>
        <v>102.04651604178946</v>
      </c>
      <c r="C54" s="52">
        <f t="shared" ref="C54" si="581">B54-B53</f>
        <v>0.25470631960347134</v>
      </c>
      <c r="D54" s="243">
        <f t="shared" ref="D54" si="582">ROUND((B54-B42)/B42*100,2)</f>
        <v>1.54</v>
      </c>
      <c r="E54" s="542">
        <f t="shared" ref="E54" si="583">AVERAGE(B52:B54)</f>
        <v>101.78822012274661</v>
      </c>
      <c r="F54" s="359">
        <f t="shared" ref="F54" si="584">E54-E53</f>
        <v>0.26479493702643708</v>
      </c>
      <c r="G54" s="360">
        <f t="shared" ref="G54" si="585">IF(F54&lt;0,-1,1)</f>
        <v>1</v>
      </c>
      <c r="H54" s="361">
        <f t="shared" ref="H54" si="586">SUM(G52:G54)</f>
        <v>3</v>
      </c>
      <c r="I54" s="362" t="str">
        <f t="shared" ref="I54" si="587">IF(H54=-3,"悪化 ",IF(H54=3,"改善 "," ---"))</f>
        <v xml:space="preserve">改善 </v>
      </c>
      <c r="J54" s="2482">
        <f>結果表!K52</f>
        <v>99.577854978779214</v>
      </c>
      <c r="K54" s="2522">
        <v>44621</v>
      </c>
      <c r="L54" s="2482">
        <f>結果表!I52</f>
        <v>101.54943342909399</v>
      </c>
      <c r="M54" s="52">
        <f t="shared" ref="M54" si="588">L54-L53</f>
        <v>0.18023501488589488</v>
      </c>
      <c r="N54" s="243">
        <f t="shared" ref="N54" si="589">ROUND((L54-L42)/L42*100,2)</f>
        <v>0.45</v>
      </c>
      <c r="O54" s="542">
        <f t="shared" ref="O54" si="590">AVERAGE(L52:L54)</f>
        <v>101.36655211019909</v>
      </c>
      <c r="P54" s="359">
        <f t="shared" ref="P54" si="591">O54-O53</f>
        <v>0.19418484146211767</v>
      </c>
      <c r="Q54" s="360">
        <f t="shared" ref="Q54" si="592">IF(P54&lt;0,-1,1)</f>
        <v>1</v>
      </c>
      <c r="R54" s="361">
        <f t="shared" ref="R54" si="593">SUM(Q52:Q54)</f>
        <v>3</v>
      </c>
      <c r="S54" s="362" t="str">
        <f t="shared" ref="S54" si="594">IF(R54=-3,"悪化 ",IF(R54=3,"改善 "," ---"))</f>
        <v xml:space="preserve">改善 </v>
      </c>
      <c r="T54" s="2482">
        <f>結果表!Q52</f>
        <v>99.809773607755261</v>
      </c>
    </row>
    <row r="55" spans="1:30">
      <c r="A55" s="2175">
        <v>44652</v>
      </c>
      <c r="B55" s="2590">
        <f>結果表!C53</f>
        <v>102.24727011547117</v>
      </c>
      <c r="C55" s="52">
        <f t="shared" ref="C55" si="595">B55-B54</f>
        <v>0.20075407368170772</v>
      </c>
      <c r="D55" s="243">
        <f t="shared" ref="D55" si="596">ROUND((B55-B43)/B43*100,2)</f>
        <v>1.54</v>
      </c>
      <c r="E55" s="542">
        <f t="shared" ref="E55" si="597">AVERAGE(B53:B55)</f>
        <v>102.02853195981554</v>
      </c>
      <c r="F55" s="359">
        <f t="shared" ref="F55" si="598">E55-E54</f>
        <v>0.24031183706892989</v>
      </c>
      <c r="G55" s="360">
        <f t="shared" ref="G55" si="599">IF(F55&lt;0,-1,1)</f>
        <v>1</v>
      </c>
      <c r="H55" s="361">
        <f t="shared" ref="H55" si="600">SUM(G53:G55)</f>
        <v>3</v>
      </c>
      <c r="I55" s="362" t="str">
        <f t="shared" ref="I55" si="601">IF(H55=-3,"悪化 ",IF(H55=3,"改善 "," ---"))</f>
        <v xml:space="preserve">改善 </v>
      </c>
      <c r="J55" s="2482">
        <f>結果表!K53</f>
        <v>99.8929559438224</v>
      </c>
      <c r="K55" s="2522">
        <v>44652</v>
      </c>
      <c r="L55" s="2482">
        <f>結果表!I53</f>
        <v>101.66590716401973</v>
      </c>
      <c r="M55" s="52">
        <f t="shared" ref="M55" si="602">L55-L54</f>
        <v>0.11647373492573365</v>
      </c>
      <c r="N55" s="243">
        <f t="shared" ref="N55" si="603">ROUND((L55-L43)/L43*100,2)</f>
        <v>0.38</v>
      </c>
      <c r="O55" s="542">
        <f t="shared" ref="O55" si="604">AVERAGE(L53:L55)</f>
        <v>101.52817966910727</v>
      </c>
      <c r="P55" s="359">
        <f t="shared" ref="P55" si="605">O55-O54</f>
        <v>0.16162755890817948</v>
      </c>
      <c r="Q55" s="360">
        <f t="shared" ref="Q55" si="606">IF(P55&lt;0,-1,1)</f>
        <v>1</v>
      </c>
      <c r="R55" s="361">
        <f t="shared" ref="R55" si="607">SUM(Q53:Q55)</f>
        <v>3</v>
      </c>
      <c r="S55" s="362" t="str">
        <f t="shared" ref="S55" si="608">IF(R55=-3,"悪化 ",IF(R55=3,"改善 "," ---"))</f>
        <v xml:space="preserve">改善 </v>
      </c>
      <c r="T55" s="2482">
        <f>結果表!Q53</f>
        <v>99.950296233742776</v>
      </c>
    </row>
    <row r="56" spans="1:30">
      <c r="A56" s="2175">
        <v>44682</v>
      </c>
      <c r="B56" s="2590">
        <f>結果表!C54</f>
        <v>102.38277972550678</v>
      </c>
      <c r="C56" s="52">
        <f t="shared" ref="C56" si="609">B56-B55</f>
        <v>0.13550961003561213</v>
      </c>
      <c r="D56" s="243">
        <f t="shared" ref="D56" si="610">ROUND((B56-B44)/B44*100,2)</f>
        <v>1.57</v>
      </c>
      <c r="E56" s="542">
        <f t="shared" ref="E56" si="611">AVERAGE(B54:B56)</f>
        <v>102.22552196092248</v>
      </c>
      <c r="F56" s="359">
        <f t="shared" ref="F56" si="612">E56-E55</f>
        <v>0.19699000110693987</v>
      </c>
      <c r="G56" s="360">
        <f t="shared" ref="G56" si="613">IF(F56&lt;0,-1,1)</f>
        <v>1</v>
      </c>
      <c r="H56" s="361">
        <f t="shared" ref="H56" si="614">SUM(G54:G56)</f>
        <v>3</v>
      </c>
      <c r="I56" s="362" t="str">
        <f t="shared" ref="I56" si="615">IF(H56=-3,"悪化 ",IF(H56=3,"改善 "," ---"))</f>
        <v xml:space="preserve">改善 </v>
      </c>
      <c r="J56" s="2482">
        <f>結果表!K54</f>
        <v>100.22095257083488</v>
      </c>
      <c r="K56" s="2522">
        <v>44682</v>
      </c>
      <c r="L56" s="2482">
        <f>結果表!I54</f>
        <v>101.7041713476989</v>
      </c>
      <c r="M56" s="52">
        <f t="shared" ref="M56" si="616">L56-L55</f>
        <v>3.8264183679174835E-2</v>
      </c>
      <c r="N56" s="243">
        <f t="shared" ref="N56" si="617">ROUND((L56-L44)/L44*100,2)</f>
        <v>0.4</v>
      </c>
      <c r="O56" s="542">
        <f t="shared" ref="O56" si="618">AVERAGE(L54:L56)</f>
        <v>101.63983731360422</v>
      </c>
      <c r="P56" s="359">
        <f t="shared" ref="P56" si="619">O56-O55</f>
        <v>0.11165764449694393</v>
      </c>
      <c r="Q56" s="360">
        <f t="shared" ref="Q56" si="620">IF(P56&lt;0,-1,1)</f>
        <v>1</v>
      </c>
      <c r="R56" s="361">
        <f t="shared" ref="R56" si="621">SUM(Q54:Q56)</f>
        <v>3</v>
      </c>
      <c r="S56" s="362" t="str">
        <f t="shared" ref="S56" si="622">IF(R56=-3,"悪化 ",IF(R56=3,"改善 "," ---"))</f>
        <v xml:space="preserve">改善 </v>
      </c>
      <c r="T56" s="2482">
        <f>結果表!Q54</f>
        <v>100.11006108411418</v>
      </c>
    </row>
    <row r="57" spans="1:30">
      <c r="A57" s="2175">
        <v>44713</v>
      </c>
      <c r="B57" s="2590">
        <f>結果表!C55</f>
        <v>102.45578619419526</v>
      </c>
      <c r="C57" s="52">
        <f t="shared" ref="C57:C58" si="623">B57-B56</f>
        <v>7.3006468688475934E-2</v>
      </c>
      <c r="D57" s="243">
        <f t="shared" ref="D57:D58" si="624">ROUND((B57-B45)/B45*100,2)</f>
        <v>1.59</v>
      </c>
      <c r="E57" s="542">
        <f t="shared" ref="E57:E58" si="625">AVERAGE(B55:B57)</f>
        <v>102.36194534505773</v>
      </c>
      <c r="F57" s="359">
        <f t="shared" ref="F57:F58" si="626">E57-E56</f>
        <v>0.13642338413525579</v>
      </c>
      <c r="G57" s="360">
        <f t="shared" ref="G57:G58" si="627">IF(F57&lt;0,-1,1)</f>
        <v>1</v>
      </c>
      <c r="H57" s="361">
        <f t="shared" ref="H57:H58" si="628">SUM(G55:G57)</f>
        <v>3</v>
      </c>
      <c r="I57" s="362" t="str">
        <f t="shared" ref="I57:I58" si="629">IF(H57=-3,"悪化 ",IF(H57=3,"改善 "," ---"))</f>
        <v xml:space="preserve">改善 </v>
      </c>
      <c r="J57" s="2482">
        <f>結果表!K55</f>
        <v>100.56910781502893</v>
      </c>
      <c r="K57" s="2522">
        <v>44713</v>
      </c>
      <c r="L57" s="2482">
        <f>結果表!I55</f>
        <v>101.70009545115195</v>
      </c>
      <c r="M57" s="52">
        <f t="shared" ref="M57:M58" si="630">L57-L56</f>
        <v>-4.0758965469507302E-3</v>
      </c>
      <c r="N57" s="243">
        <f t="shared" ref="N57:N58" si="631">ROUND((L57-L45)/L45*100,2)</f>
        <v>0.51</v>
      </c>
      <c r="O57" s="542">
        <f t="shared" ref="O57:O58" si="632">AVERAGE(L55:L57)</f>
        <v>101.69005798762355</v>
      </c>
      <c r="P57" s="359">
        <f t="shared" ref="P57:P58" si="633">O57-O56</f>
        <v>5.0220674019328726E-2</v>
      </c>
      <c r="Q57" s="360">
        <f t="shared" ref="Q57:Q58" si="634">IF(P57&lt;0,-1,1)</f>
        <v>1</v>
      </c>
      <c r="R57" s="361">
        <f t="shared" ref="R57:R58" si="635">SUM(Q55:Q57)</f>
        <v>3</v>
      </c>
      <c r="S57" s="362" t="str">
        <f t="shared" ref="S57:S58" si="636">IF(R57=-3,"悪化 ",IF(R57=3,"改善 "," ---"))</f>
        <v xml:space="preserve">改善 </v>
      </c>
      <c r="T57" s="2482">
        <f>結果表!Q55</f>
        <v>100.32227056822221</v>
      </c>
    </row>
    <row r="58" spans="1:30">
      <c r="A58" s="2175">
        <v>44743</v>
      </c>
      <c r="B58" s="2590">
        <f>結果表!C56</f>
        <v>102.40021375731894</v>
      </c>
      <c r="C58" s="52">
        <f t="shared" si="623"/>
        <v>-5.5572436876317965E-2</v>
      </c>
      <c r="D58" s="243">
        <f t="shared" si="624"/>
        <v>1.56</v>
      </c>
      <c r="E58" s="542">
        <f t="shared" si="625"/>
        <v>102.41292655900698</v>
      </c>
      <c r="F58" s="359">
        <f t="shared" si="626"/>
        <v>5.0981213949242488E-2</v>
      </c>
      <c r="G58" s="360">
        <f t="shared" si="627"/>
        <v>1</v>
      </c>
      <c r="H58" s="361">
        <f t="shared" si="628"/>
        <v>3</v>
      </c>
      <c r="I58" s="362" t="str">
        <f t="shared" si="629"/>
        <v xml:space="preserve">改善 </v>
      </c>
      <c r="J58" s="2482">
        <f>結果表!K56</f>
        <v>100.90013204500829</v>
      </c>
      <c r="K58" s="2522">
        <v>44743</v>
      </c>
      <c r="L58" s="2482">
        <f>結果表!I56</f>
        <v>101.63492999318156</v>
      </c>
      <c r="M58" s="52">
        <f t="shared" si="630"/>
        <v>-6.5165457970394414E-2</v>
      </c>
      <c r="N58" s="243">
        <f t="shared" si="631"/>
        <v>0.67</v>
      </c>
      <c r="O58" s="542">
        <f t="shared" si="632"/>
        <v>101.67973226401081</v>
      </c>
      <c r="P58" s="359">
        <f t="shared" si="633"/>
        <v>-1.0325723612737647E-2</v>
      </c>
      <c r="Q58" s="360">
        <f t="shared" si="634"/>
        <v>-1</v>
      </c>
      <c r="R58" s="361">
        <f t="shared" si="635"/>
        <v>1</v>
      </c>
      <c r="S58" s="362" t="str">
        <f t="shared" si="636"/>
        <v xml:space="preserve"> ---</v>
      </c>
      <c r="T58" s="2482">
        <f>結果表!Q56</f>
        <v>100.53564085867274</v>
      </c>
    </row>
    <row r="59" spans="1:30">
      <c r="A59" s="2175">
        <v>44774</v>
      </c>
      <c r="B59" s="2590">
        <f>結果表!C57</f>
        <v>102.22097326757006</v>
      </c>
      <c r="C59" s="52">
        <f t="shared" ref="C59" si="637">B59-B58</f>
        <v>-0.17924048974887796</v>
      </c>
      <c r="D59" s="243">
        <f t="shared" ref="D59" si="638">ROUND((B59-B47)/B47*100,2)</f>
        <v>1.43</v>
      </c>
      <c r="E59" s="542">
        <f t="shared" ref="E59" si="639">AVERAGE(B57:B59)</f>
        <v>102.35899107302809</v>
      </c>
      <c r="F59" s="359">
        <f t="shared" ref="F59" si="640">E59-E58</f>
        <v>-5.393548597888298E-2</v>
      </c>
      <c r="G59" s="360">
        <f t="shared" ref="G59" si="641">IF(F59&lt;0,-1,1)</f>
        <v>-1</v>
      </c>
      <c r="H59" s="361">
        <f t="shared" ref="H59" si="642">SUM(G57:G59)</f>
        <v>1</v>
      </c>
      <c r="I59" s="362" t="str">
        <f t="shared" ref="I59" si="643">IF(H59=-3,"悪化 ",IF(H59=3,"改善 "," ---"))</f>
        <v xml:space="preserve"> ---</v>
      </c>
      <c r="J59" s="2482">
        <f>結果表!K57</f>
        <v>101.17747617170257</v>
      </c>
      <c r="K59" s="2522">
        <v>44774</v>
      </c>
      <c r="L59" s="2482">
        <f>結果表!I57</f>
        <v>101.50888439543793</v>
      </c>
      <c r="M59" s="52">
        <f t="shared" ref="M59" si="644">L59-L58</f>
        <v>-0.12604559774362656</v>
      </c>
      <c r="N59" s="243">
        <f t="shared" ref="N59" si="645">ROUND((L59-L47)/L47*100,2)</f>
        <v>0.75</v>
      </c>
      <c r="O59" s="542">
        <f t="shared" ref="O59" si="646">AVERAGE(L57:L59)</f>
        <v>101.61463661325713</v>
      </c>
      <c r="P59" s="359">
        <f t="shared" ref="P59" si="647">O59-O58</f>
        <v>-6.5095650753676182E-2</v>
      </c>
      <c r="Q59" s="360">
        <f t="shared" ref="Q59" si="648">IF(P59&lt;0,-1,1)</f>
        <v>-1</v>
      </c>
      <c r="R59" s="361">
        <f t="shared" ref="R59" si="649">SUM(Q57:Q59)</f>
        <v>-1</v>
      </c>
      <c r="S59" s="362" t="str">
        <f t="shared" ref="S59" si="650">IF(R59=-3,"悪化 ",IF(R59=3,"改善 "," ---"))</f>
        <v xml:space="preserve"> ---</v>
      </c>
      <c r="T59" s="2482">
        <f>結果表!Q57</f>
        <v>100.70531880123193</v>
      </c>
    </row>
    <row r="60" spans="1:30">
      <c r="A60" s="2175">
        <v>44805</v>
      </c>
      <c r="B60" s="2590">
        <f>結果表!C58</f>
        <v>101.9033360048809</v>
      </c>
      <c r="C60" s="52">
        <f t="shared" ref="C60" si="651">B60-B59</f>
        <v>-0.31763726268916059</v>
      </c>
      <c r="D60" s="243">
        <f t="shared" ref="D60" si="652">ROUND((B60-B48)/B48*100,2)</f>
        <v>1.1200000000000001</v>
      </c>
      <c r="E60" s="542">
        <f t="shared" ref="E60" si="653">AVERAGE(B58:B60)</f>
        <v>102.1748410099233</v>
      </c>
      <c r="F60" s="359">
        <f t="shared" ref="F60" si="654">E60-E59</f>
        <v>-0.18415006310479498</v>
      </c>
      <c r="G60" s="360">
        <f t="shared" ref="G60" si="655">IF(F60&lt;0,-1,1)</f>
        <v>-1</v>
      </c>
      <c r="H60" s="361">
        <f t="shared" ref="H60" si="656">SUM(G58:G60)</f>
        <v>-1</v>
      </c>
      <c r="I60" s="362" t="str">
        <f t="shared" ref="I60" si="657">IF(H60=-3,"悪化 ",IF(H60=3,"改善 "," ---"))</f>
        <v xml:space="preserve"> ---</v>
      </c>
      <c r="J60" s="2482">
        <f>結果表!K58</f>
        <v>101.36546552839847</v>
      </c>
      <c r="K60" s="2522">
        <v>44805</v>
      </c>
      <c r="L60" s="2482">
        <f>結果表!I58</f>
        <v>101.28613561131046</v>
      </c>
      <c r="M60" s="52">
        <f t="shared" ref="M60" si="658">L60-L59</f>
        <v>-0.22274878412747512</v>
      </c>
      <c r="N60" s="243">
        <f t="shared" ref="N60" si="659">ROUND((L60-L48)/L48*100,2)</f>
        <v>0.65</v>
      </c>
      <c r="O60" s="542">
        <f t="shared" ref="O60" si="660">AVERAGE(L58:L60)</f>
        <v>101.47664999997664</v>
      </c>
      <c r="P60" s="359">
        <f t="shared" ref="P60" si="661">O60-O59</f>
        <v>-0.13798661328048922</v>
      </c>
      <c r="Q60" s="360">
        <f t="shared" ref="Q60" si="662">IF(P60&lt;0,-1,1)</f>
        <v>-1</v>
      </c>
      <c r="R60" s="361">
        <f t="shared" ref="R60" si="663">SUM(Q58:Q60)</f>
        <v>-3</v>
      </c>
      <c r="S60" s="362" t="str">
        <f t="shared" ref="S60" si="664">IF(R60=-3,"悪化 ",IF(R60=3,"改善 "," ---"))</f>
        <v xml:space="preserve">悪化 </v>
      </c>
      <c r="T60" s="2482">
        <f>結果表!Q58</f>
        <v>100.81119123750992</v>
      </c>
    </row>
    <row r="61" spans="1:30">
      <c r="A61" s="2175">
        <v>44835</v>
      </c>
      <c r="B61" s="2590">
        <f>結果表!C59</f>
        <v>101.5066321687937</v>
      </c>
      <c r="C61" s="52">
        <f t="shared" ref="C61" si="665">B61-B60</f>
        <v>-0.39670383608719817</v>
      </c>
      <c r="D61" s="243">
        <f t="shared" ref="D61" si="666">ROUND((B61-B49)/B49*100,2)</f>
        <v>0.64</v>
      </c>
      <c r="E61" s="542">
        <f t="shared" ref="E61" si="667">AVERAGE(B59:B61)</f>
        <v>101.87698048041489</v>
      </c>
      <c r="F61" s="359">
        <f t="shared" ref="F61" si="668">E61-E60</f>
        <v>-0.29786052950841224</v>
      </c>
      <c r="G61" s="360">
        <f t="shared" ref="G61" si="669">IF(F61&lt;0,-1,1)</f>
        <v>-1</v>
      </c>
      <c r="H61" s="361">
        <f t="shared" ref="H61" si="670">SUM(G59:G61)</f>
        <v>-3</v>
      </c>
      <c r="I61" s="362" t="str">
        <f t="shared" ref="I61" si="671">IF(H61=-3,"悪化 ",IF(H61=3,"改善 "," ---"))</f>
        <v xml:space="preserve">悪化 </v>
      </c>
      <c r="J61" s="2482">
        <f>結果表!K59</f>
        <v>101.43148136736353</v>
      </c>
      <c r="K61" s="2522">
        <v>44835</v>
      </c>
      <c r="L61" s="2482">
        <f>結果表!I59</f>
        <v>101.01221853931762</v>
      </c>
      <c r="M61" s="52">
        <f t="shared" ref="M61" si="672">L61-L60</f>
        <v>-0.27391707199284099</v>
      </c>
      <c r="N61" s="243">
        <f t="shared" ref="N61" si="673">ROUND((L61-L49)/L49*100,2)</f>
        <v>0.36</v>
      </c>
      <c r="O61" s="542">
        <f t="shared" ref="O61" si="674">AVERAGE(L59:L61)</f>
        <v>101.26907951535533</v>
      </c>
      <c r="P61" s="359">
        <f t="shared" ref="P61" si="675">O61-O60</f>
        <v>-0.20757048462131422</v>
      </c>
      <c r="Q61" s="360">
        <f t="shared" ref="Q61" si="676">IF(P61&lt;0,-1,1)</f>
        <v>-1</v>
      </c>
      <c r="R61" s="361">
        <f t="shared" ref="R61" si="677">SUM(Q59:Q61)</f>
        <v>-3</v>
      </c>
      <c r="S61" s="362" t="str">
        <f t="shared" ref="S61" si="678">IF(R61=-3,"悪化 ",IF(R61=3,"改善 "," ---"))</f>
        <v xml:space="preserve">悪化 </v>
      </c>
      <c r="T61" s="2482">
        <f>結果表!Q59</f>
        <v>100.8521185596463</v>
      </c>
    </row>
    <row r="62" spans="1:30">
      <c r="A62" s="2175">
        <v>44866</v>
      </c>
      <c r="B62" s="2590">
        <f>結果表!C60</f>
        <v>101.09236261722552</v>
      </c>
      <c r="C62" s="52">
        <f t="shared" ref="C62" si="679">B62-B61</f>
        <v>-0.41426955156818224</v>
      </c>
      <c r="D62" s="243">
        <f t="shared" ref="D62" si="680">ROUND((B62-B50)/B50*100,2)</f>
        <v>0.06</v>
      </c>
      <c r="E62" s="542">
        <f t="shared" ref="E62" si="681">AVERAGE(B60:B62)</f>
        <v>101.50077693030005</v>
      </c>
      <c r="F62" s="359">
        <f t="shared" ref="F62" si="682">E62-E61</f>
        <v>-0.37620355011483753</v>
      </c>
      <c r="G62" s="360">
        <f t="shared" ref="G62" si="683">IF(F62&lt;0,-1,1)</f>
        <v>-1</v>
      </c>
      <c r="H62" s="361">
        <f t="shared" ref="H62" si="684">SUM(G60:G62)</f>
        <v>-3</v>
      </c>
      <c r="I62" s="362" t="str">
        <f t="shared" ref="I62" si="685">IF(H62=-3,"悪化 ",IF(H62=3,"改善 "," ---"))</f>
        <v xml:space="preserve">悪化 </v>
      </c>
      <c r="J62" s="2482">
        <f>結果表!K60</f>
        <v>101.37729140182249</v>
      </c>
      <c r="K62" s="2522">
        <v>44866</v>
      </c>
      <c r="L62" s="2482">
        <f>結果表!I60</f>
        <v>100.73109350713065</v>
      </c>
      <c r="M62" s="52">
        <f t="shared" ref="M62" si="686">L62-L61</f>
        <v>-0.28112503218696361</v>
      </c>
      <c r="N62" s="243">
        <f t="shared" ref="N62" si="687">ROUND((L62-L50)/L50*100,2)</f>
        <v>-0.05</v>
      </c>
      <c r="O62" s="542">
        <f t="shared" ref="O62" si="688">AVERAGE(L60:L62)</f>
        <v>101.00981588591958</v>
      </c>
      <c r="P62" s="359">
        <f t="shared" ref="P62" si="689">O62-O61</f>
        <v>-0.25926362943575043</v>
      </c>
      <c r="Q62" s="360">
        <f t="shared" ref="Q62" si="690">IF(P62&lt;0,-1,1)</f>
        <v>-1</v>
      </c>
      <c r="R62" s="361">
        <f t="shared" ref="R62" si="691">SUM(Q60:Q62)</f>
        <v>-3</v>
      </c>
      <c r="S62" s="362" t="str">
        <f t="shared" ref="S62" si="692">IF(R62=-3,"悪化 ",IF(R62=3,"改善 "," ---"))</f>
        <v xml:space="preserve">悪化 </v>
      </c>
      <c r="T62" s="2482">
        <f>結果表!Q60</f>
        <v>100.8288827064828</v>
      </c>
    </row>
    <row r="63" spans="1:30">
      <c r="A63" s="2484">
        <v>44896</v>
      </c>
      <c r="B63" s="2590">
        <f>結果表!C61</f>
        <v>100.67992118729582</v>
      </c>
      <c r="C63" s="550">
        <f t="shared" ref="C63:C64" si="693">B63-B62</f>
        <v>-0.41244142992970012</v>
      </c>
      <c r="D63" s="246">
        <f t="shared" ref="D63:D64" si="694">ROUND((B63-B51)/B51*100,2)</f>
        <v>-0.56999999999999995</v>
      </c>
      <c r="E63" s="551">
        <f t="shared" ref="E63:E64" si="695">AVERAGE(B61:B63)</f>
        <v>101.092971991105</v>
      </c>
      <c r="F63" s="544">
        <f t="shared" ref="F63:F64" si="696">E63-E62</f>
        <v>-0.40780493919504579</v>
      </c>
      <c r="G63" s="552">
        <f t="shared" ref="G63:G64" si="697">IF(F63&lt;0,-1,1)</f>
        <v>-1</v>
      </c>
      <c r="H63" s="545">
        <f t="shared" ref="H63:H64" si="698">SUM(G61:G63)</f>
        <v>-3</v>
      </c>
      <c r="I63" s="439" t="str">
        <f t="shared" ref="I63:I64" si="699">IF(H63=-3,"悪化 ",IF(H63=3,"改善 "," ---"))</f>
        <v xml:space="preserve">悪化 </v>
      </c>
      <c r="J63" s="2482">
        <f>結果表!K61</f>
        <v>101.21209336332117</v>
      </c>
      <c r="K63" s="2568">
        <v>44896</v>
      </c>
      <c r="L63" s="2482">
        <f>結果表!I61</f>
        <v>100.45779777777263</v>
      </c>
      <c r="M63" s="550">
        <f t="shared" ref="M63:M64" si="700">L63-L62</f>
        <v>-0.2732957293580256</v>
      </c>
      <c r="N63" s="246">
        <f t="shared" ref="N63:N64" si="701">ROUND((L63-L51)/L51*100,2)</f>
        <v>-0.5</v>
      </c>
      <c r="O63" s="551">
        <f t="shared" ref="O63:O64" si="702">AVERAGE(L61:L63)</f>
        <v>100.73370327474031</v>
      </c>
      <c r="P63" s="544">
        <f t="shared" ref="P63:P64" si="703">O63-O62</f>
        <v>-0.27611261117927199</v>
      </c>
      <c r="Q63" s="552">
        <f t="shared" ref="Q63:Q64" si="704">IF(P63&lt;0,-1,1)</f>
        <v>-1</v>
      </c>
      <c r="R63" s="545">
        <f t="shared" ref="R63:R64" si="705">SUM(Q61:Q63)</f>
        <v>-3</v>
      </c>
      <c r="S63" s="439" t="str">
        <f t="shared" ref="S63:S64" si="706">IF(R63=-3,"悪化 ",IF(R63=3,"改善 "," ---"))</f>
        <v xml:space="preserve">悪化 </v>
      </c>
      <c r="T63" s="2482">
        <f>結果表!Q61</f>
        <v>100.74361334098522</v>
      </c>
    </row>
    <row r="64" spans="1:30">
      <c r="A64" s="2175">
        <v>44927</v>
      </c>
      <c r="B64" s="2589">
        <f>結果表!C62</f>
        <v>100.33655101481834</v>
      </c>
      <c r="C64" s="699">
        <f t="shared" si="693"/>
        <v>-0.34337017247747781</v>
      </c>
      <c r="D64" s="243">
        <f t="shared" si="694"/>
        <v>-1.17</v>
      </c>
      <c r="E64" s="359">
        <f t="shared" si="695"/>
        <v>100.7029449397799</v>
      </c>
      <c r="F64" s="359">
        <f t="shared" si="696"/>
        <v>-0.39002705132510584</v>
      </c>
      <c r="G64" s="361">
        <f t="shared" si="697"/>
        <v>-1</v>
      </c>
      <c r="H64" s="361">
        <f t="shared" si="698"/>
        <v>-3</v>
      </c>
      <c r="I64" s="2478" t="str">
        <f t="shared" si="699"/>
        <v xml:space="preserve">悪化 </v>
      </c>
      <c r="J64" s="2481">
        <f>結果表!K62</f>
        <v>100.96991861158752</v>
      </c>
      <c r="K64" s="2522">
        <v>44927</v>
      </c>
      <c r="L64" s="2481">
        <f>結果表!I62</f>
        <v>100.24662304621071</v>
      </c>
      <c r="M64" s="699">
        <f t="shared" si="700"/>
        <v>-0.21117473156191124</v>
      </c>
      <c r="N64" s="243">
        <f t="shared" si="701"/>
        <v>-0.92</v>
      </c>
      <c r="O64" s="359">
        <f t="shared" si="702"/>
        <v>100.47850477703798</v>
      </c>
      <c r="P64" s="359">
        <f t="shared" si="703"/>
        <v>-0.25519849770232383</v>
      </c>
      <c r="Q64" s="361">
        <f t="shared" si="704"/>
        <v>-1</v>
      </c>
      <c r="R64" s="361">
        <f t="shared" si="705"/>
        <v>-3</v>
      </c>
      <c r="S64" s="2478" t="str">
        <f t="shared" si="706"/>
        <v xml:space="preserve">悪化 </v>
      </c>
      <c r="T64" s="2481">
        <f>結果表!Q62</f>
        <v>100.62480769259213</v>
      </c>
    </row>
    <row r="65" spans="1:20">
      <c r="A65" s="2175">
        <v>44958</v>
      </c>
      <c r="B65" s="2590">
        <f>結果表!C63</f>
        <v>100.10642689367907</v>
      </c>
      <c r="C65" s="699">
        <f t="shared" ref="C65" si="707">B65-B64</f>
        <v>-0.23012412113926928</v>
      </c>
      <c r="D65" s="243">
        <f t="shared" ref="D65" si="708">ROUND((B65-B53)/B53*100,2)</f>
        <v>-1.66</v>
      </c>
      <c r="E65" s="359">
        <f t="shared" ref="E65" si="709">AVERAGE(B63:B65)</f>
        <v>100.37429969859774</v>
      </c>
      <c r="F65" s="359">
        <f t="shared" ref="F65" si="710">E65-E64</f>
        <v>-0.32864524118215854</v>
      </c>
      <c r="G65" s="361">
        <f t="shared" ref="G65" si="711">IF(F65&lt;0,-1,1)</f>
        <v>-1</v>
      </c>
      <c r="H65" s="361">
        <f t="shared" ref="H65" si="712">SUM(G63:G65)</f>
        <v>-3</v>
      </c>
      <c r="I65" s="2478" t="str">
        <f t="shared" ref="I65" si="713">IF(H65=-3,"悪化 ",IF(H65=3,"改善 "," ---"))</f>
        <v xml:space="preserve">悪化 </v>
      </c>
      <c r="J65" s="2482">
        <f>結果表!K63</f>
        <v>100.72585683466355</v>
      </c>
      <c r="K65" s="2522">
        <v>44958</v>
      </c>
      <c r="L65" s="2482">
        <f>結果表!I63</f>
        <v>100.11541125972828</v>
      </c>
      <c r="M65" s="699">
        <f t="shared" ref="M65" si="714">L65-L64</f>
        <v>-0.1312117864824387</v>
      </c>
      <c r="N65" s="243">
        <f t="shared" ref="N65" si="715">ROUND((L65-L53)/L53*100,2)</f>
        <v>-1.24</v>
      </c>
      <c r="O65" s="359">
        <f t="shared" ref="O65" si="716">AVERAGE(L63:L65)</f>
        <v>100.27327736123721</v>
      </c>
      <c r="P65" s="359">
        <f t="shared" ref="P65" si="717">O65-O64</f>
        <v>-0.20522741580077764</v>
      </c>
      <c r="Q65" s="361">
        <f t="shared" ref="Q65" si="718">IF(P65&lt;0,-1,1)</f>
        <v>-1</v>
      </c>
      <c r="R65" s="361">
        <f t="shared" ref="R65" si="719">SUM(Q63:Q65)</f>
        <v>-3</v>
      </c>
      <c r="S65" s="2478" t="str">
        <f t="shared" ref="S65" si="720">IF(R65=-3,"悪化 ",IF(R65=3,"改善 "," ---"))</f>
        <v xml:space="preserve">悪化 </v>
      </c>
      <c r="T65" s="2482">
        <f>結果表!Q63</f>
        <v>100.53282152271423</v>
      </c>
    </row>
    <row r="66" spans="1:20">
      <c r="A66" s="2175">
        <v>44986</v>
      </c>
      <c r="B66" s="2590">
        <f>結果表!C64</f>
        <v>99.958929783603679</v>
      </c>
      <c r="C66" s="699">
        <f t="shared" ref="C66" si="721">B66-B65</f>
        <v>-0.1474971100753919</v>
      </c>
      <c r="D66" s="243">
        <f t="shared" ref="D66" si="722">ROUND((B66-B54)/B54*100,2)</f>
        <v>-2.0499999999999998</v>
      </c>
      <c r="E66" s="359">
        <f t="shared" ref="E66" si="723">AVERAGE(B64:B66)</f>
        <v>100.13396923070036</v>
      </c>
      <c r="F66" s="359">
        <f t="shared" ref="F66" si="724">E66-E65</f>
        <v>-0.24033046789737966</v>
      </c>
      <c r="G66" s="361">
        <f t="shared" ref="G66" si="725">IF(F66&lt;0,-1,1)</f>
        <v>-1</v>
      </c>
      <c r="H66" s="361">
        <f t="shared" ref="H66" si="726">SUM(G64:G66)</f>
        <v>-3</v>
      </c>
      <c r="I66" s="2478" t="str">
        <f t="shared" ref="I66" si="727">IF(H66=-3,"悪化 ",IF(H66=3,"改善 "," ---"))</f>
        <v xml:space="preserve">悪化 </v>
      </c>
      <c r="J66" s="2482">
        <f>結果表!K64</f>
        <v>100.51494181639978</v>
      </c>
      <c r="K66" s="2522">
        <v>44986</v>
      </c>
      <c r="L66" s="2482">
        <f>結果表!I64</f>
        <v>100.03271483089249</v>
      </c>
      <c r="M66" s="699">
        <f t="shared" ref="M66" si="728">L66-L65</f>
        <v>-8.2696428835788538E-2</v>
      </c>
      <c r="N66" s="243">
        <f t="shared" ref="N66" si="729">ROUND((L66-L54)/L54*100,2)</f>
        <v>-1.49</v>
      </c>
      <c r="O66" s="359">
        <f t="shared" ref="O66" si="730">AVERAGE(L64:L66)</f>
        <v>100.1315830456105</v>
      </c>
      <c r="P66" s="359">
        <f t="shared" ref="P66" si="731">O66-O65</f>
        <v>-0.14169431562670809</v>
      </c>
      <c r="Q66" s="361">
        <f t="shared" ref="Q66" si="732">IF(P66&lt;0,-1,1)</f>
        <v>-1</v>
      </c>
      <c r="R66" s="361">
        <f t="shared" ref="R66" si="733">SUM(Q64:Q66)</f>
        <v>-3</v>
      </c>
      <c r="S66" s="2478" t="str">
        <f t="shared" ref="S66" si="734">IF(R66=-3,"悪化 ",IF(R66=3,"改善 "," ---"))</f>
        <v xml:space="preserve">悪化 </v>
      </c>
      <c r="T66" s="2482">
        <f>結果表!Q64</f>
        <v>100.49416571204159</v>
      </c>
    </row>
    <row r="67" spans="1:20">
      <c r="A67" s="2175">
        <v>45017</v>
      </c>
      <c r="B67" s="2590">
        <f>結果表!C65</f>
        <v>99.859272967263067</v>
      </c>
      <c r="C67" s="699">
        <f t="shared" ref="C67" si="735">B67-B66</f>
        <v>-9.9656816340612409E-2</v>
      </c>
      <c r="D67" s="243">
        <f t="shared" ref="D67" si="736">ROUND((B67-B55)/B55*100,2)</f>
        <v>-2.34</v>
      </c>
      <c r="E67" s="359">
        <f t="shared" ref="E67" si="737">AVERAGE(B65:B67)</f>
        <v>99.974876548181939</v>
      </c>
      <c r="F67" s="359">
        <f t="shared" ref="F67" si="738">E67-E66</f>
        <v>-0.15909268251841979</v>
      </c>
      <c r="G67" s="361">
        <f t="shared" ref="G67" si="739">IF(F67&lt;0,-1,1)</f>
        <v>-1</v>
      </c>
      <c r="H67" s="361">
        <f t="shared" ref="H67" si="740">SUM(G65:G67)</f>
        <v>-3</v>
      </c>
      <c r="I67" s="2478" t="str">
        <f t="shared" ref="I67" si="741">IF(H67=-3,"悪化 ",IF(H67=3,"改善 "," ---"))</f>
        <v xml:space="preserve">悪化 </v>
      </c>
      <c r="J67" s="2482">
        <f>結果表!K65</f>
        <v>100.34564756728179</v>
      </c>
      <c r="K67" s="2522">
        <v>45017</v>
      </c>
      <c r="L67" s="2482">
        <f>結果表!I65</f>
        <v>99.97554743381302</v>
      </c>
      <c r="M67" s="699">
        <f t="shared" ref="M67" si="742">L67-L66</f>
        <v>-5.7167397079467719E-2</v>
      </c>
      <c r="N67" s="243">
        <f t="shared" ref="N67" si="743">ROUND((L67-L55)/L55*100,2)</f>
        <v>-1.66</v>
      </c>
      <c r="O67" s="359">
        <f t="shared" ref="O67" si="744">AVERAGE(L65:L67)</f>
        <v>100.04122450814459</v>
      </c>
      <c r="P67" s="359">
        <f t="shared" ref="P67" si="745">O67-O66</f>
        <v>-9.0358537465903055E-2</v>
      </c>
      <c r="Q67" s="361">
        <f t="shared" ref="Q67" si="746">IF(P67&lt;0,-1,1)</f>
        <v>-1</v>
      </c>
      <c r="R67" s="361">
        <f t="shared" ref="R67" si="747">SUM(Q65:Q67)</f>
        <v>-3</v>
      </c>
      <c r="S67" s="2478" t="str">
        <f t="shared" ref="S67" si="748">IF(R67=-3,"悪化 ",IF(R67=3,"改善 "," ---"))</f>
        <v xml:space="preserve">悪化 </v>
      </c>
      <c r="T67" s="2482">
        <f>結果表!Q65</f>
        <v>100.49565331106366</v>
      </c>
    </row>
    <row r="68" spans="1:20">
      <c r="A68" s="2175">
        <v>45047</v>
      </c>
      <c r="B68" s="2590">
        <f>結果表!C66</f>
        <v>99.790325510764404</v>
      </c>
      <c r="C68" s="699">
        <f t="shared" ref="C68" si="749">B68-B67</f>
        <v>-6.8947456498662518E-2</v>
      </c>
      <c r="D68" s="243">
        <f t="shared" ref="D68" si="750">ROUND((B68-B56)/B56*100,2)</f>
        <v>-2.5299999999999998</v>
      </c>
      <c r="E68" s="359">
        <f t="shared" ref="E68" si="751">AVERAGE(B66:B68)</f>
        <v>99.869509420543707</v>
      </c>
      <c r="F68" s="359">
        <f t="shared" ref="F68" si="752">E68-E67</f>
        <v>-0.10536712763823175</v>
      </c>
      <c r="G68" s="361">
        <f t="shared" ref="G68" si="753">IF(F68&lt;0,-1,1)</f>
        <v>-1</v>
      </c>
      <c r="H68" s="361">
        <f t="shared" ref="H68" si="754">SUM(G66:G68)</f>
        <v>-3</v>
      </c>
      <c r="I68" s="2478" t="str">
        <f t="shared" ref="I68" si="755">IF(H68=-3,"悪化 ",IF(H68=3,"改善 "," ---"))</f>
        <v xml:space="preserve">悪化 </v>
      </c>
      <c r="J68" s="2482">
        <f>結果表!K66</f>
        <v>100.23755126801606</v>
      </c>
      <c r="K68" s="2522">
        <v>45047</v>
      </c>
      <c r="L68" s="2482">
        <f>結果表!I66</f>
        <v>99.941433186147691</v>
      </c>
      <c r="M68" s="699">
        <f t="shared" ref="M68" si="756">L68-L67</f>
        <v>-3.411424766532889E-2</v>
      </c>
      <c r="N68" s="243">
        <f t="shared" ref="N68" si="757">ROUND((L68-L56)/L56*100,2)</f>
        <v>-1.73</v>
      </c>
      <c r="O68" s="359">
        <f t="shared" ref="O68" si="758">AVERAGE(L66:L68)</f>
        <v>99.983231816951061</v>
      </c>
      <c r="P68" s="359">
        <f t="shared" ref="P68" si="759">O68-O67</f>
        <v>-5.7992691193533119E-2</v>
      </c>
      <c r="Q68" s="361">
        <f t="shared" ref="Q68" si="760">IF(P68&lt;0,-1,1)</f>
        <v>-1</v>
      </c>
      <c r="R68" s="361">
        <f t="shared" ref="R68" si="761">SUM(Q66:Q68)</f>
        <v>-3</v>
      </c>
      <c r="S68" s="2478" t="str">
        <f t="shared" ref="S68" si="762">IF(R68=-3,"悪化 ",IF(R68=3,"改善 "," ---"))</f>
        <v xml:space="preserve">悪化 </v>
      </c>
      <c r="T68" s="2482">
        <f>結果表!Q66</f>
        <v>100.52751376727078</v>
      </c>
    </row>
    <row r="69" spans="1:20">
      <c r="A69" s="2175">
        <v>45078</v>
      </c>
      <c r="B69" s="2590">
        <f>結果表!C67</f>
        <v>99.740537893769144</v>
      </c>
      <c r="C69" s="699">
        <f t="shared" ref="C69" si="763">B69-B68</f>
        <v>-4.9787616995260464E-2</v>
      </c>
      <c r="D69" s="243">
        <f t="shared" ref="D69" si="764">ROUND((B69-B57)/B57*100,2)</f>
        <v>-2.65</v>
      </c>
      <c r="E69" s="359">
        <f t="shared" ref="E69" si="765">AVERAGE(B67:B69)</f>
        <v>99.79671212393221</v>
      </c>
      <c r="F69" s="359">
        <f t="shared" ref="F69" si="766">E69-E68</f>
        <v>-7.2797296611497586E-2</v>
      </c>
      <c r="G69" s="361">
        <f t="shared" ref="G69" si="767">IF(F69&lt;0,-1,1)</f>
        <v>-1</v>
      </c>
      <c r="H69" s="361">
        <f t="shared" ref="H69" si="768">SUM(G67:G69)</f>
        <v>-3</v>
      </c>
      <c r="I69" s="2478" t="str">
        <f t="shared" ref="I69" si="769">IF(H69=-3,"悪化 ",IF(H69=3,"改善 "," ---"))</f>
        <v xml:space="preserve">悪化 </v>
      </c>
      <c r="J69" s="2482">
        <f>結果表!K67</f>
        <v>100.14572428014084</v>
      </c>
      <c r="K69" s="2522">
        <v>45078</v>
      </c>
      <c r="L69" s="2482">
        <f>結果表!I67</f>
        <v>99.929703942103686</v>
      </c>
      <c r="M69" s="699">
        <f t="shared" ref="M69" si="770">L69-L68</f>
        <v>-1.1729244044005327E-2</v>
      </c>
      <c r="N69" s="243">
        <f t="shared" ref="N69" si="771">ROUND((L69-L57)/L57*100,2)</f>
        <v>-1.74</v>
      </c>
      <c r="O69" s="359">
        <f t="shared" ref="O69" si="772">AVERAGE(L67:L69)</f>
        <v>99.948894854021475</v>
      </c>
      <c r="P69" s="359">
        <f t="shared" ref="P69" si="773">O69-O68</f>
        <v>-3.4336962929586434E-2</v>
      </c>
      <c r="Q69" s="361">
        <f t="shared" ref="Q69" si="774">IF(P69&lt;0,-1,1)</f>
        <v>-1</v>
      </c>
      <c r="R69" s="361">
        <f t="shared" ref="R69" si="775">SUM(Q67:Q69)</f>
        <v>-3</v>
      </c>
      <c r="S69" s="2478" t="str">
        <f t="shared" ref="S69" si="776">IF(R69=-3,"悪化 ",IF(R69=3,"改善 "," ---"))</f>
        <v xml:space="preserve">悪化 </v>
      </c>
      <c r="T69" s="2482">
        <f>結果表!Q67</f>
        <v>100.56586959856116</v>
      </c>
    </row>
    <row r="70" spans="1:20">
      <c r="A70" s="2175">
        <v>45108</v>
      </c>
      <c r="B70" s="2590">
        <f>結果表!C68</f>
        <v>99.700450020573484</v>
      </c>
      <c r="C70" s="699">
        <f t="shared" ref="C70" si="777">B70-B69</f>
        <v>-4.008787319565954E-2</v>
      </c>
      <c r="D70" s="243">
        <f t="shared" ref="D70" si="778">ROUND((B70-B58)/B58*100,2)</f>
        <v>-2.64</v>
      </c>
      <c r="E70" s="359">
        <f t="shared" ref="E70" si="779">AVERAGE(B68:B70)</f>
        <v>99.743771141702339</v>
      </c>
      <c r="F70" s="359">
        <f t="shared" ref="F70" si="780">E70-E69</f>
        <v>-5.2940982229870315E-2</v>
      </c>
      <c r="G70" s="361">
        <f t="shared" ref="G70" si="781">IF(F70&lt;0,-1,1)</f>
        <v>-1</v>
      </c>
      <c r="H70" s="361">
        <f t="shared" ref="H70" si="782">SUM(G68:G70)</f>
        <v>-3</v>
      </c>
      <c r="I70" s="2478" t="str">
        <f t="shared" ref="I70" si="783">IF(H70=-3,"悪化 ",IF(H70=3,"改善 "," ---"))</f>
        <v xml:space="preserve">悪化 </v>
      </c>
      <c r="J70" s="2482">
        <f>結果表!K68</f>
        <v>99.993163722939741</v>
      </c>
      <c r="K70" s="2522">
        <v>45108</v>
      </c>
      <c r="L70" s="2482">
        <f>結果表!I68</f>
        <v>99.92448128738495</v>
      </c>
      <c r="M70" s="699">
        <f t="shared" ref="M70" si="784">L70-L69</f>
        <v>-5.2226547187359529E-3</v>
      </c>
      <c r="N70" s="243">
        <f t="shared" ref="N70" si="785">ROUND((L70-L58)/L58*100,2)</f>
        <v>-1.68</v>
      </c>
      <c r="O70" s="359">
        <f t="shared" ref="O70" si="786">AVERAGE(L68:L70)</f>
        <v>99.931872805212109</v>
      </c>
      <c r="P70" s="359">
        <f t="shared" ref="P70" si="787">O70-O69</f>
        <v>-1.7022048809366197E-2</v>
      </c>
      <c r="Q70" s="361">
        <f t="shared" ref="Q70" si="788">IF(P70&lt;0,-1,1)</f>
        <v>-1</v>
      </c>
      <c r="R70" s="361">
        <f t="shared" ref="R70" si="789">SUM(Q68:Q70)</f>
        <v>-3</v>
      </c>
      <c r="S70" s="2478" t="str">
        <f t="shared" ref="S70" si="790">IF(R70=-3,"悪化 ",IF(R70=3,"改善 "," ---"))</f>
        <v xml:space="preserve">悪化 </v>
      </c>
      <c r="T70" s="2482">
        <f>結果表!Q68</f>
        <v>100.59246948756693</v>
      </c>
    </row>
    <row r="71" spans="1:20">
      <c r="A71" s="2175">
        <v>45139</v>
      </c>
      <c r="B71" s="2590">
        <f>結果表!C69</f>
        <v>99.661690344960348</v>
      </c>
      <c r="C71" s="699">
        <f t="shared" ref="C71" si="791">B71-B70</f>
        <v>-3.8759675613135869E-2</v>
      </c>
      <c r="D71" s="243">
        <f t="shared" ref="D71" si="792">ROUND((B71-B59)/B59*100,2)</f>
        <v>-2.5</v>
      </c>
      <c r="E71" s="359">
        <f t="shared" ref="E71" si="793">AVERAGE(B69:B71)</f>
        <v>99.700892753101002</v>
      </c>
      <c r="F71" s="359">
        <f t="shared" ref="F71" si="794">E71-E70</f>
        <v>-4.2878388601337747E-2</v>
      </c>
      <c r="G71" s="361">
        <f t="shared" ref="G71" si="795">IF(F71&lt;0,-1,1)</f>
        <v>-1</v>
      </c>
      <c r="H71" s="361">
        <f t="shared" ref="H71" si="796">SUM(G69:G71)</f>
        <v>-3</v>
      </c>
      <c r="I71" s="2478" t="str">
        <f t="shared" ref="I71" si="797">IF(H71=-3,"悪化 ",IF(H71=3,"改善 "," ---"))</f>
        <v xml:space="preserve">悪化 </v>
      </c>
      <c r="J71" s="2482">
        <f>結果表!K69</f>
        <v>99.838604271508913</v>
      </c>
      <c r="K71" s="2522">
        <v>45139</v>
      </c>
      <c r="L71" s="2482">
        <f>結果表!I69</f>
        <v>99.900580363235676</v>
      </c>
      <c r="M71" s="699">
        <f t="shared" ref="M71" si="798">L71-L70</f>
        <v>-2.3900924149273806E-2</v>
      </c>
      <c r="N71" s="243">
        <f t="shared" ref="N71" si="799">ROUND((L71-L59)/L59*100,2)</f>
        <v>-1.58</v>
      </c>
      <c r="O71" s="359">
        <f t="shared" ref="O71" si="800">AVERAGE(L69:L71)</f>
        <v>99.918255197574766</v>
      </c>
      <c r="P71" s="359">
        <f t="shared" ref="P71" si="801">O71-O70</f>
        <v>-1.3617607637343099E-2</v>
      </c>
      <c r="Q71" s="361">
        <f t="shared" ref="Q71" si="802">IF(P71&lt;0,-1,1)</f>
        <v>-1</v>
      </c>
      <c r="R71" s="361">
        <f t="shared" ref="R71" si="803">SUM(Q69:Q71)</f>
        <v>-3</v>
      </c>
      <c r="S71" s="2478" t="str">
        <f t="shared" ref="S71" si="804">IF(R71=-3,"悪化 ",IF(R71=3,"改善 "," ---"))</f>
        <v xml:space="preserve">悪化 </v>
      </c>
      <c r="T71" s="2482">
        <f>結果表!Q69</f>
        <v>100.6095543044765</v>
      </c>
    </row>
    <row r="72" spans="1:20">
      <c r="A72" s="2175">
        <v>45170</v>
      </c>
      <c r="B72" s="2590">
        <f>結果表!C70</f>
        <v>99.589766893860968</v>
      </c>
      <c r="C72" s="699">
        <f t="shared" ref="C72" si="805">B72-B71</f>
        <v>-7.1923451099380031E-2</v>
      </c>
      <c r="D72" s="243">
        <f t="shared" ref="D72" si="806">ROUND((B72-B60)/B60*100,2)</f>
        <v>-2.27</v>
      </c>
      <c r="E72" s="359">
        <f t="shared" ref="E72" si="807">AVERAGE(B70:B72)</f>
        <v>99.65063575313161</v>
      </c>
      <c r="F72" s="359">
        <f t="shared" ref="F72" si="808">E72-E71</f>
        <v>-5.0256999969391813E-2</v>
      </c>
      <c r="G72" s="361">
        <f t="shared" ref="G72" si="809">IF(F72&lt;0,-1,1)</f>
        <v>-1</v>
      </c>
      <c r="H72" s="361">
        <f t="shared" ref="H72" si="810">SUM(G70:G72)</f>
        <v>-3</v>
      </c>
      <c r="I72" s="2478" t="str">
        <f t="shared" ref="I72" si="811">IF(H72=-3,"悪化 ",IF(H72=3,"改善 "," ---"))</f>
        <v xml:space="preserve">悪化 </v>
      </c>
      <c r="J72" s="2482">
        <f>結果表!K70</f>
        <v>99.713830836519051</v>
      </c>
      <c r="K72" s="2522">
        <v>45170</v>
      </c>
      <c r="L72" s="2482">
        <f>結果表!I70</f>
        <v>99.806964249888452</v>
      </c>
      <c r="M72" s="699">
        <f t="shared" ref="M72" si="812">L72-L71</f>
        <v>-9.3616113347223973E-2</v>
      </c>
      <c r="N72" s="243">
        <f t="shared" ref="N72" si="813">ROUND((L72-L60)/L60*100,2)</f>
        <v>-1.46</v>
      </c>
      <c r="O72" s="359">
        <f t="shared" ref="O72" si="814">AVERAGE(L70:L72)</f>
        <v>99.877341966836354</v>
      </c>
      <c r="P72" s="359">
        <f t="shared" ref="P72" si="815">O72-O71</f>
        <v>-4.0913230738411244E-2</v>
      </c>
      <c r="Q72" s="361">
        <f t="shared" ref="Q72" si="816">IF(P72&lt;0,-1,1)</f>
        <v>-1</v>
      </c>
      <c r="R72" s="361">
        <f t="shared" ref="R72" si="817">SUM(Q70:Q72)</f>
        <v>-3</v>
      </c>
      <c r="S72" s="2478" t="str">
        <f t="shared" ref="S72" si="818">IF(R72=-3,"悪化 ",IF(R72=3,"改善 "," ---"))</f>
        <v xml:space="preserve">悪化 </v>
      </c>
      <c r="T72" s="2482">
        <f>結果表!Q70</f>
        <v>100.60708739853381</v>
      </c>
    </row>
    <row r="73" spans="1:20">
      <c r="A73" s="2175">
        <v>45200</v>
      </c>
      <c r="B73" s="2590">
        <f>結果表!C71</f>
        <v>99.497386325328691</v>
      </c>
      <c r="C73" s="699">
        <f t="shared" ref="C73" si="819">B73-B72</f>
        <v>-9.2380568532277607E-2</v>
      </c>
      <c r="D73" s="243">
        <f t="shared" ref="D73" si="820">ROUND((B73-B61)/B61*100,2)</f>
        <v>-1.98</v>
      </c>
      <c r="E73" s="359">
        <f t="shared" ref="E73" si="821">AVERAGE(B71:B73)</f>
        <v>99.582947854716679</v>
      </c>
      <c r="F73" s="359">
        <f t="shared" ref="F73" si="822">E73-E72</f>
        <v>-6.7687898414931169E-2</v>
      </c>
      <c r="G73" s="361">
        <f t="shared" ref="G73" si="823">IF(F73&lt;0,-1,1)</f>
        <v>-1</v>
      </c>
      <c r="H73" s="361">
        <f t="shared" ref="H73" si="824">SUM(G71:G73)</f>
        <v>-3</v>
      </c>
      <c r="I73" s="2478" t="str">
        <f t="shared" ref="I73" si="825">IF(H73=-3,"悪化 ",IF(H73=3,"改善 "," ---"))</f>
        <v xml:space="preserve">悪化 </v>
      </c>
      <c r="J73" s="2482">
        <f>結果表!K71</f>
        <v>99.634723603812162</v>
      </c>
      <c r="K73" s="2522">
        <v>45200</v>
      </c>
      <c r="L73" s="2482">
        <f>結果表!I71</f>
        <v>99.672894042204291</v>
      </c>
      <c r="M73" s="699">
        <f t="shared" ref="M73" si="826">L73-L72</f>
        <v>-0.13407020768416089</v>
      </c>
      <c r="N73" s="243">
        <f t="shared" ref="N73" si="827">ROUND((L73-L61)/L61*100,2)</f>
        <v>-1.33</v>
      </c>
      <c r="O73" s="359">
        <f t="shared" ref="O73" si="828">AVERAGE(L71:L73)</f>
        <v>99.793479551776144</v>
      </c>
      <c r="P73" s="359">
        <f t="shared" ref="P73" si="829">O73-O72</f>
        <v>-8.3862415060210083E-2</v>
      </c>
      <c r="Q73" s="361">
        <f t="shared" ref="Q73" si="830">IF(P73&lt;0,-1,1)</f>
        <v>-1</v>
      </c>
      <c r="R73" s="361">
        <f t="shared" ref="R73" si="831">SUM(Q71:Q73)</f>
        <v>-3</v>
      </c>
      <c r="S73" s="2478" t="str">
        <f t="shared" ref="S73" si="832">IF(R73=-3,"悪化 ",IF(R73=3,"改善 "," ---"))</f>
        <v xml:space="preserve">悪化 </v>
      </c>
      <c r="T73" s="2482">
        <f>結果表!Q71</f>
        <v>100.56987123519258</v>
      </c>
    </row>
    <row r="74" spans="1:20">
      <c r="A74" s="2175">
        <v>45231</v>
      </c>
      <c r="B74" s="2590">
        <f>結果表!C72</f>
        <v>99.373666417826385</v>
      </c>
      <c r="C74" s="699">
        <f t="shared" ref="C74" si="833">B74-B73</f>
        <v>-0.12371990750230566</v>
      </c>
      <c r="D74" s="243">
        <f t="shared" ref="D74" si="834">ROUND((B74-B62)/B62*100,2)</f>
        <v>-1.7</v>
      </c>
      <c r="E74" s="359">
        <f t="shared" ref="E74" si="835">AVERAGE(B72:B74)</f>
        <v>99.486939879005334</v>
      </c>
      <c r="F74" s="359">
        <f t="shared" ref="F74" si="836">E74-E73</f>
        <v>-9.6007975711344784E-2</v>
      </c>
      <c r="G74" s="361">
        <f t="shared" ref="G74" si="837">IF(F74&lt;0,-1,1)</f>
        <v>-1</v>
      </c>
      <c r="H74" s="361">
        <f t="shared" ref="H74" si="838">SUM(G72:G74)</f>
        <v>-3</v>
      </c>
      <c r="I74" s="2478" t="str">
        <f t="shared" ref="I74" si="839">IF(H74=-3,"悪化 ",IF(H74=3,"改善 "," ---"))</f>
        <v xml:space="preserve">悪化 </v>
      </c>
      <c r="J74" s="2482">
        <f>結果表!K72</f>
        <v>99.60588870731452</v>
      </c>
      <c r="K74" s="2522">
        <v>45231</v>
      </c>
      <c r="L74" s="2482">
        <f>結果表!I72</f>
        <v>99.509756505640567</v>
      </c>
      <c r="M74" s="699">
        <f t="shared" ref="M74" si="840">L74-L73</f>
        <v>-0.16313753656372398</v>
      </c>
      <c r="N74" s="243">
        <f t="shared" ref="N74" si="841">ROUND((L74-L62)/L62*100,2)</f>
        <v>-1.21</v>
      </c>
      <c r="O74" s="359">
        <f t="shared" ref="O74" si="842">AVERAGE(L72:L74)</f>
        <v>99.663204932577756</v>
      </c>
      <c r="P74" s="359">
        <f t="shared" ref="P74" si="843">O74-O73</f>
        <v>-0.13027461919838856</v>
      </c>
      <c r="Q74" s="361">
        <f t="shared" ref="Q74" si="844">IF(P74&lt;0,-1,1)</f>
        <v>-1</v>
      </c>
      <c r="R74" s="361">
        <f t="shared" ref="R74" si="845">SUM(Q72:Q74)</f>
        <v>-3</v>
      </c>
      <c r="S74" s="2478" t="str">
        <f t="shared" ref="S74" si="846">IF(R74=-3,"悪化 ",IF(R74=3,"改善 "," ---"))</f>
        <v xml:space="preserve">悪化 </v>
      </c>
      <c r="T74" s="2482">
        <f>結果表!Q72</f>
        <v>100.50882194378094</v>
      </c>
    </row>
    <row r="75" spans="1:20">
      <c r="A75" s="2175">
        <v>45261</v>
      </c>
      <c r="B75" s="2591">
        <f>結果表!C73</f>
        <v>99.232831681345729</v>
      </c>
      <c r="C75" s="699">
        <f t="shared" ref="C75" si="847">B75-B74</f>
        <v>-0.14083473648065592</v>
      </c>
      <c r="D75" s="243">
        <f t="shared" ref="D75" si="848">ROUND((B75-B63)/B63*100,2)</f>
        <v>-1.44</v>
      </c>
      <c r="E75" s="359">
        <f t="shared" ref="E75" si="849">AVERAGE(B73:B75)</f>
        <v>99.367961474833592</v>
      </c>
      <c r="F75" s="359">
        <f t="shared" ref="F75" si="850">E75-E74</f>
        <v>-0.11897840417174166</v>
      </c>
      <c r="G75" s="361">
        <f t="shared" ref="G75" si="851">IF(F75&lt;0,-1,1)</f>
        <v>-1</v>
      </c>
      <c r="H75" s="361">
        <f t="shared" ref="H75" si="852">SUM(G73:G75)</f>
        <v>-3</v>
      </c>
      <c r="I75" s="2478" t="str">
        <f t="shared" ref="I75" si="853">IF(H75=-3,"悪化 ",IF(H75=3,"改善 "," ---"))</f>
        <v xml:space="preserve">悪化 </v>
      </c>
      <c r="J75" s="2483">
        <f>結果表!K73</f>
        <v>99.616381213593655</v>
      </c>
      <c r="K75" s="2522">
        <v>45261</v>
      </c>
      <c r="L75" s="2483">
        <f>結果表!I73</f>
        <v>99.336863005208755</v>
      </c>
      <c r="M75" s="699">
        <f t="shared" ref="M75" si="854">L75-L74</f>
        <v>-0.17289350043181173</v>
      </c>
      <c r="N75" s="243">
        <f t="shared" ref="N75" si="855">ROUND((L75-L63)/L63*100,2)</f>
        <v>-1.1200000000000001</v>
      </c>
      <c r="O75" s="359">
        <f t="shared" ref="O75" si="856">AVERAGE(L73:L75)</f>
        <v>99.506504517684519</v>
      </c>
      <c r="P75" s="359">
        <f t="shared" ref="P75" si="857">O75-O74</f>
        <v>-0.15670041489323694</v>
      </c>
      <c r="Q75" s="361">
        <f t="shared" ref="Q75" si="858">IF(P75&lt;0,-1,1)</f>
        <v>-1</v>
      </c>
      <c r="R75" s="361">
        <f t="shared" ref="R75" si="859">SUM(Q73:Q75)</f>
        <v>-3</v>
      </c>
      <c r="S75" s="2478" t="str">
        <f t="shared" ref="S75" si="860">IF(R75=-3,"悪化 ",IF(R75=3,"改善 "," ---"))</f>
        <v xml:space="preserve">悪化 </v>
      </c>
      <c r="T75" s="2483">
        <f>結果表!Q73</f>
        <v>100.43473642077598</v>
      </c>
    </row>
    <row r="76" spans="1:20">
      <c r="A76" s="2174">
        <v>45292</v>
      </c>
      <c r="B76" s="2590">
        <f>結果表!C74</f>
        <v>99.095876275569751</v>
      </c>
      <c r="C76" s="547">
        <f t="shared" ref="C76" si="861">B76-B75</f>
        <v>-0.13695540577597853</v>
      </c>
      <c r="D76" s="245">
        <f t="shared" ref="D76" si="862">ROUND((B76-B64)/B64*100,2)</f>
        <v>-1.24</v>
      </c>
      <c r="E76" s="548">
        <f t="shared" ref="E76" si="863">AVERAGE(B74:B76)</f>
        <v>99.234124791580612</v>
      </c>
      <c r="F76" s="553">
        <f t="shared" ref="F76" si="864">E76-E75</f>
        <v>-0.13383668325298004</v>
      </c>
      <c r="G76" s="549">
        <f t="shared" ref="G76" si="865">IF(F76&lt;0,-1,1)</f>
        <v>-1</v>
      </c>
      <c r="H76" s="554">
        <f t="shared" ref="H76" si="866">SUM(G74:G76)</f>
        <v>-3</v>
      </c>
      <c r="I76" s="2479" t="str">
        <f t="shared" ref="I76" si="867">IF(H76=-3,"悪化 ",IF(H76=3,"改善 "," ---"))</f>
        <v xml:space="preserve">悪化 </v>
      </c>
      <c r="J76" s="2482">
        <f>結果表!K74</f>
        <v>99.633606139229641</v>
      </c>
      <c r="K76" s="2567">
        <v>45292</v>
      </c>
      <c r="L76" s="2482">
        <f>結果表!I74</f>
        <v>99.182620400530141</v>
      </c>
      <c r="M76" s="547">
        <f t="shared" ref="M76" si="868">L76-L75</f>
        <v>-0.15424260467861473</v>
      </c>
      <c r="N76" s="245">
        <f t="shared" ref="N76" si="869">ROUND((L76-L64)/L64*100,2)</f>
        <v>-1.06</v>
      </c>
      <c r="O76" s="548">
        <f t="shared" ref="O76" si="870">AVERAGE(L74:L76)</f>
        <v>99.343079970459826</v>
      </c>
      <c r="P76" s="553">
        <f t="shared" ref="P76" si="871">O76-O75</f>
        <v>-0.16342454722469313</v>
      </c>
      <c r="Q76" s="549">
        <f t="shared" ref="Q76" si="872">IF(P76&lt;0,-1,1)</f>
        <v>-1</v>
      </c>
      <c r="R76" s="554">
        <f t="shared" ref="R76" si="873">SUM(Q74:Q76)</f>
        <v>-3</v>
      </c>
      <c r="S76" s="2479" t="str">
        <f t="shared" ref="S76" si="874">IF(R76=-3,"悪化 ",IF(R76=3,"改善 "," ---"))</f>
        <v xml:space="preserve">悪化 </v>
      </c>
      <c r="T76" s="2482">
        <f>結果表!Q74</f>
        <v>100.33401129520078</v>
      </c>
    </row>
    <row r="77" spans="1:20">
      <c r="A77" s="2175">
        <v>45323</v>
      </c>
      <c r="B77" s="2590">
        <f>結果表!C75</f>
        <v>99.052171640130609</v>
      </c>
      <c r="C77" s="52">
        <f t="shared" ref="C77" si="875">B77-B76</f>
        <v>-4.3704635439141271E-2</v>
      </c>
      <c r="D77" s="243">
        <f t="shared" ref="D77" si="876">ROUND((B77-B65)/B65*100,2)</f>
        <v>-1.05</v>
      </c>
      <c r="E77" s="542">
        <f t="shared" ref="E77" si="877">AVERAGE(B75:B77)</f>
        <v>99.126959865682025</v>
      </c>
      <c r="F77" s="359">
        <f t="shared" ref="F77" si="878">E77-E76</f>
        <v>-0.10716492589858717</v>
      </c>
      <c r="G77" s="360">
        <f t="shared" ref="G77" si="879">IF(F77&lt;0,-1,1)</f>
        <v>-1</v>
      </c>
      <c r="H77" s="361">
        <f t="shared" ref="H77" si="880">SUM(G75:G77)</f>
        <v>-3</v>
      </c>
      <c r="I77" s="362" t="str">
        <f t="shared" ref="I77" si="881">IF(H77=-3,"悪化 ",IF(H77=3,"改善 "," ---"))</f>
        <v xml:space="preserve">悪化 </v>
      </c>
      <c r="J77" s="2482">
        <f>結果表!K75</f>
        <v>99.672959753819711</v>
      </c>
      <c r="K77" s="2522">
        <v>45323</v>
      </c>
      <c r="L77" s="2482">
        <f>結果表!I75</f>
        <v>99.172876405056797</v>
      </c>
      <c r="M77" s="52">
        <f t="shared" ref="M77" si="882">L77-L76</f>
        <v>-9.7439954733431478E-3</v>
      </c>
      <c r="N77" s="243">
        <f t="shared" ref="N77" si="883">ROUND((L77-L65)/L65*100,2)</f>
        <v>-0.94</v>
      </c>
      <c r="O77" s="542">
        <f t="shared" ref="O77" si="884">AVERAGE(L75:L77)</f>
        <v>99.23078660359856</v>
      </c>
      <c r="P77" s="359">
        <f t="shared" ref="P77" si="885">O77-O76</f>
        <v>-0.11229336686126601</v>
      </c>
      <c r="Q77" s="360">
        <f t="shared" ref="Q77" si="886">IF(P77&lt;0,-1,1)</f>
        <v>-1</v>
      </c>
      <c r="R77" s="361">
        <f t="shared" ref="R77" si="887">SUM(Q75:Q77)</f>
        <v>-3</v>
      </c>
      <c r="S77" s="362" t="str">
        <f t="shared" ref="S77" si="888">IF(R77=-3,"悪化 ",IF(R77=3,"改善 "," ---"))</f>
        <v xml:space="preserve">悪化 </v>
      </c>
      <c r="T77" s="2482">
        <f>結果表!Q75</f>
        <v>100.23249813194782</v>
      </c>
    </row>
    <row r="78" spans="1:20">
      <c r="A78" s="2175">
        <v>45352</v>
      </c>
      <c r="B78" s="2590">
        <f>結果表!C76</f>
        <v>99.103318001642975</v>
      </c>
      <c r="C78" s="52">
        <f t="shared" ref="C78" si="889">B78-B77</f>
        <v>5.1146361512365957E-2</v>
      </c>
      <c r="D78" s="243">
        <f t="shared" ref="D78" si="890">ROUND((B78-B66)/B66*100,2)</f>
        <v>-0.86</v>
      </c>
      <c r="E78" s="542">
        <f t="shared" ref="E78" si="891">AVERAGE(B76:B78)</f>
        <v>99.083788639114459</v>
      </c>
      <c r="F78" s="359">
        <f t="shared" ref="F78" si="892">E78-E77</f>
        <v>-4.3171226567565668E-2</v>
      </c>
      <c r="G78" s="360">
        <f t="shared" ref="G78" si="893">IF(F78&lt;0,-1,1)</f>
        <v>-1</v>
      </c>
      <c r="H78" s="361">
        <f t="shared" ref="H78" si="894">SUM(G76:G78)</f>
        <v>-3</v>
      </c>
      <c r="I78" s="362" t="str">
        <f t="shared" ref="I78" si="895">IF(H78=-3,"悪化 ",IF(H78=3,"改善 "," ---"))</f>
        <v xml:space="preserve">悪化 </v>
      </c>
      <c r="J78" s="2482">
        <f>結果表!K76</f>
        <v>99.708224846482452</v>
      </c>
      <c r="K78" s="2522">
        <v>45352</v>
      </c>
      <c r="L78" s="2482">
        <f>結果表!I76</f>
        <v>99.303405809434722</v>
      </c>
      <c r="M78" s="52">
        <f t="shared" ref="M78" si="896">L78-L77</f>
        <v>0.13052940437792415</v>
      </c>
      <c r="N78" s="243">
        <f t="shared" ref="N78" si="897">ROUND((L78-L66)/L66*100,2)</f>
        <v>-0.73</v>
      </c>
      <c r="O78" s="542">
        <f t="shared" ref="O78" si="898">AVERAGE(L76:L78)</f>
        <v>99.21963420500721</v>
      </c>
      <c r="P78" s="359">
        <f t="shared" ref="P78" si="899">O78-O77</f>
        <v>-1.1152398591349311E-2</v>
      </c>
      <c r="Q78" s="360">
        <f t="shared" ref="Q78" si="900">IF(P78&lt;0,-1,1)</f>
        <v>-1</v>
      </c>
      <c r="R78" s="361">
        <f t="shared" ref="R78" si="901">SUM(Q76:Q78)</f>
        <v>-3</v>
      </c>
      <c r="S78" s="362" t="str">
        <f t="shared" ref="S78" si="902">IF(R78=-3,"悪化 ",IF(R78=3,"改善 "," ---"))</f>
        <v xml:space="preserve">悪化 </v>
      </c>
      <c r="T78" s="2482">
        <f>結果表!Q76</f>
        <v>100.14263762549697</v>
      </c>
    </row>
    <row r="79" spans="1:20">
      <c r="A79" s="2175">
        <v>45383</v>
      </c>
      <c r="B79" s="2590">
        <f>結果表!C77</f>
        <v>99.239967739940781</v>
      </c>
      <c r="C79" s="52">
        <f t="shared" ref="C79" si="903">B79-B78</f>
        <v>0.13664973829780536</v>
      </c>
      <c r="D79" s="243">
        <f t="shared" ref="D79" si="904">ROUND((B79-B67)/B67*100,2)</f>
        <v>-0.62</v>
      </c>
      <c r="E79" s="542">
        <f t="shared" ref="E79" si="905">AVERAGE(B77:B79)</f>
        <v>99.131819127238131</v>
      </c>
      <c r="F79" s="359">
        <f t="shared" ref="F79" si="906">E79-E78</f>
        <v>4.8030488123671944E-2</v>
      </c>
      <c r="G79" s="360">
        <f t="shared" ref="G79" si="907">IF(F79&lt;0,-1,1)</f>
        <v>1</v>
      </c>
      <c r="H79" s="361">
        <f t="shared" ref="H79" si="908">SUM(G77:G79)</f>
        <v>-1</v>
      </c>
      <c r="I79" s="362" t="str">
        <f t="shared" ref="I79" si="909">IF(H79=-3,"悪化 ",IF(H79=3,"改善 "," ---"))</f>
        <v xml:space="preserve"> ---</v>
      </c>
      <c r="J79" s="2482">
        <f>結果表!K77</f>
        <v>99.742666390639855</v>
      </c>
      <c r="K79" s="2522">
        <v>45383</v>
      </c>
      <c r="L79" s="2482">
        <f>結果表!I77</f>
        <v>99.556834268636479</v>
      </c>
      <c r="M79" s="52">
        <f t="shared" ref="M79" si="910">L79-L78</f>
        <v>0.25342845920175705</v>
      </c>
      <c r="N79" s="243">
        <f t="shared" ref="N79" si="911">ROUND((L79-L67)/L67*100,2)</f>
        <v>-0.42</v>
      </c>
      <c r="O79" s="542">
        <f t="shared" ref="O79" si="912">AVERAGE(L77:L79)</f>
        <v>99.344372161042656</v>
      </c>
      <c r="P79" s="359">
        <f t="shared" ref="P79" si="913">O79-O78</f>
        <v>0.12473795603544602</v>
      </c>
      <c r="Q79" s="360">
        <f t="shared" ref="Q79" si="914">IF(P79&lt;0,-1,1)</f>
        <v>1</v>
      </c>
      <c r="R79" s="361">
        <f t="shared" ref="R79" si="915">SUM(Q77:Q79)</f>
        <v>-1</v>
      </c>
      <c r="S79" s="362" t="str">
        <f t="shared" ref="S79" si="916">IF(R79=-3,"悪化 ",IF(R79=3,"改善 "," ---"))</f>
        <v xml:space="preserve"> ---</v>
      </c>
      <c r="T79" s="2482">
        <f>結果表!Q77</f>
        <v>100.06791792768185</v>
      </c>
    </row>
    <row r="80" spans="1:20">
      <c r="A80" s="2175">
        <v>45413</v>
      </c>
      <c r="B80" s="2590">
        <f>結果表!C78</f>
        <v>99.397594309198993</v>
      </c>
      <c r="C80" s="52">
        <f t="shared" ref="C80" si="917">B80-B79</f>
        <v>0.15762656925821261</v>
      </c>
      <c r="D80" s="243">
        <f t="shared" ref="D80" si="918">ROUND((B80-B68)/B68*100,2)</f>
        <v>-0.39</v>
      </c>
      <c r="E80" s="542">
        <f t="shared" ref="E80" si="919">AVERAGE(B78:B80)</f>
        <v>99.246960016927588</v>
      </c>
      <c r="F80" s="359">
        <f t="shared" ref="F80" si="920">E80-E79</f>
        <v>0.11514088968945657</v>
      </c>
      <c r="G80" s="360">
        <f t="shared" ref="G80" si="921">IF(F80&lt;0,-1,1)</f>
        <v>1</v>
      </c>
      <c r="H80" s="361">
        <f t="shared" ref="H80" si="922">SUM(G78:G80)</f>
        <v>1</v>
      </c>
      <c r="I80" s="362" t="str">
        <f t="shared" ref="I80" si="923">IF(H80=-3,"悪化 ",IF(H80=3,"改善 "," ---"))</f>
        <v xml:space="preserve"> ---</v>
      </c>
      <c r="J80" s="2482">
        <f>結果表!K78</f>
        <v>99.839621665057621</v>
      </c>
      <c r="K80" s="2522">
        <v>45413</v>
      </c>
      <c r="L80" s="2482">
        <f>結果表!I78</f>
        <v>99.861886587793592</v>
      </c>
      <c r="M80" s="52">
        <f t="shared" ref="M80" si="924">L80-L79</f>
        <v>0.30505231915711306</v>
      </c>
      <c r="N80" s="243">
        <f t="shared" ref="N80" si="925">ROUND((L80-L68)/L68*100,2)</f>
        <v>-0.08</v>
      </c>
      <c r="O80" s="542">
        <f t="shared" ref="O80" si="926">AVERAGE(L78:L80)</f>
        <v>99.574042221954926</v>
      </c>
      <c r="P80" s="359">
        <f t="shared" ref="P80" si="927">O80-O79</f>
        <v>0.22967006091226949</v>
      </c>
      <c r="Q80" s="360">
        <f t="shared" ref="Q80" si="928">IF(P80&lt;0,-1,1)</f>
        <v>1</v>
      </c>
      <c r="R80" s="361">
        <f t="shared" ref="R80" si="929">SUM(Q78:Q80)</f>
        <v>1</v>
      </c>
      <c r="S80" s="362" t="str">
        <f t="shared" ref="S80" si="930">IF(R80=-3,"悪化 ",IF(R80=3,"改善 "," ---"))</f>
        <v xml:space="preserve"> ---</v>
      </c>
      <c r="T80" s="2482">
        <f>結果表!Q78</f>
        <v>100.02053533646577</v>
      </c>
    </row>
    <row r="81" spans="1:20">
      <c r="A81" s="2175">
        <v>45444</v>
      </c>
      <c r="B81" s="2590">
        <f>結果表!C79</f>
        <v>99.46913340792679</v>
      </c>
      <c r="C81" s="52">
        <f t="shared" ref="C81" si="931">B81-B80</f>
        <v>7.1539098727797068E-2</v>
      </c>
      <c r="D81" s="243">
        <f t="shared" ref="D81" si="932">ROUND((B81-B69)/B69*100,2)</f>
        <v>-0.27</v>
      </c>
      <c r="E81" s="542">
        <f t="shared" ref="E81" si="933">AVERAGE(B79:B81)</f>
        <v>99.36889848568886</v>
      </c>
      <c r="F81" s="359">
        <f t="shared" ref="F81" si="934">E81-E80</f>
        <v>0.12193846876127168</v>
      </c>
      <c r="G81" s="360">
        <f t="shared" ref="G81" si="935">IF(F81&lt;0,-1,1)</f>
        <v>1</v>
      </c>
      <c r="H81" s="361">
        <f t="shared" ref="H81" si="936">SUM(G79:G81)</f>
        <v>3</v>
      </c>
      <c r="I81" s="362" t="str">
        <f t="shared" ref="I81" si="937">IF(H81=-3,"悪化 ",IF(H81=3,"改善 "," ---"))</f>
        <v xml:space="preserve">改善 </v>
      </c>
      <c r="J81" s="2482">
        <f>結果表!K79</f>
        <v>99.984093274531034</v>
      </c>
      <c r="K81" s="2522">
        <v>45444</v>
      </c>
      <c r="L81" s="2482">
        <f>結果表!I79</f>
        <v>100.09649945462738</v>
      </c>
      <c r="M81" s="52">
        <f t="shared" ref="M81" si="938">L81-L80</f>
        <v>0.23461286683378546</v>
      </c>
      <c r="N81" s="243">
        <f t="shared" ref="N81" si="939">ROUND((L81-L69)/L69*100,2)</f>
        <v>0.17</v>
      </c>
      <c r="O81" s="542">
        <f t="shared" ref="O81" si="940">AVERAGE(L79:L81)</f>
        <v>99.838406770352478</v>
      </c>
      <c r="P81" s="359">
        <f t="shared" ref="P81" si="941">O81-O80</f>
        <v>0.26436454839755186</v>
      </c>
      <c r="Q81" s="360">
        <f t="shared" ref="Q81" si="942">IF(P81&lt;0,-1,1)</f>
        <v>1</v>
      </c>
      <c r="R81" s="361">
        <f t="shared" ref="R81" si="943">SUM(Q79:Q81)</f>
        <v>3</v>
      </c>
      <c r="S81" s="362" t="str">
        <f t="shared" ref="S81" si="944">IF(R81=-3,"悪化 ",IF(R81=3,"改善 "," ---"))</f>
        <v xml:space="preserve">改善 </v>
      </c>
      <c r="T81" s="2482">
        <f>結果表!Q79</f>
        <v>99.990624394296361</v>
      </c>
    </row>
    <row r="82" spans="1:20">
      <c r="A82" s="2175">
        <v>45474</v>
      </c>
      <c r="B82" s="2590">
        <f>結果表!C80</f>
        <v>99.476586169437837</v>
      </c>
      <c r="C82" s="52">
        <f t="shared" ref="C82" si="945">B82-B81</f>
        <v>7.4527615110469014E-3</v>
      </c>
      <c r="D82" s="243">
        <f t="shared" ref="D82" si="946">ROUND((B82-B70)/B70*100,2)</f>
        <v>-0.22</v>
      </c>
      <c r="E82" s="542">
        <f t="shared" ref="E82" si="947">AVERAGE(B80:B82)</f>
        <v>99.447771295521207</v>
      </c>
      <c r="F82" s="359">
        <f t="shared" ref="F82" si="948">E82-E81</f>
        <v>7.8872809832347457E-2</v>
      </c>
      <c r="G82" s="360">
        <f t="shared" ref="G82" si="949">IF(F82&lt;0,-1,1)</f>
        <v>1</v>
      </c>
      <c r="H82" s="361">
        <f t="shared" ref="H82" si="950">SUM(G80:G82)</f>
        <v>3</v>
      </c>
      <c r="I82" s="362" t="str">
        <f t="shared" ref="I82" si="951">IF(H82=-3,"悪化 ",IF(H82=3,"改善 "," ---"))</f>
        <v xml:space="preserve">改善 </v>
      </c>
      <c r="J82" s="2482">
        <f>結果表!K80</f>
        <v>100.14821175760459</v>
      </c>
      <c r="K82" s="2522">
        <v>45474</v>
      </c>
      <c r="L82" s="2482">
        <f>結果表!I80</f>
        <v>100.26784956502172</v>
      </c>
      <c r="M82" s="52">
        <f t="shared" ref="M82" si="952">L82-L81</f>
        <v>0.17135011039434289</v>
      </c>
      <c r="N82" s="243">
        <f t="shared" ref="N82" si="953">ROUND((L82-L70)/L70*100,2)</f>
        <v>0.34</v>
      </c>
      <c r="O82" s="542">
        <f t="shared" ref="O82" si="954">AVERAGE(L80:L82)</f>
        <v>100.07541186914756</v>
      </c>
      <c r="P82" s="359">
        <f t="shared" ref="P82" si="955">O82-O81</f>
        <v>0.23700509879508047</v>
      </c>
      <c r="Q82" s="360">
        <f t="shared" ref="Q82" si="956">IF(P82&lt;0,-1,1)</f>
        <v>1</v>
      </c>
      <c r="R82" s="361">
        <f t="shared" ref="R82" si="957">SUM(Q80:Q82)</f>
        <v>3</v>
      </c>
      <c r="S82" s="362" t="str">
        <f t="shared" ref="S82" si="958">IF(R82=-3,"悪化 ",IF(R82=3,"改善 "," ---"))</f>
        <v xml:space="preserve">改善 </v>
      </c>
      <c r="T82" s="2482">
        <f>結果表!Q80</f>
        <v>99.967154487424892</v>
      </c>
    </row>
    <row r="83" spans="1:20">
      <c r="A83" s="2175">
        <v>45505</v>
      </c>
      <c r="B83" s="2590">
        <f>結果表!C81</f>
        <v>99.366367851313441</v>
      </c>
      <c r="C83" s="52">
        <f t="shared" ref="C83" si="959">B83-B82</f>
        <v>-0.11021831812439586</v>
      </c>
      <c r="D83" s="243">
        <f t="shared" ref="D83" si="960">ROUND((B83-B71)/B71*100,2)</f>
        <v>-0.3</v>
      </c>
      <c r="E83" s="542">
        <f t="shared" ref="E83" si="961">AVERAGE(B81:B83)</f>
        <v>99.437362476226028</v>
      </c>
      <c r="F83" s="359">
        <f t="shared" ref="F83" si="962">E83-E82</f>
        <v>-1.0408819295179228E-2</v>
      </c>
      <c r="G83" s="360">
        <f t="shared" ref="G83" si="963">IF(F83&lt;0,-1,1)</f>
        <v>-1</v>
      </c>
      <c r="H83" s="361">
        <f t="shared" ref="H83" si="964">SUM(G81:G83)</f>
        <v>1</v>
      </c>
      <c r="I83" s="362" t="str">
        <f t="shared" ref="I83" si="965">IF(H83=-3,"悪化 ",IF(H83=3,"改善 "," ---"))</f>
        <v xml:space="preserve"> ---</v>
      </c>
      <c r="J83" s="2482">
        <f>結果表!K81</f>
        <v>100.26599954904735</v>
      </c>
      <c r="K83" s="2522">
        <v>45505</v>
      </c>
      <c r="L83" s="2482">
        <f>結果表!I81</f>
        <v>100.28008646682918</v>
      </c>
      <c r="M83" s="52">
        <f t="shared" ref="M83" si="966">L83-L82</f>
        <v>1.223690180745507E-2</v>
      </c>
      <c r="N83" s="243">
        <f t="shared" ref="N83" si="967">ROUND((L83-L71)/L71*100,2)</f>
        <v>0.38</v>
      </c>
      <c r="O83" s="542">
        <f t="shared" ref="O83" si="968">AVERAGE(L81:L83)</f>
        <v>100.2148118288261</v>
      </c>
      <c r="P83" s="359">
        <f t="shared" ref="P83" si="969">O83-O82</f>
        <v>0.13939995967854202</v>
      </c>
      <c r="Q83" s="360">
        <f t="shared" ref="Q83" si="970">IF(P83&lt;0,-1,1)</f>
        <v>1</v>
      </c>
      <c r="R83" s="361">
        <f t="shared" ref="R83" si="971">SUM(Q81:Q83)</f>
        <v>3</v>
      </c>
      <c r="S83" s="362" t="str">
        <f t="shared" ref="S83" si="972">IF(R83=-3,"悪化 ",IF(R83=3,"改善 "," ---"))</f>
        <v xml:space="preserve">改善 </v>
      </c>
      <c r="T83" s="2482">
        <f>結果表!Q81</f>
        <v>99.929209628544257</v>
      </c>
    </row>
    <row r="84" spans="1:20">
      <c r="A84" s="2175">
        <v>45536</v>
      </c>
      <c r="B84" s="2590">
        <f>結果表!C82</f>
        <v>99.268314149899041</v>
      </c>
      <c r="C84" s="52">
        <f t="shared" ref="C84" si="973">B84-B83</f>
        <v>-9.8053701414400507E-2</v>
      </c>
      <c r="D84" s="243">
        <f t="shared" ref="D84" si="974">ROUND((B84-B72)/B72*100,2)</f>
        <v>-0.32</v>
      </c>
      <c r="E84" s="542">
        <f t="shared" ref="E84" si="975">AVERAGE(B82:B84)</f>
        <v>99.370422723550107</v>
      </c>
      <c r="F84" s="359">
        <f t="shared" ref="F84" si="976">E84-E83</f>
        <v>-6.6939752675921227E-2</v>
      </c>
      <c r="G84" s="360">
        <f t="shared" ref="G84" si="977">IF(F84&lt;0,-1,1)</f>
        <v>-1</v>
      </c>
      <c r="H84" s="361">
        <f t="shared" ref="H84" si="978">SUM(G82:G84)</f>
        <v>-1</v>
      </c>
      <c r="I84" s="362" t="str">
        <f t="shared" ref="I84" si="979">IF(H84=-3,"悪化 ",IF(H84=3,"改善 "," ---"))</f>
        <v xml:space="preserve"> ---</v>
      </c>
      <c r="J84" s="2482">
        <f>結果表!K82</f>
        <v>100.3391233022781</v>
      </c>
      <c r="K84" s="2522">
        <v>45536</v>
      </c>
      <c r="L84" s="2482">
        <f>結果表!I82</f>
        <v>100.24030866086795</v>
      </c>
      <c r="M84" s="52">
        <f t="shared" ref="M84" si="980">L84-L83</f>
        <v>-3.9777805961222157E-2</v>
      </c>
      <c r="N84" s="243">
        <f t="shared" ref="N84" si="981">ROUND((L84-L72)/L72*100,2)</f>
        <v>0.43</v>
      </c>
      <c r="O84" s="542">
        <f t="shared" ref="O84" si="982">AVERAGE(L82:L84)</f>
        <v>100.2627482309063</v>
      </c>
      <c r="P84" s="359">
        <f t="shared" ref="P84" si="983">O84-O83</f>
        <v>4.7936402080196672E-2</v>
      </c>
      <c r="Q84" s="360">
        <f t="shared" ref="Q84" si="984">IF(P84&lt;0,-1,1)</f>
        <v>1</v>
      </c>
      <c r="R84" s="361">
        <f t="shared" ref="R84" si="985">SUM(Q82:Q84)</f>
        <v>3</v>
      </c>
      <c r="S84" s="362" t="str">
        <f t="shared" ref="S84" si="986">IF(R84=-3,"悪化 ",IF(R84=3,"改善 "," ---"))</f>
        <v xml:space="preserve">改善 </v>
      </c>
      <c r="T84" s="2482">
        <f>結果表!Q82</f>
        <v>99.909558027991451</v>
      </c>
    </row>
    <row r="85" spans="1:20">
      <c r="A85" s="2175">
        <v>45566</v>
      </c>
      <c r="B85" s="2590">
        <f>結果表!C83</f>
        <v>99.233497900138161</v>
      </c>
      <c r="C85" s="52">
        <f t="shared" ref="C85" si="987">B85-B84</f>
        <v>-3.4816249760879714E-2</v>
      </c>
      <c r="D85" s="243">
        <f t="shared" ref="D85" si="988">ROUND((B85-B73)/B73*100,2)</f>
        <v>-0.27</v>
      </c>
      <c r="E85" s="542">
        <f t="shared" ref="E85" si="989">AVERAGE(B83:B85)</f>
        <v>99.289393300450214</v>
      </c>
      <c r="F85" s="359">
        <f t="shared" ref="F85" si="990">E85-E84</f>
        <v>-8.1029423099892028E-2</v>
      </c>
      <c r="G85" s="360">
        <f t="shared" ref="G85" si="991">IF(F85&lt;0,-1,1)</f>
        <v>-1</v>
      </c>
      <c r="H85" s="361">
        <f t="shared" ref="H85" si="992">SUM(G83:G85)</f>
        <v>-3</v>
      </c>
      <c r="I85" s="362" t="str">
        <f t="shared" ref="I85" si="993">IF(H85=-3,"悪化 ",IF(H85=3,"改善 "," ---"))</f>
        <v xml:space="preserve">悪化 </v>
      </c>
      <c r="J85" s="2482">
        <f>結果表!K83</f>
        <v>100.35816655256971</v>
      </c>
      <c r="K85" s="2522">
        <v>45566</v>
      </c>
      <c r="L85" s="2482">
        <f>結果表!I83</f>
        <v>100.16270535248015</v>
      </c>
      <c r="M85" s="52">
        <f t="shared" ref="M85" si="994">L85-L84</f>
        <v>-7.7603308387807601E-2</v>
      </c>
      <c r="N85" s="243">
        <f t="shared" ref="N85" si="995">ROUND((L85-L73)/L73*100,2)</f>
        <v>0.49</v>
      </c>
      <c r="O85" s="542">
        <f t="shared" ref="O85" si="996">AVERAGE(L83:L85)</f>
        <v>100.22770016005909</v>
      </c>
      <c r="P85" s="359">
        <f t="shared" ref="P85" si="997">O85-O84</f>
        <v>-3.5048070847210511E-2</v>
      </c>
      <c r="Q85" s="360">
        <f t="shared" ref="Q85" si="998">IF(P85&lt;0,-1,1)</f>
        <v>-1</v>
      </c>
      <c r="R85" s="361">
        <f t="shared" ref="R85" si="999">SUM(Q83:Q85)</f>
        <v>1</v>
      </c>
      <c r="S85" s="362" t="str">
        <f t="shared" ref="S85" si="1000">IF(R85=-3,"悪化 ",IF(R85=3,"改善 "," ---"))</f>
        <v xml:space="preserve"> ---</v>
      </c>
      <c r="T85" s="2482">
        <f>結果表!Q83</f>
        <v>99.892415846014714</v>
      </c>
    </row>
    <row r="86" spans="1:20">
      <c r="A86" s="2175">
        <v>45597</v>
      </c>
      <c r="B86" s="2590">
        <f>結果表!C84</f>
        <v>99.286557781857056</v>
      </c>
      <c r="C86" s="52">
        <f t="shared" ref="C86" si="1001">B86-B85</f>
        <v>5.305988171889453E-2</v>
      </c>
      <c r="D86" s="243">
        <f t="shared" ref="D86" si="1002">ROUND((B86-B74)/B74*100,2)</f>
        <v>-0.09</v>
      </c>
      <c r="E86" s="542">
        <f t="shared" ref="E86" si="1003">AVERAGE(B84:B86)</f>
        <v>99.262789943964734</v>
      </c>
      <c r="F86" s="359">
        <f t="shared" ref="F86" si="1004">E86-E85</f>
        <v>-2.6603356485480845E-2</v>
      </c>
      <c r="G86" s="360">
        <f t="shared" ref="G86" si="1005">IF(F86&lt;0,-1,1)</f>
        <v>-1</v>
      </c>
      <c r="H86" s="361">
        <f t="shared" ref="H86" si="1006">SUM(G84:G86)</f>
        <v>-3</v>
      </c>
      <c r="I86" s="362" t="str">
        <f t="shared" ref="I86" si="1007">IF(H86=-3,"悪化 ",IF(H86=3,"改善 "," ---"))</f>
        <v xml:space="preserve">悪化 </v>
      </c>
      <c r="J86" s="2482">
        <f>結果表!K84</f>
        <v>100.32557764538097</v>
      </c>
      <c r="K86" s="2522">
        <v>45597</v>
      </c>
      <c r="L86" s="2482">
        <f>結果表!I84</f>
        <v>100.05946520315493</v>
      </c>
      <c r="M86" s="52">
        <f t="shared" ref="M86" si="1008">L86-L85</f>
        <v>-0.10324014932521663</v>
      </c>
      <c r="N86" s="243">
        <f t="shared" ref="N86" si="1009">ROUND((L86-L74)/L74*100,2)</f>
        <v>0.55000000000000004</v>
      </c>
      <c r="O86" s="542">
        <f t="shared" ref="O86" si="1010">AVERAGE(L84:L86)</f>
        <v>100.15415973883434</v>
      </c>
      <c r="P86" s="359">
        <f t="shared" ref="P86" si="1011">O86-O85</f>
        <v>-7.3540421224748798E-2</v>
      </c>
      <c r="Q86" s="360">
        <f t="shared" ref="Q86" si="1012">IF(P86&lt;0,-1,1)</f>
        <v>-1</v>
      </c>
      <c r="R86" s="361">
        <f t="shared" ref="R86" si="1013">SUM(Q84:Q86)</f>
        <v>-1</v>
      </c>
      <c r="S86" s="362" t="str">
        <f t="shared" ref="S86" si="1014">IF(R86=-3,"悪化 ",IF(R86=3,"改善 "," ---"))</f>
        <v xml:space="preserve"> ---</v>
      </c>
      <c r="T86" s="2482">
        <f>結果表!Q84</f>
        <v>99.85827180977553</v>
      </c>
    </row>
    <row r="87" spans="1:20">
      <c r="A87" s="2484">
        <v>45627</v>
      </c>
      <c r="B87" s="2590">
        <f>結果表!C85</f>
        <v>99.438545461006484</v>
      </c>
      <c r="C87" s="52">
        <f t="shared" ref="C87" si="1015">B87-B86</f>
        <v>0.15198767914942835</v>
      </c>
      <c r="D87" s="243">
        <f t="shared" ref="D87" si="1016">ROUND((B87-B75)/B75*100,2)</f>
        <v>0.21</v>
      </c>
      <c r="E87" s="542">
        <f t="shared" ref="E87" si="1017">AVERAGE(B85:B87)</f>
        <v>99.3195337143339</v>
      </c>
      <c r="F87" s="359">
        <f t="shared" ref="F87" si="1018">E87-E86</f>
        <v>5.6743770369166668E-2</v>
      </c>
      <c r="G87" s="360">
        <f t="shared" ref="G87" si="1019">IF(F87&lt;0,-1,1)</f>
        <v>1</v>
      </c>
      <c r="H87" s="361">
        <f t="shared" ref="H87" si="1020">SUM(G85:G87)</f>
        <v>-1</v>
      </c>
      <c r="I87" s="362" t="str">
        <f t="shared" ref="I87" si="1021">IF(H87=-3,"悪化 ",IF(H87=3,"改善 "," ---"))</f>
        <v xml:space="preserve"> ---</v>
      </c>
      <c r="J87" s="2482">
        <f>結果表!K85</f>
        <v>100.26687950253887</v>
      </c>
      <c r="K87" s="2568">
        <v>45627</v>
      </c>
      <c r="L87" s="2482">
        <f>結果表!I85</f>
        <v>99.959781080563602</v>
      </c>
      <c r="M87" s="52">
        <f t="shared" ref="M87" si="1022">L87-L86</f>
        <v>-9.9684122591327196E-2</v>
      </c>
      <c r="N87" s="243">
        <f t="shared" ref="N87" si="1023">ROUND((L87-L75)/L75*100,2)</f>
        <v>0.63</v>
      </c>
      <c r="O87" s="542">
        <f t="shared" ref="O87" si="1024">AVERAGE(L85:L87)</f>
        <v>100.06065054539955</v>
      </c>
      <c r="P87" s="359">
        <f t="shared" ref="P87" si="1025">O87-O86</f>
        <v>-9.3509193434783811E-2</v>
      </c>
      <c r="Q87" s="360">
        <f t="shared" ref="Q87" si="1026">IF(P87&lt;0,-1,1)</f>
        <v>-1</v>
      </c>
      <c r="R87" s="361">
        <f t="shared" ref="R87" si="1027">SUM(Q85:Q87)</f>
        <v>-3</v>
      </c>
      <c r="S87" s="362" t="str">
        <f t="shared" ref="S87" si="1028">IF(R87=-3,"悪化 ",IF(R87=3,"改善 "," ---"))</f>
        <v xml:space="preserve">悪化 </v>
      </c>
      <c r="T87" s="2482">
        <f>結果表!Q85</f>
        <v>99.826158713865539</v>
      </c>
    </row>
    <row r="88" spans="1:20">
      <c r="A88" s="2174">
        <v>45658</v>
      </c>
      <c r="B88" s="2592">
        <f>結果表!C86</f>
        <v>99.585273071578214</v>
      </c>
      <c r="C88" s="245">
        <f t="shared" ref="C88" si="1029">B88-B87</f>
        <v>0.14672761057173034</v>
      </c>
      <c r="D88" s="547">
        <f t="shared" ref="D88" si="1030">ROUND((B88-B76)/B76*100,2)</f>
        <v>0.49</v>
      </c>
      <c r="E88" s="553">
        <f t="shared" ref="E88" si="1031">AVERAGE(B86:B88)</f>
        <v>99.436792104813932</v>
      </c>
      <c r="F88" s="548">
        <f t="shared" ref="F88" si="1032">E88-E87</f>
        <v>0.11725839048003195</v>
      </c>
      <c r="G88" s="554">
        <f t="shared" ref="G88" si="1033">IF(F88&lt;0,-1,1)</f>
        <v>1</v>
      </c>
      <c r="H88" s="549">
        <f t="shared" ref="H88" si="1034">SUM(G86:G88)</f>
        <v>1</v>
      </c>
      <c r="I88" s="524" t="str">
        <f t="shared" ref="I88" si="1035">IF(H88=-3,"悪化 ",IF(H88=3,"改善 "," ---"))</f>
        <v xml:space="preserve"> ---</v>
      </c>
      <c r="J88" s="2564">
        <f>結果表!K86</f>
        <v>100.19609168204636</v>
      </c>
      <c r="K88" s="2567">
        <v>45658</v>
      </c>
      <c r="L88" s="2585">
        <f>結果表!I86</f>
        <v>99.837794222508521</v>
      </c>
      <c r="M88" s="245">
        <f t="shared" ref="M88" si="1036">L88-L87</f>
        <v>-0.12198685805508092</v>
      </c>
      <c r="N88" s="547">
        <f t="shared" ref="N88" si="1037">ROUND((L88-L76)/L76*100,2)</f>
        <v>0.66</v>
      </c>
      <c r="O88" s="553">
        <f t="shared" ref="O88" si="1038">AVERAGE(L86:L88)</f>
        <v>99.952346835409017</v>
      </c>
      <c r="P88" s="548">
        <f t="shared" ref="P88" si="1039">O88-O87</f>
        <v>-0.10830370999053684</v>
      </c>
      <c r="Q88" s="554">
        <f t="shared" ref="Q88" si="1040">IF(P88&lt;0,-1,1)</f>
        <v>-1</v>
      </c>
      <c r="R88" s="549">
        <f t="shared" ref="R88" si="1041">SUM(Q86:Q88)</f>
        <v>-3</v>
      </c>
      <c r="S88" s="524" t="str">
        <f t="shared" ref="S88" si="1042">IF(R88=-3,"悪化 ",IF(R88=3,"改善 "," ---"))</f>
        <v xml:space="preserve">悪化 </v>
      </c>
      <c r="T88" s="2564">
        <f>結果表!Q86</f>
        <v>99.804529332752779</v>
      </c>
    </row>
    <row r="89" spans="1:20">
      <c r="A89" s="2175">
        <v>45689</v>
      </c>
      <c r="B89" s="2593">
        <f>結果表!C87</f>
        <v>99.689100111269653</v>
      </c>
      <c r="C89" s="243">
        <f t="shared" ref="C89" si="1043">B89-B88</f>
        <v>0.10382703969143847</v>
      </c>
      <c r="D89" s="52">
        <f t="shared" ref="D89" si="1044">ROUND((B89-B77)/B77*100,2)</f>
        <v>0.64</v>
      </c>
      <c r="E89" s="359">
        <f t="shared" ref="E89" si="1045">AVERAGE(B87:B89)</f>
        <v>99.570972881284774</v>
      </c>
      <c r="F89" s="542">
        <f t="shared" ref="F89" si="1046">E89-E88</f>
        <v>0.13418077647084203</v>
      </c>
      <c r="G89" s="361">
        <f t="shared" ref="G89" si="1047">IF(F89&lt;0,-1,1)</f>
        <v>1</v>
      </c>
      <c r="H89" s="360">
        <f t="shared" ref="H89" si="1048">SUM(G87:G89)</f>
        <v>3</v>
      </c>
      <c r="I89" s="514" t="str">
        <f t="shared" ref="I89" si="1049">IF(H89=-3,"悪化 ",IF(H89=3,"改善 "," ---"))</f>
        <v xml:space="preserve">改善 </v>
      </c>
      <c r="J89" s="2565">
        <f>結果表!K87</f>
        <v>100.11732089265377</v>
      </c>
      <c r="K89" s="2522">
        <v>45689</v>
      </c>
      <c r="L89" s="2586">
        <f>結果表!I87</f>
        <v>99.722201616331375</v>
      </c>
      <c r="M89" s="243">
        <f t="shared" ref="M89" si="1050">L89-L88</f>
        <v>-0.11559260617714529</v>
      </c>
      <c r="N89" s="52">
        <f t="shared" ref="N89" si="1051">ROUND((L89-L77)/L77*100,2)</f>
        <v>0.55000000000000004</v>
      </c>
      <c r="O89" s="359">
        <f t="shared" ref="O89" si="1052">AVERAGE(L87:L89)</f>
        <v>99.839925639801166</v>
      </c>
      <c r="P89" s="542">
        <f t="shared" ref="P89" si="1053">O89-O88</f>
        <v>-0.11242119560785113</v>
      </c>
      <c r="Q89" s="361">
        <f t="shared" ref="Q89" si="1054">IF(P89&lt;0,-1,1)</f>
        <v>-1</v>
      </c>
      <c r="R89" s="360">
        <f t="shared" ref="R89" si="1055">SUM(Q87:Q89)</f>
        <v>-3</v>
      </c>
      <c r="S89" s="514" t="str">
        <f t="shared" ref="S89" si="1056">IF(R89=-3,"悪化 ",IF(R89=3,"改善 "," ---"))</f>
        <v xml:space="preserve">悪化 </v>
      </c>
      <c r="T89" s="2565">
        <f>結果表!Q87</f>
        <v>99.806215302369594</v>
      </c>
    </row>
    <row r="90" spans="1:20">
      <c r="A90" s="2175">
        <v>45717</v>
      </c>
      <c r="B90" s="2593">
        <f>結果表!C88</f>
        <v>99.743161790102832</v>
      </c>
      <c r="C90" s="243">
        <f t="shared" ref="C90" si="1057">B90-B89</f>
        <v>5.4061678833178917E-2</v>
      </c>
      <c r="D90" s="52">
        <f t="shared" ref="D90" si="1058">ROUND((B90-B78)/B78*100,2)</f>
        <v>0.65</v>
      </c>
      <c r="E90" s="359">
        <f t="shared" ref="E90" si="1059">AVERAGE(B88:B90)</f>
        <v>99.672511657650219</v>
      </c>
      <c r="F90" s="542">
        <f t="shared" ref="F90" si="1060">E90-E89</f>
        <v>0.10153877636544451</v>
      </c>
      <c r="G90" s="361">
        <f t="shared" ref="G90" si="1061">IF(F90&lt;0,-1,1)</f>
        <v>1</v>
      </c>
      <c r="H90" s="360">
        <f t="shared" ref="H90" si="1062">SUM(G88:G90)</f>
        <v>3</v>
      </c>
      <c r="I90" s="514" t="str">
        <f t="shared" ref="I90" si="1063">IF(H90=-3,"悪化 ",IF(H90=3,"改善 "," ---"))</f>
        <v xml:space="preserve">改善 </v>
      </c>
      <c r="J90" s="2565">
        <f>結果表!K88</f>
        <v>100.07728514819442</v>
      </c>
      <c r="K90" s="2522">
        <v>45717</v>
      </c>
      <c r="L90" s="2586">
        <f>結果表!I88</f>
        <v>99.630922215461169</v>
      </c>
      <c r="M90" s="243">
        <f t="shared" ref="M90" si="1064">L90-L89</f>
        <v>-9.1279400870206473E-2</v>
      </c>
      <c r="N90" s="52">
        <f t="shared" ref="N90" si="1065">ROUND((L90-L78)/L78*100,2)</f>
        <v>0.33</v>
      </c>
      <c r="O90" s="359">
        <f t="shared" ref="O90" si="1066">AVERAGE(L88:L90)</f>
        <v>99.73030601810035</v>
      </c>
      <c r="P90" s="542">
        <f t="shared" ref="P90" si="1067">O90-O89</f>
        <v>-0.10961962170081563</v>
      </c>
      <c r="Q90" s="361">
        <f t="shared" ref="Q90" si="1068">IF(P90&lt;0,-1,1)</f>
        <v>-1</v>
      </c>
      <c r="R90" s="360">
        <f t="shared" ref="R90" si="1069">SUM(Q88:Q90)</f>
        <v>-3</v>
      </c>
      <c r="S90" s="514" t="str">
        <f t="shared" ref="S90" si="1070">IF(R90=-3,"悪化 ",IF(R90=3,"改善 "," ---"))</f>
        <v xml:space="preserve">悪化 </v>
      </c>
      <c r="T90" s="2565">
        <f>結果表!Q88</f>
        <v>99.833249842063566</v>
      </c>
    </row>
    <row r="91" spans="1:20">
      <c r="A91" s="2175">
        <v>45748</v>
      </c>
      <c r="B91" s="2593">
        <f>結果表!C89</f>
        <v>99.804526535830561</v>
      </c>
      <c r="C91" s="243">
        <f t="shared" ref="C91" si="1071">B91-B90</f>
        <v>6.1364745727729542E-2</v>
      </c>
      <c r="D91" s="52">
        <f t="shared" ref="D91" si="1072">ROUND((B91-B79)/B79*100,2)</f>
        <v>0.56999999999999995</v>
      </c>
      <c r="E91" s="359">
        <f t="shared" ref="E91" si="1073">AVERAGE(B89:B91)</f>
        <v>99.745596145734353</v>
      </c>
      <c r="F91" s="542">
        <f t="shared" ref="F91" si="1074">E91-E90</f>
        <v>7.3084488084134591E-2</v>
      </c>
      <c r="G91" s="361">
        <f t="shared" ref="G91" si="1075">IF(F91&lt;0,-1,1)</f>
        <v>1</v>
      </c>
      <c r="H91" s="360">
        <f t="shared" ref="H91" si="1076">SUM(G89:G91)</f>
        <v>3</v>
      </c>
      <c r="I91" s="514" t="str">
        <f t="shared" ref="I91" si="1077">IF(H91=-3,"悪化 ",IF(H91=3,"改善 "," ---"))</f>
        <v xml:space="preserve">改善 </v>
      </c>
      <c r="J91" s="2565">
        <f>結果表!K89</f>
        <v>100.13137159526518</v>
      </c>
      <c r="K91" s="2522">
        <v>45748</v>
      </c>
      <c r="L91" s="2586">
        <f>結果表!I89</f>
        <v>99.623449284066041</v>
      </c>
      <c r="M91" s="243">
        <f t="shared" ref="M91" si="1078">L91-L90</f>
        <v>-7.4729313951280574E-3</v>
      </c>
      <c r="N91" s="52">
        <f t="shared" ref="N91" si="1079">ROUND((L91-L79)/L79*100,2)</f>
        <v>7.0000000000000007E-2</v>
      </c>
      <c r="O91" s="359">
        <f t="shared" ref="O91" si="1080">AVERAGE(L89:L91)</f>
        <v>99.658857705286195</v>
      </c>
      <c r="P91" s="542">
        <f t="shared" ref="P91" si="1081">O91-O90</f>
        <v>-7.1448312814155202E-2</v>
      </c>
      <c r="Q91" s="361">
        <f t="shared" ref="Q91" si="1082">IF(P91&lt;0,-1,1)</f>
        <v>-1</v>
      </c>
      <c r="R91" s="360">
        <f t="shared" ref="R91" si="1083">SUM(Q89:Q91)</f>
        <v>-3</v>
      </c>
      <c r="S91" s="514" t="str">
        <f t="shared" ref="S91" si="1084">IF(R91=-3,"悪化 ",IF(R91=3,"改善 "," ---"))</f>
        <v xml:space="preserve">悪化 </v>
      </c>
      <c r="T91" s="2565">
        <f>結果表!Q89</f>
        <v>99.884672052019809</v>
      </c>
    </row>
    <row r="92" spans="1:20">
      <c r="A92" s="2175">
        <v>45778</v>
      </c>
      <c r="B92" s="2593">
        <f>結果表!C90</f>
        <v>99.864638930793646</v>
      </c>
      <c r="C92" s="243">
        <f t="shared" ref="C92" si="1085">B92-B91</f>
        <v>6.0112394963084625E-2</v>
      </c>
      <c r="D92" s="52">
        <f t="shared" ref="D92" si="1086">ROUND((B92-B80)/B80*100,2)</f>
        <v>0.47</v>
      </c>
      <c r="E92" s="359">
        <f t="shared" ref="E92" si="1087">AVERAGE(B90:B92)</f>
        <v>99.804109085575689</v>
      </c>
      <c r="F92" s="542">
        <f t="shared" ref="F92" si="1088">E92-E91</f>
        <v>5.8512939841335765E-2</v>
      </c>
      <c r="G92" s="361">
        <f t="shared" ref="G92" si="1089">IF(F92&lt;0,-1,1)</f>
        <v>1</v>
      </c>
      <c r="H92" s="360">
        <f t="shared" ref="H92" si="1090">SUM(G90:G92)</f>
        <v>3</v>
      </c>
      <c r="I92" s="514" t="str">
        <f t="shared" ref="I92" si="1091">IF(H92=-3,"悪化 ",IF(H92=3,"改善 "," ---"))</f>
        <v xml:space="preserve">改善 </v>
      </c>
      <c r="J92" s="2565">
        <f>結果表!K90</f>
        <v>100.23320844179214</v>
      </c>
      <c r="K92" s="2522">
        <v>45778</v>
      </c>
      <c r="L92" s="2586">
        <f>結果表!I90</f>
        <v>99.686108517220859</v>
      </c>
      <c r="M92" s="243">
        <f t="shared" ref="M92" si="1092">L92-L91</f>
        <v>6.2659233154818139E-2</v>
      </c>
      <c r="N92" s="52">
        <f t="shared" ref="N92" si="1093">ROUND((L92-L80)/L80*100,2)</f>
        <v>-0.18</v>
      </c>
      <c r="O92" s="359">
        <f t="shared" ref="O92" si="1094">AVERAGE(L90:L92)</f>
        <v>99.646826672249361</v>
      </c>
      <c r="P92" s="542">
        <f t="shared" ref="P92" si="1095">O92-O91</f>
        <v>-1.203103303683406E-2</v>
      </c>
      <c r="Q92" s="361">
        <f t="shared" ref="Q92" si="1096">IF(P92&lt;0,-1,1)</f>
        <v>-1</v>
      </c>
      <c r="R92" s="360">
        <f t="shared" ref="R92" si="1097">SUM(Q90:Q92)</f>
        <v>-3</v>
      </c>
      <c r="S92" s="514" t="str">
        <f t="shared" ref="S92" si="1098">IF(R92=-3,"悪化 ",IF(R92=3,"改善 "," ---"))</f>
        <v xml:space="preserve">悪化 </v>
      </c>
      <c r="T92" s="2565">
        <f>結果表!Q90</f>
        <v>99.948887586293552</v>
      </c>
    </row>
    <row r="93" spans="1:20">
      <c r="A93" s="2175">
        <v>45809</v>
      </c>
      <c r="B93" s="2593">
        <f>結果表!C91</f>
        <v>99.830973977587831</v>
      </c>
      <c r="C93" s="243">
        <f t="shared" ref="C93" si="1099">B93-B92</f>
        <v>-3.3664953205814641E-2</v>
      </c>
      <c r="D93" s="52">
        <f t="shared" ref="D93" si="1100">ROUND((B93-B81)/B81*100,2)</f>
        <v>0.36</v>
      </c>
      <c r="E93" s="359">
        <f t="shared" ref="E93" si="1101">AVERAGE(B91:B93)</f>
        <v>99.833379814737341</v>
      </c>
      <c r="F93" s="542">
        <f t="shared" ref="F93" si="1102">E93-E92</f>
        <v>2.9270729161652298E-2</v>
      </c>
      <c r="G93" s="361">
        <f t="shared" ref="G93" si="1103">IF(F93&lt;0,-1,1)</f>
        <v>1</v>
      </c>
      <c r="H93" s="360">
        <f t="shared" ref="H93" si="1104">SUM(G91:G93)</f>
        <v>3</v>
      </c>
      <c r="I93" s="514" t="str">
        <f t="shared" ref="I93" si="1105">IF(H93=-3,"悪化 ",IF(H93=3,"改善 "," ---"))</f>
        <v xml:space="preserve">改善 </v>
      </c>
      <c r="J93" s="2565">
        <f>結果表!K91</f>
        <v>100.26964572658366</v>
      </c>
      <c r="K93" s="2522">
        <v>45809</v>
      </c>
      <c r="L93" s="2586">
        <f>結果表!I91</f>
        <v>99.676908729138802</v>
      </c>
      <c r="M93" s="243">
        <f t="shared" ref="M93" si="1106">L93-L92</f>
        <v>-9.1997880820571254E-3</v>
      </c>
      <c r="N93" s="52">
        <f t="shared" ref="N93" si="1107">ROUND((L93-L81)/L81*100,2)</f>
        <v>-0.42</v>
      </c>
      <c r="O93" s="359">
        <f t="shared" ref="O93" si="1108">AVERAGE(L91:L93)</f>
        <v>99.662155510141886</v>
      </c>
      <c r="P93" s="542">
        <f t="shared" ref="P93" si="1109">O93-O92</f>
        <v>1.5328837892525371E-2</v>
      </c>
      <c r="Q93" s="361">
        <f t="shared" ref="Q93" si="1110">IF(P93&lt;0,-1,1)</f>
        <v>1</v>
      </c>
      <c r="R93" s="360">
        <f t="shared" ref="R93" si="1111">SUM(Q91:Q93)</f>
        <v>-1</v>
      </c>
      <c r="S93" s="514" t="str">
        <f t="shared" ref="S93" si="1112">IF(R93=-3,"悪化 ",IF(R93=3,"改善 "," ---"))</f>
        <v xml:space="preserve"> ---</v>
      </c>
      <c r="T93" s="2565">
        <f>結果表!Q91</f>
        <v>99.979224784475946</v>
      </c>
    </row>
    <row r="94" spans="1:20">
      <c r="A94" s="2175">
        <v>45839</v>
      </c>
      <c r="B94" s="2593">
        <f>結果表!C92</f>
        <v>99.69045943200868</v>
      </c>
      <c r="C94" s="243">
        <f t="shared" ref="C94" si="1113">B94-B93</f>
        <v>-0.14051454557915122</v>
      </c>
      <c r="D94" s="52">
        <f t="shared" ref="D94" si="1114">ROUND((B94-B82)/B82*100,2)</f>
        <v>0.21</v>
      </c>
      <c r="E94" s="359">
        <f t="shared" ref="E94" si="1115">AVERAGE(B92:B94)</f>
        <v>99.7953574467967</v>
      </c>
      <c r="F94" s="542">
        <f t="shared" ref="F94" si="1116">E94-E93</f>
        <v>-3.8022367940641288E-2</v>
      </c>
      <c r="G94" s="361">
        <f t="shared" ref="G94" si="1117">IF(F94&lt;0,-1,1)</f>
        <v>-1</v>
      </c>
      <c r="H94" s="360">
        <f t="shared" ref="H94" si="1118">SUM(G92:G94)</f>
        <v>1</v>
      </c>
      <c r="I94" s="514" t="str">
        <f t="shared" ref="I94" si="1119">IF(H94=-3,"悪化 ",IF(H94=3,"改善 "," ---"))</f>
        <v xml:space="preserve"> ---</v>
      </c>
      <c r="J94" s="2565">
        <f>結果表!K92</f>
        <v>100.16127777100525</v>
      </c>
      <c r="K94" s="2522">
        <v>45839</v>
      </c>
      <c r="L94" s="2586">
        <f>結果表!I92</f>
        <v>99.553068910451501</v>
      </c>
      <c r="M94" s="243">
        <f t="shared" ref="M94" si="1120">L94-L93</f>
        <v>-0.12383981868730132</v>
      </c>
      <c r="N94" s="52">
        <f t="shared" ref="N94" si="1121">ROUND((L94-L82)/L82*100,2)</f>
        <v>-0.71</v>
      </c>
      <c r="O94" s="359">
        <f t="shared" ref="O94" si="1122">AVERAGE(L92:L94)</f>
        <v>99.638695385603725</v>
      </c>
      <c r="P94" s="542">
        <f t="shared" ref="P94" si="1123">O94-O93</f>
        <v>-2.3460124538161153E-2</v>
      </c>
      <c r="Q94" s="361">
        <f t="shared" ref="Q94" si="1124">IF(P94&lt;0,-1,1)</f>
        <v>-1</v>
      </c>
      <c r="R94" s="360">
        <f t="shared" ref="R94" si="1125">SUM(Q92:Q94)</f>
        <v>-1</v>
      </c>
      <c r="S94" s="514" t="str">
        <f t="shared" ref="S94:S95" si="1126">IF(R94=-3,"悪化 ",IF(R94=3,"改善 "," ---"))</f>
        <v xml:space="preserve"> ---</v>
      </c>
      <c r="T94" s="2565">
        <f>結果表!Q92</f>
        <v>99.935144372396479</v>
      </c>
    </row>
    <row r="95" spans="1:20">
      <c r="A95" s="2175">
        <v>45870</v>
      </c>
      <c r="B95" s="2593">
        <f>結果表!C93</f>
        <v>99.443147418155448</v>
      </c>
      <c r="C95" s="243">
        <f t="shared" ref="C95" si="1127">B95-B94</f>
        <v>-0.24731201385323232</v>
      </c>
      <c r="D95" s="52">
        <f t="shared" ref="D95" si="1128">ROUND((B95-B83)/B83*100,2)</f>
        <v>0.08</v>
      </c>
      <c r="E95" s="359">
        <f t="shared" ref="E95" si="1129">AVERAGE(B93:B95)</f>
        <v>99.654860275917315</v>
      </c>
      <c r="F95" s="542">
        <f t="shared" ref="F95" si="1130">E95-E94</f>
        <v>-0.14049717087938518</v>
      </c>
      <c r="G95" s="361">
        <f t="shared" ref="G95" si="1131">IF(F95&lt;0,-1,1)</f>
        <v>-1</v>
      </c>
      <c r="H95" s="360">
        <f t="shared" ref="H95" si="1132">SUM(G93:G95)</f>
        <v>-1</v>
      </c>
      <c r="I95" s="514" t="str">
        <f t="shared" ref="I95" si="1133">IF(H95=-3,"悪化 ",IF(H95=3,"改善 "," ---"))</f>
        <v xml:space="preserve"> ---</v>
      </c>
      <c r="J95" s="2565">
        <f>結果表!K93</f>
        <v>99.947654030237288</v>
      </c>
      <c r="K95" s="2522">
        <v>45870</v>
      </c>
      <c r="L95" s="2586">
        <f>結果表!I93</f>
        <v>99.343612608847721</v>
      </c>
      <c r="M95" s="243">
        <f t="shared" ref="M95" si="1134">L95-L94</f>
        <v>-0.20945630160377959</v>
      </c>
      <c r="N95" s="52">
        <f t="shared" ref="N95" si="1135">ROUND((L95-L83)/L83*100,2)</f>
        <v>-0.93</v>
      </c>
      <c r="O95" s="359">
        <f t="shared" ref="O95" si="1136">AVERAGE(L93:L95)</f>
        <v>99.52453008281266</v>
      </c>
      <c r="P95" s="542">
        <f t="shared" ref="P95" si="1137">O95-O94</f>
        <v>-0.11416530279106496</v>
      </c>
      <c r="Q95" s="361">
        <f t="shared" ref="Q95" si="1138">IF(P95&lt;0,-1,1)</f>
        <v>-1</v>
      </c>
      <c r="R95" s="360">
        <f t="shared" ref="R95" si="1139">SUM(Q93:Q95)</f>
        <v>-1</v>
      </c>
      <c r="S95" s="514" t="str">
        <f t="shared" si="1126"/>
        <v xml:space="preserve"> ---</v>
      </c>
      <c r="T95" s="2565">
        <f>結果表!Q93</f>
        <v>99.862411391080599</v>
      </c>
    </row>
    <row r="96" spans="1:20">
      <c r="A96" s="2175">
        <v>45901</v>
      </c>
      <c r="B96" s="2593">
        <f>結果表!C94</f>
        <v>99.216299775652601</v>
      </c>
      <c r="C96" s="243">
        <f t="shared" ref="C96" si="1140">B96-B95</f>
        <v>-0.22684764250284672</v>
      </c>
      <c r="D96" s="52">
        <f t="shared" ref="D96" si="1141">ROUND((B96-B84)/B84*100,2)</f>
        <v>-0.05</v>
      </c>
      <c r="E96" s="359">
        <f t="shared" ref="E96" si="1142">AVERAGE(B94:B96)</f>
        <v>99.449968875272248</v>
      </c>
      <c r="F96" s="542">
        <f t="shared" ref="F96" si="1143">E96-E95</f>
        <v>-0.20489140064506728</v>
      </c>
      <c r="G96" s="361">
        <f t="shared" ref="G96" si="1144">IF(F96&lt;0,-1,1)</f>
        <v>-1</v>
      </c>
      <c r="H96" s="360">
        <f t="shared" ref="H96" si="1145">SUM(G94:G96)</f>
        <v>-3</v>
      </c>
      <c r="I96" s="514" t="str">
        <f t="shared" ref="I96" si="1146">IF(H96=-3,"悪化 ",IF(H96=3,"改善 "," ---"))</f>
        <v xml:space="preserve">悪化 </v>
      </c>
      <c r="J96" s="2565">
        <f>結果表!K94</f>
        <v>99.765605791067188</v>
      </c>
      <c r="K96" s="2522">
        <v>45901</v>
      </c>
      <c r="L96" s="2586">
        <f>結果表!I94</f>
        <v>99.20889582927245</v>
      </c>
      <c r="M96" s="243">
        <f t="shared" ref="M96" si="1147">L96-L95</f>
        <v>-0.13471677957527106</v>
      </c>
      <c r="N96" s="52">
        <f t="shared" ref="N96" si="1148">ROUND((L96-L84)/L84*100,2)</f>
        <v>-1.03</v>
      </c>
      <c r="O96" s="359">
        <f t="shared" ref="O96" si="1149">AVERAGE(L94:L96)</f>
        <v>99.368525782857219</v>
      </c>
      <c r="P96" s="542">
        <f t="shared" ref="P96" si="1150">O96-O95</f>
        <v>-0.15600429995544118</v>
      </c>
      <c r="Q96" s="361">
        <f t="shared" ref="Q96" si="1151">IF(P96&lt;0,-1,1)</f>
        <v>-1</v>
      </c>
      <c r="R96" s="360">
        <f t="shared" ref="R96" si="1152">SUM(Q94:Q96)</f>
        <v>-3</v>
      </c>
      <c r="S96" s="514" t="str">
        <f t="shared" ref="S96" si="1153">IF(R96=-3,"悪化 ",IF(R96=3,"改善 "," ---"))</f>
        <v xml:space="preserve">悪化 </v>
      </c>
      <c r="T96" s="2565">
        <f>結果表!Q94</f>
        <v>99.84629914145772</v>
      </c>
    </row>
    <row r="97" spans="1:20">
      <c r="A97" s="2175">
        <v>45931</v>
      </c>
      <c r="B97" s="2593">
        <f>結果表!C95</f>
        <v>99.01332371950194</v>
      </c>
      <c r="C97" s="243">
        <f t="shared" ref="C97" si="1154">B97-B96</f>
        <v>-0.20297605615066061</v>
      </c>
      <c r="D97" s="52">
        <f t="shared" ref="D97" si="1155">ROUND((B97-B85)/B85*100,2)</f>
        <v>-0.22</v>
      </c>
      <c r="E97" s="359">
        <f t="shared" ref="E97" si="1156">AVERAGE(B95:B97)</f>
        <v>99.22425697110333</v>
      </c>
      <c r="F97" s="542">
        <f t="shared" ref="F97" si="1157">E97-E96</f>
        <v>-0.22571190416891795</v>
      </c>
      <c r="G97" s="361">
        <f t="shared" ref="G97" si="1158">IF(F97&lt;0,-1,1)</f>
        <v>-1</v>
      </c>
      <c r="H97" s="360">
        <f t="shared" ref="H97" si="1159">SUM(G95:G97)</f>
        <v>-3</v>
      </c>
      <c r="I97" s="514" t="str">
        <f t="shared" ref="I97" si="1160">IF(H97=-3,"悪化 ",IF(H97=3,"改善 "," ---"))</f>
        <v xml:space="preserve">悪化 </v>
      </c>
      <c r="J97" s="2565">
        <f>結果表!K95</f>
        <v>99.682123045653057</v>
      </c>
      <c r="K97" s="2522">
        <v>45931</v>
      </c>
      <c r="L97" s="2586">
        <f>結果表!I95</f>
        <v>99.138065163222137</v>
      </c>
      <c r="M97" s="243">
        <f t="shared" ref="M97" si="1161">L97-L96</f>
        <v>-7.083066605031263E-2</v>
      </c>
      <c r="N97" s="52">
        <f t="shared" ref="N97" si="1162">ROUND((L97-L85)/L85*100,2)</f>
        <v>-1.02</v>
      </c>
      <c r="O97" s="359">
        <f t="shared" ref="O97" si="1163">AVERAGE(L95:L97)</f>
        <v>99.230191200447436</v>
      </c>
      <c r="P97" s="542">
        <f t="shared" ref="P97" si="1164">O97-O96</f>
        <v>-0.13833458240978302</v>
      </c>
      <c r="Q97" s="361">
        <f t="shared" ref="Q97" si="1165">IF(P97&lt;0,-1,1)</f>
        <v>-1</v>
      </c>
      <c r="R97" s="360">
        <f t="shared" ref="R97" si="1166">SUM(Q95:Q97)</f>
        <v>-3</v>
      </c>
      <c r="S97" s="514" t="str">
        <f t="shared" ref="S97" si="1167">IF(R97=-3,"悪化 ",IF(R97=3,"改善 "," ---"))</f>
        <v xml:space="preserve">悪化 </v>
      </c>
      <c r="T97" s="2565">
        <f>結果表!Q95</f>
        <v>99.885508672098069</v>
      </c>
    </row>
    <row r="98" spans="1:20">
      <c r="A98" s="2175">
        <v>45962</v>
      </c>
      <c r="B98" s="2593">
        <f>結果表!C96</f>
        <v>98.890886733438009</v>
      </c>
      <c r="C98" s="243">
        <f t="shared" ref="C98" si="1168">B98-B97</f>
        <v>-0.12243698606393139</v>
      </c>
      <c r="D98" s="52">
        <f t="shared" ref="D98" si="1169">ROUND((B98-B86)/B86*100,2)</f>
        <v>-0.4</v>
      </c>
      <c r="E98" s="359">
        <f t="shared" ref="E98" si="1170">AVERAGE(B96:B98)</f>
        <v>99.040170076197526</v>
      </c>
      <c r="F98" s="542">
        <f t="shared" ref="F98" si="1171">E98-E97</f>
        <v>-0.18408689490580343</v>
      </c>
      <c r="G98" s="361">
        <f t="shared" ref="G98" si="1172">IF(F98&lt;0,-1,1)</f>
        <v>-1</v>
      </c>
      <c r="H98" s="360">
        <f t="shared" ref="H98" si="1173">SUM(G96:G98)</f>
        <v>-3</v>
      </c>
      <c r="I98" s="514" t="str">
        <f t="shared" ref="I98" si="1174">IF(H98=-3,"悪化 ",IF(H98=3,"改善 "," ---"))</f>
        <v xml:space="preserve">悪化 </v>
      </c>
      <c r="J98" s="2565">
        <f>結果表!K96</f>
        <v>99.735664368332863</v>
      </c>
      <c r="K98" s="2522">
        <v>45962</v>
      </c>
      <c r="L98" s="2586">
        <f>結果表!I96</f>
        <v>99.141266951688564</v>
      </c>
      <c r="M98" s="243">
        <f t="shared" ref="M98" si="1175">L98-L97</f>
        <v>3.2017884664270468E-3</v>
      </c>
      <c r="N98" s="52">
        <f t="shared" ref="N98" si="1176">ROUND((L98-L86)/L86*100,2)</f>
        <v>-0.92</v>
      </c>
      <c r="O98" s="359">
        <f t="shared" ref="O98" si="1177">AVERAGE(L96:L98)</f>
        <v>99.162742648061055</v>
      </c>
      <c r="P98" s="542">
        <f t="shared" ref="P98" si="1178">O98-O97</f>
        <v>-6.7448552386380811E-2</v>
      </c>
      <c r="Q98" s="361">
        <f t="shared" ref="Q98" si="1179">IF(P98&lt;0,-1,1)</f>
        <v>-1</v>
      </c>
      <c r="R98" s="360">
        <f t="shared" ref="R98" si="1180">SUM(Q96:Q98)</f>
        <v>-3</v>
      </c>
      <c r="S98" s="514" t="str">
        <f t="shared" ref="S98" si="1181">IF(R98=-3,"悪化 ",IF(R98=3,"改善 "," ---"))</f>
        <v xml:space="preserve">悪化 </v>
      </c>
      <c r="T98" s="2565">
        <f>結果表!Q96</f>
        <v>99.976666218080737</v>
      </c>
    </row>
    <row r="99" spans="1:20">
      <c r="A99" s="2484">
        <v>45992</v>
      </c>
      <c r="B99" s="2593">
        <f>結果表!C97</f>
        <v>98.946884941660983</v>
      </c>
      <c r="C99" s="243">
        <f t="shared" ref="C99" si="1182">B99-B98</f>
        <v>5.5998208222973744E-2</v>
      </c>
      <c r="D99" s="52">
        <f t="shared" ref="D99" si="1183">ROUND((B99-B87)/B87*100,2)</f>
        <v>-0.49</v>
      </c>
      <c r="E99" s="359">
        <f t="shared" ref="E99:E100" si="1184">AVERAGE(B97:B99)</f>
        <v>98.950365131533644</v>
      </c>
      <c r="F99" s="542">
        <f t="shared" ref="F99" si="1185">E99-E98</f>
        <v>-8.9804944663882225E-2</v>
      </c>
      <c r="G99" s="361">
        <f t="shared" ref="G99" si="1186">IF(F99&lt;0,-1,1)</f>
        <v>-1</v>
      </c>
      <c r="H99" s="360">
        <f t="shared" ref="H99" si="1187">SUM(G97:G99)</f>
        <v>-3</v>
      </c>
      <c r="I99" s="514" t="str">
        <f t="shared" ref="I99" si="1188">IF(H99=-3,"悪化 ",IF(H99=3,"改善 "," ---"))</f>
        <v xml:space="preserve">悪化 </v>
      </c>
      <c r="J99" s="2565">
        <f>結果表!K97</f>
        <v>99.942542858101945</v>
      </c>
      <c r="K99" s="2568">
        <v>45992</v>
      </c>
      <c r="L99" s="2586">
        <f>結果表!I97</f>
        <v>99.264259073715507</v>
      </c>
      <c r="M99" s="243">
        <f t="shared" ref="M99" si="1189">L99-L98</f>
        <v>0.12299212202694321</v>
      </c>
      <c r="N99" s="52">
        <f t="shared" ref="N99" si="1190">ROUND((L99-L87)/L87*100,2)</f>
        <v>-0.7</v>
      </c>
      <c r="O99" s="359">
        <f t="shared" ref="O99" si="1191">AVERAGE(L97:L99)</f>
        <v>99.181197062875398</v>
      </c>
      <c r="P99" s="542">
        <f t="shared" ref="P99" si="1192">O99-O98</f>
        <v>1.8454414814343068E-2</v>
      </c>
      <c r="Q99" s="361">
        <f t="shared" ref="Q99" si="1193">IF(P99&lt;0,-1,1)</f>
        <v>1</v>
      </c>
      <c r="R99" s="360">
        <f t="shared" ref="R99" si="1194">SUM(Q97:Q99)</f>
        <v>-1</v>
      </c>
      <c r="S99" s="514" t="str">
        <f t="shared" ref="S99" si="1195">IF(R99=-3,"悪化 ",IF(R99=3,"改善 "," ---"))</f>
        <v xml:space="preserve"> ---</v>
      </c>
      <c r="T99" s="2565">
        <f>結果表!Q97</f>
        <v>100.11521649298405</v>
      </c>
    </row>
    <row r="100" spans="1:20">
      <c r="A100" s="2174">
        <v>46023</v>
      </c>
      <c r="B100" s="2592">
        <f>結果表!C98</f>
        <v>99.224411686954085</v>
      </c>
      <c r="C100" s="245">
        <f t="shared" ref="C100" si="1196">B100-B99</f>
        <v>0.27752674529310184</v>
      </c>
      <c r="D100" s="547">
        <f t="shared" ref="D100" si="1197">ROUND((B100-B88)/B88*100,2)</f>
        <v>-0.36</v>
      </c>
      <c r="E100" s="553">
        <f t="shared" si="1184"/>
        <v>99.020727787351021</v>
      </c>
      <c r="F100" s="548">
        <f t="shared" ref="F100" si="1198">E100-E99</f>
        <v>7.0362655817376663E-2</v>
      </c>
      <c r="G100" s="554">
        <f t="shared" ref="G100" si="1199">IF(F100&lt;0,-1,1)</f>
        <v>1</v>
      </c>
      <c r="H100" s="549">
        <f t="shared" ref="H100" si="1200">SUM(G98:G100)</f>
        <v>-1</v>
      </c>
      <c r="I100" s="524" t="str">
        <f t="shared" ref="I100" si="1201">IF(H100=-3,"悪化 ",IF(H100=3,"改善 "," ---"))</f>
        <v xml:space="preserve"> ---</v>
      </c>
      <c r="J100" s="2564">
        <f>結果表!K98</f>
        <v>100.28415419405732</v>
      </c>
      <c r="K100" s="2702">
        <v>46023</v>
      </c>
      <c r="L100" s="2585">
        <f>結果表!I98</f>
        <v>99.517619897599033</v>
      </c>
      <c r="M100" s="245">
        <f t="shared" ref="M100" si="1202">L100-L99</f>
        <v>0.25336082388352565</v>
      </c>
      <c r="N100" s="547">
        <f t="shared" ref="N100" si="1203">ROUND((L100-L88)/L88*100,2)</f>
        <v>-0.32</v>
      </c>
      <c r="O100" s="553">
        <f t="shared" ref="O100" si="1204">AVERAGE(L98:L100)</f>
        <v>99.307715307667706</v>
      </c>
      <c r="P100" s="548">
        <f t="shared" ref="P100" si="1205">O100-O99</f>
        <v>0.12651824479230811</v>
      </c>
      <c r="Q100" s="554">
        <f t="shared" ref="Q100" si="1206">IF(P100&lt;0,-1,1)</f>
        <v>1</v>
      </c>
      <c r="R100" s="549">
        <f t="shared" ref="R100" si="1207">SUM(Q98:Q100)</f>
        <v>1</v>
      </c>
      <c r="S100" s="524" t="str">
        <f t="shared" ref="S100" si="1208">IF(R100=-3,"悪化 ",IF(R100=3,"改善 "," ---"))</f>
        <v xml:space="preserve"> ---</v>
      </c>
      <c r="T100" s="2564">
        <f>結果表!Q98</f>
        <v>100.28666117373666</v>
      </c>
    </row>
    <row r="101" spans="1:20">
      <c r="A101" s="2175">
        <v>46054</v>
      </c>
      <c r="B101" s="2593">
        <f>結果表!C99</f>
        <v>99.743793059049366</v>
      </c>
      <c r="C101" s="243">
        <f t="shared" ref="C101" si="1209">B101-B100</f>
        <v>0.51938137209528179</v>
      </c>
      <c r="D101" s="52">
        <f t="shared" ref="D101" si="1210">ROUND((B101-B89)/B89*100,2)</f>
        <v>0.05</v>
      </c>
      <c r="E101" s="359">
        <f t="shared" ref="E101" si="1211">AVERAGE(B99:B101)</f>
        <v>99.30502989588814</v>
      </c>
      <c r="F101" s="542">
        <f t="shared" ref="F101" si="1212">E101-E100</f>
        <v>0.28430210853711912</v>
      </c>
      <c r="G101" s="361">
        <f t="shared" ref="G101" si="1213">IF(F101&lt;0,-1,1)</f>
        <v>1</v>
      </c>
      <c r="H101" s="360">
        <f t="shared" ref="H101" si="1214">SUM(G99:G101)</f>
        <v>1</v>
      </c>
      <c r="I101" s="514" t="str">
        <f t="shared" ref="I101" si="1215">IF(H101=-3,"悪化 ",IF(H101=3,"改善 "," ---"))</f>
        <v xml:space="preserve"> ---</v>
      </c>
      <c r="J101" s="2565">
        <f>結果表!K99</f>
        <v>100.6487104754322</v>
      </c>
      <c r="K101" s="2701">
        <v>46054</v>
      </c>
      <c r="L101" s="2586">
        <f>結果表!I99</f>
        <v>99.867048668991387</v>
      </c>
      <c r="M101" s="243">
        <f t="shared" ref="M101" si="1216">L101-L100</f>
        <v>0.34942877139235407</v>
      </c>
      <c r="N101" s="52">
        <f t="shared" ref="N101" si="1217">ROUND((L101-L89)/L89*100,2)</f>
        <v>0.15</v>
      </c>
      <c r="O101" s="359">
        <f t="shared" ref="O101" si="1218">AVERAGE(L99:L101)</f>
        <v>99.549642546768652</v>
      </c>
      <c r="P101" s="542">
        <f t="shared" ref="P101" si="1219">O101-O100</f>
        <v>0.24192723910094571</v>
      </c>
      <c r="Q101" s="361">
        <f t="shared" ref="Q101" si="1220">IF(P101&lt;0,-1,1)</f>
        <v>1</v>
      </c>
      <c r="R101" s="360">
        <f t="shared" ref="R101" si="1221">SUM(Q99:Q101)</f>
        <v>3</v>
      </c>
      <c r="S101" s="514" t="str">
        <f t="shared" ref="S101" si="1222">IF(R101=-3,"悪化 ",IF(R101=3,"改善 "," ---"))</f>
        <v xml:space="preserve">改善 </v>
      </c>
      <c r="T101" s="2565">
        <f>結果表!Q99</f>
        <v>100.43714825612061</v>
      </c>
    </row>
    <row r="102" spans="1:20">
      <c r="A102" s="2175">
        <v>46082</v>
      </c>
      <c r="B102" s="2593">
        <f>結果表!C100</f>
        <v>100.54360130491456</v>
      </c>
      <c r="C102" s="243">
        <f t="shared" ref="C102" si="1223">B102-B101</f>
        <v>0.79980824586519361</v>
      </c>
      <c r="D102" s="52">
        <f t="shared" ref="D102" si="1224">ROUND((B102-B90)/B90*100,2)</f>
        <v>0.8</v>
      </c>
      <c r="E102" s="359">
        <f t="shared" ref="E102" si="1225">AVERAGE(B100:B102)</f>
        <v>99.837268683639323</v>
      </c>
      <c r="F102" s="542">
        <f t="shared" ref="F102" si="1226">E102-E101</f>
        <v>0.53223878775118294</v>
      </c>
      <c r="G102" s="361">
        <f t="shared" ref="G102" si="1227">IF(F102&lt;0,-1,1)</f>
        <v>1</v>
      </c>
      <c r="H102" s="360">
        <f t="shared" ref="H102" si="1228">SUM(G100:G102)</f>
        <v>3</v>
      </c>
      <c r="I102" s="514" t="str">
        <f t="shared" ref="I102" si="1229">IF(H102=-3,"悪化 ",IF(H102=3,"改善 "," ---"))</f>
        <v xml:space="preserve">改善 </v>
      </c>
      <c r="J102" s="2565">
        <f>結果表!K100</f>
        <v>101.00249857013797</v>
      </c>
      <c r="K102" s="2701">
        <v>46082</v>
      </c>
      <c r="L102" s="2586">
        <f>結果表!I100</f>
        <v>100.34378645753566</v>
      </c>
      <c r="M102" s="243">
        <f t="shared" ref="M102" si="1230">L102-L101</f>
        <v>0.47673778854426985</v>
      </c>
      <c r="N102" s="52">
        <f t="shared" ref="N102" si="1231">ROUND((L102-L90)/L90*100,2)</f>
        <v>0.72</v>
      </c>
      <c r="O102" s="359">
        <f t="shared" ref="O102" si="1232">AVERAGE(L100:L102)</f>
        <v>99.90948500804204</v>
      </c>
      <c r="P102" s="542">
        <f t="shared" ref="P102" si="1233">O102-O101</f>
        <v>0.35984246127338793</v>
      </c>
      <c r="Q102" s="361">
        <f t="shared" ref="Q102" si="1234">IF(P102&lt;0,-1,1)</f>
        <v>1</v>
      </c>
      <c r="R102" s="360">
        <f t="shared" ref="R102" si="1235">SUM(Q100:Q102)</f>
        <v>3</v>
      </c>
      <c r="S102" s="514" t="str">
        <f t="shared" ref="S102" si="1236">IF(R102=-3,"悪化 ",IF(R102=3,"改善 "," ---"))</f>
        <v xml:space="preserve">改善 </v>
      </c>
      <c r="T102" s="2565">
        <f>結果表!Q100</f>
        <v>100.57082595608104</v>
      </c>
    </row>
    <row r="103" spans="1:20">
      <c r="A103" s="2175">
        <v>46113</v>
      </c>
      <c r="B103" s="2593">
        <f>結果表!C101</f>
        <v>101.62454730826001</v>
      </c>
      <c r="C103" s="243">
        <f t="shared" ref="C103" si="1237">B103-B102</f>
        <v>1.0809460033454457</v>
      </c>
      <c r="D103" s="52">
        <f t="shared" ref="D103" si="1238">ROUND((B103-B91)/B91*100,2)</f>
        <v>1.82</v>
      </c>
      <c r="E103" s="359">
        <f t="shared" ref="E103" si="1239">AVERAGE(B101:B103)</f>
        <v>100.63731389074131</v>
      </c>
      <c r="F103" s="542">
        <f t="shared" ref="F103" si="1240">E103-E102</f>
        <v>0.8000452071019879</v>
      </c>
      <c r="G103" s="361">
        <f t="shared" ref="G103" si="1241">IF(F103&lt;0,-1,1)</f>
        <v>1</v>
      </c>
      <c r="H103" s="360">
        <f t="shared" ref="H103" si="1242">SUM(G101:G103)</f>
        <v>3</v>
      </c>
      <c r="I103" s="514" t="str">
        <f t="shared" ref="I103" si="1243">IF(H103=-3,"悪化 ",IF(H103=3,"改善 "," ---"))</f>
        <v xml:space="preserve">改善 </v>
      </c>
      <c r="J103" s="2565">
        <f>結果表!K101</f>
        <v>101.35494305067544</v>
      </c>
      <c r="K103" s="2701">
        <v>46113</v>
      </c>
      <c r="L103" s="2586">
        <f>結果表!I101</f>
        <v>100.91879420343621</v>
      </c>
      <c r="M103" s="243">
        <f t="shared" ref="M103" si="1244">L103-L102</f>
        <v>0.57500774590054959</v>
      </c>
      <c r="N103" s="52">
        <f t="shared" ref="N103" si="1245">ROUND((L103-L91)/L91*100,2)</f>
        <v>1.3</v>
      </c>
      <c r="O103" s="359">
        <f t="shared" ref="O103" si="1246">AVERAGE(L101:L103)</f>
        <v>100.37654310998776</v>
      </c>
      <c r="P103" s="542">
        <f t="shared" ref="P103" si="1247">O103-O102</f>
        <v>0.4670581019457245</v>
      </c>
      <c r="Q103" s="361">
        <f t="shared" ref="Q103" si="1248">IF(P103&lt;0,-1,1)</f>
        <v>1</v>
      </c>
      <c r="R103" s="360">
        <f t="shared" ref="R103" si="1249">SUM(Q101:Q103)</f>
        <v>3</v>
      </c>
      <c r="S103" s="514" t="str">
        <f t="shared" ref="S103" si="1250">IF(R103=-3,"悪化 ",IF(R103=3,"改善 "," ---"))</f>
        <v xml:space="preserve">改善 </v>
      </c>
      <c r="T103" s="2565">
        <f>結果表!Q101</f>
        <v>100.70095330191212</v>
      </c>
    </row>
    <row r="104" spans="1:20">
      <c r="A104" s="2175">
        <v>46143</v>
      </c>
      <c r="B104" s="2593">
        <f>結果表!C102</f>
        <v>102.98221112231107</v>
      </c>
      <c r="C104" s="243">
        <f t="shared" ref="C104" si="1251">B104-B103</f>
        <v>1.3576638140510653</v>
      </c>
      <c r="D104" s="52">
        <f t="shared" ref="D104" si="1252">ROUND((B104-B92)/B92*100,2)</f>
        <v>3.12</v>
      </c>
      <c r="E104" s="359">
        <f t="shared" ref="E104" si="1253">AVERAGE(B102:B104)</f>
        <v>101.7167865784952</v>
      </c>
      <c r="F104" s="542">
        <f t="shared" ref="F104" si="1254">E104-E103</f>
        <v>1.079472687753892</v>
      </c>
      <c r="G104" s="361">
        <f t="shared" ref="G104" si="1255">IF(F104&lt;0,-1,1)</f>
        <v>1</v>
      </c>
      <c r="H104" s="360">
        <f t="shared" ref="H104" si="1256">SUM(G102:G104)</f>
        <v>3</v>
      </c>
      <c r="I104" s="514" t="str">
        <f t="shared" ref="I104" si="1257">IF(H104=-3,"悪化 ",IF(H104=3,"改善 "," ---"))</f>
        <v xml:space="preserve">改善 </v>
      </c>
      <c r="J104" s="2565">
        <f>結果表!K102</f>
        <v>101.65875766187547</v>
      </c>
      <c r="K104" s="2701">
        <v>46143</v>
      </c>
      <c r="L104" s="2586">
        <f>結果表!I102</f>
        <v>101.56636904707169</v>
      </c>
      <c r="M104" s="243">
        <f t="shared" ref="M104" si="1258">L104-L103</f>
        <v>0.64757484363548201</v>
      </c>
      <c r="N104" s="52">
        <f t="shared" ref="N104" si="1259">ROUND((L104-L92)/L92*100,2)</f>
        <v>1.89</v>
      </c>
      <c r="O104" s="359">
        <f t="shared" ref="O104" si="1260">AVERAGE(L102:L104)</f>
        <v>100.94298323601453</v>
      </c>
      <c r="P104" s="542">
        <f t="shared" ref="P104" si="1261">O104-O103</f>
        <v>0.56644012602676241</v>
      </c>
      <c r="Q104" s="361">
        <f t="shared" ref="Q104" si="1262">IF(P104&lt;0,-1,1)</f>
        <v>1</v>
      </c>
      <c r="R104" s="360">
        <f t="shared" ref="R104" si="1263">SUM(Q102:Q104)</f>
        <v>3</v>
      </c>
      <c r="S104" s="514" t="str">
        <f t="shared" ref="S104" si="1264">IF(R104=-3,"悪化 ",IF(R104=3,"改善 "," ---"))</f>
        <v xml:space="preserve">改善 </v>
      </c>
      <c r="T104" s="2565">
        <f>結果表!Q102</f>
        <v>100.84053940715314</v>
      </c>
    </row>
    <row r="105" spans="1:20">
      <c r="A105" s="2175">
        <v>46174</v>
      </c>
      <c r="B105" s="2593"/>
      <c r="C105" s="243"/>
      <c r="D105" s="52"/>
      <c r="E105" s="359"/>
      <c r="F105" s="542"/>
      <c r="G105" s="361"/>
      <c r="H105" s="360"/>
      <c r="I105" s="514"/>
      <c r="J105" s="2565"/>
      <c r="K105" s="2701">
        <v>46174</v>
      </c>
      <c r="L105" s="2586"/>
      <c r="M105" s="243"/>
      <c r="N105" s="52"/>
      <c r="O105" s="359"/>
      <c r="P105" s="542"/>
      <c r="Q105" s="361"/>
      <c r="R105" s="360"/>
      <c r="S105" s="514"/>
      <c r="T105" s="2565"/>
    </row>
    <row r="106" spans="1:20">
      <c r="A106" s="2175">
        <v>46204</v>
      </c>
      <c r="B106" s="2593"/>
      <c r="C106" s="243"/>
      <c r="D106" s="52"/>
      <c r="E106" s="359"/>
      <c r="F106" s="542"/>
      <c r="G106" s="361"/>
      <c r="H106" s="360"/>
      <c r="I106" s="514"/>
      <c r="J106" s="2565"/>
      <c r="K106" s="2701">
        <v>46204</v>
      </c>
      <c r="L106" s="2586"/>
      <c r="M106" s="243"/>
      <c r="N106" s="52"/>
      <c r="O106" s="359"/>
      <c r="P106" s="542"/>
      <c r="Q106" s="361"/>
      <c r="R106" s="360"/>
      <c r="S106" s="514"/>
      <c r="T106" s="2565"/>
    </row>
    <row r="107" spans="1:20">
      <c r="A107" s="2175">
        <v>46235</v>
      </c>
      <c r="B107" s="2593"/>
      <c r="C107" s="243"/>
      <c r="D107" s="52"/>
      <c r="E107" s="359"/>
      <c r="F107" s="542"/>
      <c r="G107" s="361"/>
      <c r="H107" s="360"/>
      <c r="I107" s="514"/>
      <c r="J107" s="2565"/>
      <c r="K107" s="2701">
        <v>46235</v>
      </c>
      <c r="L107" s="2586"/>
      <c r="M107" s="243"/>
      <c r="N107" s="52"/>
      <c r="O107" s="359"/>
      <c r="P107" s="542"/>
      <c r="Q107" s="361"/>
      <c r="R107" s="360"/>
      <c r="S107" s="514"/>
      <c r="T107" s="2565"/>
    </row>
    <row r="108" spans="1:20">
      <c r="A108" s="2175">
        <v>46266</v>
      </c>
      <c r="B108" s="2593"/>
      <c r="C108" s="243"/>
      <c r="D108" s="52"/>
      <c r="E108" s="359"/>
      <c r="F108" s="542"/>
      <c r="G108" s="361"/>
      <c r="H108" s="360"/>
      <c r="I108" s="514"/>
      <c r="J108" s="2565"/>
      <c r="K108" s="2701">
        <v>46266</v>
      </c>
      <c r="L108" s="2586"/>
      <c r="M108" s="243"/>
      <c r="N108" s="52"/>
      <c r="O108" s="359"/>
      <c r="P108" s="542"/>
      <c r="Q108" s="361"/>
      <c r="R108" s="360"/>
      <c r="S108" s="514"/>
      <c r="T108" s="2565"/>
    </row>
    <row r="109" spans="1:20">
      <c r="A109" s="2175">
        <v>46296</v>
      </c>
      <c r="B109" s="2593"/>
      <c r="C109" s="243"/>
      <c r="D109" s="52"/>
      <c r="E109" s="359"/>
      <c r="F109" s="542"/>
      <c r="G109" s="361"/>
      <c r="H109" s="360"/>
      <c r="I109" s="514"/>
      <c r="J109" s="2565"/>
      <c r="K109" s="2701">
        <v>46296</v>
      </c>
      <c r="L109" s="2586"/>
      <c r="M109" s="243"/>
      <c r="N109" s="52"/>
      <c r="O109" s="359"/>
      <c r="P109" s="542"/>
      <c r="Q109" s="361"/>
      <c r="R109" s="360"/>
      <c r="S109" s="514"/>
      <c r="T109" s="2565"/>
    </row>
    <row r="110" spans="1:20">
      <c r="A110" s="2175">
        <v>46327</v>
      </c>
      <c r="B110" s="2593"/>
      <c r="C110" s="243"/>
      <c r="D110" s="52"/>
      <c r="E110" s="359"/>
      <c r="F110" s="542"/>
      <c r="G110" s="361"/>
      <c r="H110" s="360"/>
      <c r="I110" s="514"/>
      <c r="J110" s="2565"/>
      <c r="K110" s="2701">
        <v>46327</v>
      </c>
      <c r="L110" s="2586"/>
      <c r="M110" s="243"/>
      <c r="N110" s="52"/>
      <c r="O110" s="359"/>
      <c r="P110" s="542"/>
      <c r="Q110" s="361"/>
      <c r="R110" s="360"/>
      <c r="S110" s="514"/>
      <c r="T110" s="2565"/>
    </row>
    <row r="111" spans="1:20">
      <c r="A111" s="2484">
        <v>46357</v>
      </c>
      <c r="B111" s="2694"/>
      <c r="C111" s="246"/>
      <c r="D111" s="550"/>
      <c r="E111" s="544"/>
      <c r="F111" s="551"/>
      <c r="G111" s="545"/>
      <c r="H111" s="552"/>
      <c r="I111" s="440"/>
      <c r="J111" s="2566"/>
      <c r="K111" s="2703">
        <v>46357</v>
      </c>
      <c r="L111" s="2587"/>
      <c r="M111" s="246"/>
      <c r="N111" s="550"/>
      <c r="O111" s="544"/>
      <c r="P111" s="551"/>
      <c r="Q111" s="545"/>
      <c r="R111" s="552"/>
      <c r="S111" s="440"/>
      <c r="T111" s="2566"/>
    </row>
    <row r="112" spans="1:20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  <c r="K112" s="310" t="s">
        <v>513</v>
      </c>
      <c r="L112" s="310"/>
      <c r="M112" s="310"/>
      <c r="N112" s="310"/>
      <c r="O112" s="310"/>
      <c r="P112" s="310"/>
      <c r="Q112" s="310"/>
      <c r="R112" s="310"/>
      <c r="S112" s="310"/>
      <c r="T112" s="310"/>
    </row>
  </sheetData>
  <mergeCells count="3">
    <mergeCell ref="Q3:S3"/>
    <mergeCell ref="W35:AC35"/>
    <mergeCell ref="G3:I3"/>
  </mergeCells>
  <phoneticPr fontId="2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12"/>
  <sheetViews>
    <sheetView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Z1" sqref="Z1"/>
    </sheetView>
  </sheetViews>
  <sheetFormatPr defaultRowHeight="13"/>
  <cols>
    <col min="2" max="6" width="10.6328125" style="305" customWidth="1"/>
    <col min="7" max="8" width="7.453125" style="305" customWidth="1"/>
    <col min="9" max="10" width="10.6328125" style="305" customWidth="1"/>
    <col min="12" max="12" width="7.08984375" customWidth="1"/>
  </cols>
  <sheetData>
    <row r="1" spans="1:19">
      <c r="A1" s="303" t="s">
        <v>1444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9">
      <c r="A2" s="2489" t="s">
        <v>472</v>
      </c>
      <c r="B2" s="2487" t="s">
        <v>488</v>
      </c>
      <c r="C2" s="2485"/>
      <c r="D2" s="2486"/>
      <c r="E2" s="2487"/>
      <c r="F2" s="2487"/>
      <c r="G2" s="2487"/>
      <c r="H2" s="2487"/>
      <c r="I2" s="2488"/>
      <c r="J2" s="2489" t="s">
        <v>489</v>
      </c>
    </row>
    <row r="3" spans="1:19" ht="26">
      <c r="A3" s="2494"/>
      <c r="B3" s="2495"/>
      <c r="C3" s="2490" t="s">
        <v>265</v>
      </c>
      <c r="D3" s="2491" t="s">
        <v>267</v>
      </c>
      <c r="E3" s="2492" t="s">
        <v>487</v>
      </c>
      <c r="F3" s="2501" t="s">
        <v>492</v>
      </c>
      <c r="G3" s="2946" t="s">
        <v>65</v>
      </c>
      <c r="H3" s="2947"/>
      <c r="I3" s="2948"/>
      <c r="J3" s="2497"/>
      <c r="L3" s="526" t="s">
        <v>352</v>
      </c>
      <c r="M3" s="526" t="s">
        <v>697</v>
      </c>
      <c r="N3" s="526" t="s">
        <v>698</v>
      </c>
      <c r="S3" t="s">
        <v>833</v>
      </c>
    </row>
    <row r="4" spans="1:19">
      <c r="A4" s="2174">
        <v>43101</v>
      </c>
      <c r="B4" s="2481">
        <f>結果表!B2</f>
        <v>99.135744399404601</v>
      </c>
      <c r="C4" s="547"/>
      <c r="D4" s="245"/>
      <c r="E4" s="548">
        <f>AVERAGE(B4:B4)</f>
        <v>99.135744399404601</v>
      </c>
      <c r="F4" s="553"/>
      <c r="G4" s="2502"/>
      <c r="H4" s="554"/>
      <c r="I4" s="2479"/>
      <c r="J4" s="2481">
        <f>結果表!J2</f>
        <v>98.646901786153478</v>
      </c>
      <c r="L4" s="527" t="s">
        <v>713</v>
      </c>
      <c r="M4" s="262">
        <f t="shared" ref="M4:M7" si="0">B4</f>
        <v>99.135744399404601</v>
      </c>
      <c r="N4" s="220">
        <f t="shared" ref="N4:N7" si="1">J4</f>
        <v>98.646901786153478</v>
      </c>
    </row>
    <row r="5" spans="1:19">
      <c r="A5" s="2175">
        <v>43132</v>
      </c>
      <c r="B5" s="2482">
        <f>結果表!B3</f>
        <v>99.620150178894676</v>
      </c>
      <c r="C5" s="52">
        <f t="shared" ref="C5" si="2">B5-B4</f>
        <v>0.48440577949007491</v>
      </c>
      <c r="D5" s="243"/>
      <c r="E5" s="542">
        <f>AVERAGE(B4:B5)</f>
        <v>99.377947289149631</v>
      </c>
      <c r="F5" s="359">
        <f t="shared" ref="F5" si="3">E5-E4</f>
        <v>0.24220288974503035</v>
      </c>
      <c r="G5" s="525">
        <f t="shared" ref="G5" si="4">IF(F5&lt;0,-1,1)</f>
        <v>1</v>
      </c>
      <c r="H5" s="361"/>
      <c r="I5" s="362"/>
      <c r="J5" s="2482">
        <f>結果表!J3</f>
        <v>98.934124677917936</v>
      </c>
      <c r="L5" s="527">
        <v>2</v>
      </c>
      <c r="M5" s="262">
        <f t="shared" si="0"/>
        <v>99.620150178894676</v>
      </c>
      <c r="N5" s="220">
        <f t="shared" si="1"/>
        <v>98.934124677917936</v>
      </c>
    </row>
    <row r="6" spans="1:19">
      <c r="A6" s="2175">
        <v>43160</v>
      </c>
      <c r="B6" s="2482">
        <f>結果表!B4</f>
        <v>100.04016755214428</v>
      </c>
      <c r="C6" s="52">
        <f t="shared" ref="C6" si="5">B6-B5</f>
        <v>0.42001737324960686</v>
      </c>
      <c r="D6" s="243"/>
      <c r="E6" s="542">
        <f t="shared" ref="E6" si="6">AVERAGE(B4:B6)</f>
        <v>99.59868737681451</v>
      </c>
      <c r="F6" s="359">
        <f t="shared" ref="F6" si="7">E6-E5</f>
        <v>0.22074008766487907</v>
      </c>
      <c r="G6" s="525">
        <f t="shared" ref="G6" si="8">IF(F6&lt;0,-1,1)</f>
        <v>1</v>
      </c>
      <c r="H6" s="361"/>
      <c r="I6" s="362"/>
      <c r="J6" s="2482">
        <f>結果表!J4</f>
        <v>99.210148088988092</v>
      </c>
      <c r="L6" s="527">
        <v>3</v>
      </c>
      <c r="M6" s="262">
        <f t="shared" si="0"/>
        <v>100.04016755214428</v>
      </c>
      <c r="N6" s="220">
        <f t="shared" si="1"/>
        <v>99.210148088988092</v>
      </c>
    </row>
    <row r="7" spans="1:19">
      <c r="A7" s="2175">
        <v>43191</v>
      </c>
      <c r="B7" s="2482">
        <f>結果表!B5</f>
        <v>100.34990302932671</v>
      </c>
      <c r="C7" s="52">
        <f t="shared" ref="C7" si="9">B7-B6</f>
        <v>0.30973547718242855</v>
      </c>
      <c r="D7" s="243"/>
      <c r="E7" s="542">
        <f t="shared" ref="E7" si="10">AVERAGE(B5:B7)</f>
        <v>100.00340692012189</v>
      </c>
      <c r="F7" s="359">
        <f t="shared" ref="F7" si="11">E7-E6</f>
        <v>0.40471954330737958</v>
      </c>
      <c r="G7" s="525">
        <f t="shared" ref="G7" si="12">IF(F7&lt;0,-1,1)</f>
        <v>1</v>
      </c>
      <c r="H7" s="361">
        <f t="shared" ref="H7" si="13">SUM(G5:G7)</f>
        <v>3</v>
      </c>
      <c r="I7" s="362" t="str">
        <f t="shared" ref="I7" si="14">IF(H7=-3,"悪化 ",IF(H7=3,"改善 "," ---"))</f>
        <v xml:space="preserve">改善 </v>
      </c>
      <c r="J7" s="2482">
        <f>結果表!J5</f>
        <v>99.443525070676898</v>
      </c>
      <c r="L7" s="527">
        <v>4</v>
      </c>
      <c r="M7" s="262">
        <f t="shared" si="0"/>
        <v>100.34990302932671</v>
      </c>
      <c r="N7" s="220">
        <f t="shared" si="1"/>
        <v>99.443525070676898</v>
      </c>
    </row>
    <row r="8" spans="1:19">
      <c r="A8" s="2175">
        <v>43221</v>
      </c>
      <c r="B8" s="2482">
        <f>結果表!B6</f>
        <v>100.54193711605993</v>
      </c>
      <c r="C8" s="52">
        <f t="shared" ref="C8" si="15">B8-B7</f>
        <v>0.19203408673321576</v>
      </c>
      <c r="D8" s="243"/>
      <c r="E8" s="542">
        <f t="shared" ref="E8" si="16">AVERAGE(B6:B8)</f>
        <v>100.31066923251031</v>
      </c>
      <c r="F8" s="359">
        <f t="shared" ref="F8" si="17">E8-E7</f>
        <v>0.30726231238841706</v>
      </c>
      <c r="G8" s="525">
        <f t="shared" ref="G8" si="18">IF(F8&lt;0,-1,1)</f>
        <v>1</v>
      </c>
      <c r="H8" s="361">
        <f t="shared" ref="H8" si="19">SUM(G6:G8)</f>
        <v>3</v>
      </c>
      <c r="I8" s="362" t="str">
        <f t="shared" ref="I8" si="20">IF(H8=-3,"悪化 ",IF(H8=3,"改善 "," ---"))</f>
        <v xml:space="preserve">改善 </v>
      </c>
      <c r="J8" s="2482">
        <f>結果表!J6</f>
        <v>99.632910064209966</v>
      </c>
      <c r="L8" s="527">
        <v>5</v>
      </c>
      <c r="M8" s="262">
        <f t="shared" ref="M8:M16" si="21">B8</f>
        <v>100.54193711605993</v>
      </c>
      <c r="N8" s="220">
        <f t="shared" ref="N8:N16" si="22">J8</f>
        <v>99.632910064209966</v>
      </c>
    </row>
    <row r="9" spans="1:19">
      <c r="A9" s="2175">
        <v>43252</v>
      </c>
      <c r="B9" s="2482">
        <f>結果表!B7</f>
        <v>100.60709510404769</v>
      </c>
      <c r="C9" s="52">
        <f t="shared" ref="C9" si="23">B9-B8</f>
        <v>6.515798798776018E-2</v>
      </c>
      <c r="D9" s="243"/>
      <c r="E9" s="542">
        <f t="shared" ref="E9" si="24">AVERAGE(B7:B9)</f>
        <v>100.49964508314478</v>
      </c>
      <c r="F9" s="359">
        <f t="shared" ref="F9" si="25">E9-E8</f>
        <v>0.18897585063447764</v>
      </c>
      <c r="G9" s="525">
        <f t="shared" ref="G9" si="26">IF(F9&lt;0,-1,1)</f>
        <v>1</v>
      </c>
      <c r="H9" s="361">
        <f t="shared" ref="H9" si="27">SUM(G7:G9)</f>
        <v>3</v>
      </c>
      <c r="I9" s="362" t="str">
        <f t="shared" ref="I9" si="28">IF(H9=-3,"悪化 ",IF(H9=3,"改善 "," ---"))</f>
        <v xml:space="preserve">改善 </v>
      </c>
      <c r="J9" s="2482">
        <f>結果表!J7</f>
        <v>99.799416308781716</v>
      </c>
      <c r="L9" s="527">
        <v>6</v>
      </c>
      <c r="M9" s="262">
        <f t="shared" si="21"/>
        <v>100.60709510404769</v>
      </c>
      <c r="N9" s="220">
        <f t="shared" si="22"/>
        <v>99.799416308781716</v>
      </c>
    </row>
    <row r="10" spans="1:19">
      <c r="A10" s="2175">
        <v>43282</v>
      </c>
      <c r="B10" s="2482">
        <f>結果表!B8</f>
        <v>100.67159945314877</v>
      </c>
      <c r="C10" s="52">
        <f t="shared" ref="C10" si="29">B10-B9</f>
        <v>6.4504349101085268E-2</v>
      </c>
      <c r="D10" s="243"/>
      <c r="E10" s="542">
        <f t="shared" ref="E10" si="30">AVERAGE(B8:B10)</f>
        <v>100.6068772244188</v>
      </c>
      <c r="F10" s="359">
        <f t="shared" ref="F10" si="31">E10-E9</f>
        <v>0.10723214127401093</v>
      </c>
      <c r="G10" s="525">
        <f t="shared" ref="G10" si="32">IF(F10&lt;0,-1,1)</f>
        <v>1</v>
      </c>
      <c r="H10" s="361">
        <f t="shared" ref="H10" si="33">SUM(G8:G10)</f>
        <v>3</v>
      </c>
      <c r="I10" s="362" t="str">
        <f t="shared" ref="I10" si="34">IF(H10=-3,"悪化 ",IF(H10=3,"改善 "," ---"))</f>
        <v xml:space="preserve">改善 </v>
      </c>
      <c r="J10" s="2482">
        <f>結果表!J8</f>
        <v>99.997611017065367</v>
      </c>
      <c r="L10" s="527">
        <v>7</v>
      </c>
      <c r="M10" s="262">
        <f t="shared" si="21"/>
        <v>100.67159945314877</v>
      </c>
      <c r="N10" s="220">
        <f t="shared" si="22"/>
        <v>99.997611017065367</v>
      </c>
    </row>
    <row r="11" spans="1:19">
      <c r="A11" s="2175">
        <v>43313</v>
      </c>
      <c r="B11" s="2482">
        <f>結果表!B9</f>
        <v>100.7624264941205</v>
      </c>
      <c r="C11" s="52">
        <f t="shared" ref="C11" si="35">B11-B10</f>
        <v>9.0827040971731776E-2</v>
      </c>
      <c r="D11" s="243"/>
      <c r="E11" s="542">
        <f t="shared" ref="E11" si="36">AVERAGE(B9:B11)</f>
        <v>100.68037368377232</v>
      </c>
      <c r="F11" s="359">
        <f t="shared" ref="F11" si="37">E11-E10</f>
        <v>7.3496459353521004E-2</v>
      </c>
      <c r="G11" s="525">
        <f t="shared" ref="G11" si="38">IF(F11&lt;0,-1,1)</f>
        <v>1</v>
      </c>
      <c r="H11" s="361">
        <f t="shared" ref="H11" si="39">SUM(G9:G11)</f>
        <v>3</v>
      </c>
      <c r="I11" s="362" t="str">
        <f t="shared" ref="I11" si="40">IF(H11=-3,"悪化 ",IF(H11=3,"改善 "," ---"))</f>
        <v xml:space="preserve">改善 </v>
      </c>
      <c r="J11" s="2482">
        <f>結果表!J9</f>
        <v>100.26546436457633</v>
      </c>
      <c r="L11" s="529">
        <v>8</v>
      </c>
      <c r="M11" s="262">
        <f t="shared" si="21"/>
        <v>100.7624264941205</v>
      </c>
      <c r="N11" s="220">
        <f t="shared" si="22"/>
        <v>100.26546436457633</v>
      </c>
    </row>
    <row r="12" spans="1:19">
      <c r="A12" s="2175">
        <v>43344</v>
      </c>
      <c r="B12" s="2482">
        <f>結果表!B10</f>
        <v>100.8710699292577</v>
      </c>
      <c r="C12" s="52">
        <f t="shared" ref="C12" si="41">B12-B11</f>
        <v>0.10864343513719632</v>
      </c>
      <c r="D12" s="243"/>
      <c r="E12" s="542">
        <f t="shared" ref="E12" si="42">AVERAGE(B10:B12)</f>
        <v>100.76836529217566</v>
      </c>
      <c r="F12" s="359">
        <f t="shared" ref="F12" si="43">E12-E11</f>
        <v>8.7991608403342525E-2</v>
      </c>
      <c r="G12" s="525">
        <f t="shared" ref="G12" si="44">IF(F12&lt;0,-1,1)</f>
        <v>1</v>
      </c>
      <c r="H12" s="361">
        <f t="shared" ref="H12" si="45">SUM(G10:G12)</f>
        <v>3</v>
      </c>
      <c r="I12" s="362" t="str">
        <f t="shared" ref="I12" si="46">IF(H12=-3,"悪化 ",IF(H12=3,"改善 "," ---"))</f>
        <v xml:space="preserve">改善 </v>
      </c>
      <c r="J12" s="2482">
        <f>結果表!J10</f>
        <v>100.60519031238418</v>
      </c>
      <c r="L12" s="529">
        <v>9</v>
      </c>
      <c r="M12" s="262">
        <f t="shared" si="21"/>
        <v>100.8710699292577</v>
      </c>
      <c r="N12" s="220">
        <f t="shared" si="22"/>
        <v>100.60519031238418</v>
      </c>
    </row>
    <row r="13" spans="1:19">
      <c r="A13" s="2175">
        <v>43374</v>
      </c>
      <c r="B13" s="2482">
        <f>結果表!B11</f>
        <v>101.03233628010071</v>
      </c>
      <c r="C13" s="52">
        <f t="shared" ref="C13" si="47">B13-B12</f>
        <v>0.16126635084300744</v>
      </c>
      <c r="D13" s="243"/>
      <c r="E13" s="542">
        <f t="shared" ref="E13" si="48">AVERAGE(B11:B13)</f>
        <v>100.88861090115965</v>
      </c>
      <c r="F13" s="359">
        <f t="shared" ref="F13" si="49">E13-E12</f>
        <v>0.12024560898399272</v>
      </c>
      <c r="G13" s="525">
        <f t="shared" ref="G13" si="50">IF(F13&lt;0,-1,1)</f>
        <v>1</v>
      </c>
      <c r="H13" s="361">
        <f t="shared" ref="H13" si="51">SUM(G11:G13)</f>
        <v>3</v>
      </c>
      <c r="I13" s="362" t="str">
        <f t="shared" ref="I13" si="52">IF(H13=-3,"悪化 ",IF(H13=3,"改善 "," ---"))</f>
        <v xml:space="preserve">改善 </v>
      </c>
      <c r="J13" s="2482">
        <f>結果表!J11</f>
        <v>101.00366220511948</v>
      </c>
      <c r="L13" s="529">
        <v>10</v>
      </c>
      <c r="M13" s="262">
        <f t="shared" si="21"/>
        <v>101.03233628010071</v>
      </c>
      <c r="N13" s="220">
        <f t="shared" si="22"/>
        <v>101.00366220511948</v>
      </c>
    </row>
    <row r="14" spans="1:19">
      <c r="A14" s="2175">
        <v>43405</v>
      </c>
      <c r="B14" s="2482">
        <f>結果表!B12</f>
        <v>101.05439595439979</v>
      </c>
      <c r="C14" s="52">
        <f t="shared" ref="C14" si="53">B14-B13</f>
        <v>2.2059674299086396E-2</v>
      </c>
      <c r="D14" s="243"/>
      <c r="E14" s="542">
        <f t="shared" ref="E14" si="54">AVERAGE(B12:B14)</f>
        <v>100.98593405458608</v>
      </c>
      <c r="F14" s="359">
        <f t="shared" ref="F14" si="55">E14-E13</f>
        <v>9.7323153426430054E-2</v>
      </c>
      <c r="G14" s="525">
        <f t="shared" ref="G14" si="56">IF(F14&lt;0,-1,1)</f>
        <v>1</v>
      </c>
      <c r="H14" s="361">
        <f t="shared" ref="H14" si="57">SUM(G12:G14)</f>
        <v>3</v>
      </c>
      <c r="I14" s="362" t="str">
        <f t="shared" ref="I14" si="58">IF(H14=-3,"悪化 ",IF(H14=3,"改善 "," ---"))</f>
        <v xml:space="preserve">改善 </v>
      </c>
      <c r="J14" s="2482">
        <f>結果表!J12</f>
        <v>101.35595004375082</v>
      </c>
      <c r="L14" s="528">
        <v>11</v>
      </c>
      <c r="M14" s="262">
        <f t="shared" si="21"/>
        <v>101.05439595439979</v>
      </c>
      <c r="N14" s="220">
        <f t="shared" si="22"/>
        <v>101.35595004375082</v>
      </c>
    </row>
    <row r="15" spans="1:19">
      <c r="A15" s="2484">
        <v>43435</v>
      </c>
      <c r="B15" s="2482">
        <f>結果表!B13</f>
        <v>100.89481023185216</v>
      </c>
      <c r="C15" s="550">
        <f t="shared" ref="C15" si="59">B15-B14</f>
        <v>-0.15958572254763226</v>
      </c>
      <c r="D15" s="246"/>
      <c r="E15" s="551">
        <f t="shared" ref="E15" si="60">AVERAGE(B13:B15)</f>
        <v>100.99384748878423</v>
      </c>
      <c r="F15" s="544">
        <f t="shared" ref="F15" si="61">E15-E14</f>
        <v>7.9134341981443868E-3</v>
      </c>
      <c r="G15" s="2503">
        <f t="shared" ref="G15" si="62">IF(F15&lt;0,-1,1)</f>
        <v>1</v>
      </c>
      <c r="H15" s="545">
        <f t="shared" ref="H15" si="63">SUM(G13:G15)</f>
        <v>3</v>
      </c>
      <c r="I15" s="439" t="str">
        <f t="shared" ref="I15" si="64">IF(H15=-3,"悪化 ",IF(H15=3,"改善 "," ---"))</f>
        <v xml:space="preserve">改善 </v>
      </c>
      <c r="J15" s="2482">
        <f>結果表!J13</f>
        <v>101.58643667229092</v>
      </c>
      <c r="L15" s="532">
        <v>12</v>
      </c>
      <c r="M15" s="262">
        <f t="shared" si="21"/>
        <v>100.89481023185216</v>
      </c>
      <c r="N15" s="220">
        <f t="shared" si="22"/>
        <v>101.58643667229092</v>
      </c>
    </row>
    <row r="16" spans="1:19">
      <c r="A16" s="2163">
        <v>43466</v>
      </c>
      <c r="B16" s="2481">
        <f>結果表!B14</f>
        <v>100.68132381761995</v>
      </c>
      <c r="C16" s="52">
        <f t="shared" ref="C16" si="65">B16-B15</f>
        <v>-0.21348641423220727</v>
      </c>
      <c r="D16" s="243">
        <f t="shared" ref="D16" si="66">ROUND((B16-B4)/B4*100,2)</f>
        <v>1.56</v>
      </c>
      <c r="E16" s="542">
        <f t="shared" ref="E16" si="67">AVERAGE(B14:B16)</f>
        <v>100.87684333462397</v>
      </c>
      <c r="F16" s="359">
        <f t="shared" ref="F16" si="68">E16-E15</f>
        <v>-0.11700415416025578</v>
      </c>
      <c r="G16" s="360">
        <f t="shared" ref="G16" si="69">IF(F16&lt;0,-1,1)</f>
        <v>-1</v>
      </c>
      <c r="H16" s="361">
        <f t="shared" ref="H16" si="70">SUM(G14:G16)</f>
        <v>1</v>
      </c>
      <c r="I16" s="362" t="str">
        <f t="shared" ref="I16" si="71">IF(H16=-3,"悪化 ",IF(H16=3,"改善 "," ---"))</f>
        <v xml:space="preserve"> ---</v>
      </c>
      <c r="J16" s="2481">
        <f>結果表!J14</f>
        <v>101.73074111408975</v>
      </c>
      <c r="L16" s="530" t="s">
        <v>758</v>
      </c>
      <c r="M16" s="531">
        <f t="shared" si="21"/>
        <v>100.68132381761995</v>
      </c>
      <c r="N16" s="369">
        <f t="shared" si="22"/>
        <v>101.73074111408975</v>
      </c>
    </row>
    <row r="17" spans="1:14">
      <c r="A17" s="2163">
        <v>43497</v>
      </c>
      <c r="B17" s="2482">
        <f>結果表!B15</f>
        <v>100.49098095256274</v>
      </c>
      <c r="C17" s="52">
        <f t="shared" ref="C17" si="72">B17-B16</f>
        <v>-0.19034286505721809</v>
      </c>
      <c r="D17" s="243">
        <f t="shared" ref="D17" si="73">ROUND((B17-B5)/B5*100,2)</f>
        <v>0.87</v>
      </c>
      <c r="E17" s="542">
        <f t="shared" ref="E17" si="74">AVERAGE(B15:B17)</f>
        <v>100.68903833401161</v>
      </c>
      <c r="F17" s="359">
        <f t="shared" ref="F17" si="75">E17-E16</f>
        <v>-0.18780500061235728</v>
      </c>
      <c r="G17" s="360">
        <f t="shared" ref="G17" si="76">IF(F17&lt;0,-1,1)</f>
        <v>-1</v>
      </c>
      <c r="H17" s="361">
        <f t="shared" ref="H17" si="77">SUM(G15:G17)</f>
        <v>-1</v>
      </c>
      <c r="I17" s="362" t="str">
        <f t="shared" ref="I17" si="78">IF(H17=-3,"悪化 ",IF(H17=3,"改善 "," ---"))</f>
        <v xml:space="preserve"> ---</v>
      </c>
      <c r="J17" s="2482">
        <f>結果表!J15</f>
        <v>101.83270708112083</v>
      </c>
      <c r="L17" s="527">
        <v>2</v>
      </c>
      <c r="M17" s="262">
        <f t="shared" ref="M17" si="79">B17</f>
        <v>100.49098095256274</v>
      </c>
      <c r="N17" s="220">
        <f t="shared" ref="N17" si="80">J17</f>
        <v>101.83270708112083</v>
      </c>
    </row>
    <row r="18" spans="1:14">
      <c r="A18" s="2163">
        <v>43525</v>
      </c>
      <c r="B18" s="2482">
        <f>結果表!B16</f>
        <v>100.35803336745046</v>
      </c>
      <c r="C18" s="52">
        <f t="shared" ref="C18" si="81">B18-B17</f>
        <v>-0.13294758511227656</v>
      </c>
      <c r="D18" s="243">
        <f t="shared" ref="D18" si="82">ROUND((B18-B6)/B6*100,2)</f>
        <v>0.32</v>
      </c>
      <c r="E18" s="542">
        <f t="shared" ref="E18" si="83">AVERAGE(B16:B18)</f>
        <v>100.51011271254437</v>
      </c>
      <c r="F18" s="359">
        <f t="shared" ref="F18" si="84">E18-E17</f>
        <v>-0.17892562146724345</v>
      </c>
      <c r="G18" s="360">
        <f t="shared" ref="G18" si="85">IF(F18&lt;0,-1,1)</f>
        <v>-1</v>
      </c>
      <c r="H18" s="361">
        <f t="shared" ref="H18" si="86">SUM(G16:G18)</f>
        <v>-3</v>
      </c>
      <c r="I18" s="362" t="str">
        <f t="shared" ref="I18" si="87">IF(H18=-3,"悪化 ",IF(H18=3,"改善 "," ---"))</f>
        <v xml:space="preserve">悪化 </v>
      </c>
      <c r="J18" s="2482">
        <f>結果表!J16</f>
        <v>101.93217571879435</v>
      </c>
      <c r="L18" s="527">
        <v>3</v>
      </c>
      <c r="M18" s="262">
        <f t="shared" ref="M18" si="88">B18</f>
        <v>100.35803336745046</v>
      </c>
      <c r="N18" s="220">
        <f t="shared" ref="N18" si="89">J18</f>
        <v>101.93217571879435</v>
      </c>
    </row>
    <row r="19" spans="1:14">
      <c r="A19" s="2163">
        <v>43556</v>
      </c>
      <c r="B19" s="2482">
        <f>結果表!B17</f>
        <v>100.40323809781498</v>
      </c>
      <c r="C19" s="52">
        <f t="shared" ref="C19" si="90">B19-B18</f>
        <v>4.5204730364517332E-2</v>
      </c>
      <c r="D19" s="243">
        <f t="shared" ref="D19" si="91">ROUND((B19-B7)/B7*100,2)</f>
        <v>0.05</v>
      </c>
      <c r="E19" s="542">
        <f t="shared" ref="E19" si="92">AVERAGE(B17:B19)</f>
        <v>100.41741747260939</v>
      </c>
      <c r="F19" s="359">
        <f t="shared" ref="F19" si="93">E19-E18</f>
        <v>-9.2695239934982965E-2</v>
      </c>
      <c r="G19" s="360">
        <f t="shared" ref="G19" si="94">IF(F19&lt;0,-1,1)</f>
        <v>-1</v>
      </c>
      <c r="H19" s="361">
        <f t="shared" ref="H19" si="95">SUM(G17:G19)</f>
        <v>-3</v>
      </c>
      <c r="I19" s="362" t="str">
        <f t="shared" ref="I19" si="96">IF(H19=-3,"悪化 ",IF(H19=3,"改善 "," ---"))</f>
        <v xml:space="preserve">悪化 </v>
      </c>
      <c r="J19" s="2482">
        <f>結果表!J17</f>
        <v>102.0563256454866</v>
      </c>
      <c r="L19" s="527">
        <v>4</v>
      </c>
      <c r="M19" s="262">
        <f t="shared" ref="M19" si="97">B19</f>
        <v>100.40323809781498</v>
      </c>
      <c r="N19" s="220">
        <f t="shared" ref="N19" si="98">J19</f>
        <v>102.0563256454866</v>
      </c>
    </row>
    <row r="20" spans="1:14">
      <c r="A20" s="2163">
        <v>43586</v>
      </c>
      <c r="B20" s="2482">
        <f>結果表!B18</f>
        <v>100.61553419534631</v>
      </c>
      <c r="C20" s="52">
        <f t="shared" ref="C20" si="99">B20-B19</f>
        <v>0.21229609753133616</v>
      </c>
      <c r="D20" s="243">
        <f t="shared" ref="D20" si="100">ROUND((B20-B8)/B8*100,2)</f>
        <v>7.0000000000000007E-2</v>
      </c>
      <c r="E20" s="542">
        <f t="shared" ref="E20" si="101">AVERAGE(B18:B20)</f>
        <v>100.45893522020391</v>
      </c>
      <c r="F20" s="359">
        <f t="shared" ref="F20" si="102">E20-E19</f>
        <v>4.1517747594525645E-2</v>
      </c>
      <c r="G20" s="360">
        <f t="shared" ref="G20" si="103">IF(F20&lt;0,-1,1)</f>
        <v>1</v>
      </c>
      <c r="H20" s="361">
        <f t="shared" ref="H20" si="104">SUM(G18:G20)</f>
        <v>-1</v>
      </c>
      <c r="I20" s="362" t="str">
        <f t="shared" ref="I20" si="105">IF(H20=-3,"悪化 ",IF(H20=3,"改善 "," ---"))</f>
        <v xml:space="preserve"> ---</v>
      </c>
      <c r="J20" s="2482">
        <f>結果表!J18</f>
        <v>102.2187485908853</v>
      </c>
      <c r="L20" s="527">
        <v>5</v>
      </c>
      <c r="M20" s="262">
        <f t="shared" ref="M20" si="106">B20</f>
        <v>100.61553419534631</v>
      </c>
      <c r="N20" s="220">
        <f t="shared" ref="N20" si="107">J20</f>
        <v>102.2187485908853</v>
      </c>
    </row>
    <row r="21" spans="1:14">
      <c r="A21" s="2163">
        <v>43617</v>
      </c>
      <c r="B21" s="2482">
        <f>結果表!B19</f>
        <v>100.90205147817977</v>
      </c>
      <c r="C21" s="52">
        <f t="shared" ref="C21" si="108">B21-B20</f>
        <v>0.2865172828334579</v>
      </c>
      <c r="D21" s="243">
        <f t="shared" ref="D21" si="109">ROUND((B21-B9)/B9*100,2)</f>
        <v>0.28999999999999998</v>
      </c>
      <c r="E21" s="542">
        <f t="shared" ref="E21" si="110">AVERAGE(B19:B21)</f>
        <v>100.64027459044702</v>
      </c>
      <c r="F21" s="359">
        <f t="shared" ref="F21" si="111">E21-E20</f>
        <v>0.18133937024310853</v>
      </c>
      <c r="G21" s="360">
        <f t="shared" ref="G21" si="112">IF(F21&lt;0,-1,1)</f>
        <v>1</v>
      </c>
      <c r="H21" s="361">
        <f t="shared" ref="H21" si="113">SUM(G19:G21)</f>
        <v>1</v>
      </c>
      <c r="I21" s="362" t="str">
        <f t="shared" ref="I21" si="114">IF(H21=-3,"悪化 ",IF(H21=3,"改善 "," ---"))</f>
        <v xml:space="preserve"> ---</v>
      </c>
      <c r="J21" s="2482">
        <f>結果表!J19</f>
        <v>102.3691308200891</v>
      </c>
      <c r="L21" s="527">
        <v>6</v>
      </c>
      <c r="M21" s="262">
        <f t="shared" ref="M21" si="115">B21</f>
        <v>100.90205147817977</v>
      </c>
      <c r="N21" s="220">
        <f t="shared" ref="N21" si="116">J21</f>
        <v>102.3691308200891</v>
      </c>
    </row>
    <row r="22" spans="1:14">
      <c r="A22" s="2163">
        <v>43647</v>
      </c>
      <c r="B22" s="2482">
        <f>結果表!B20</f>
        <v>101.16282535991581</v>
      </c>
      <c r="C22" s="52">
        <f t="shared" ref="C22" si="117">B22-B21</f>
        <v>0.26077388173604277</v>
      </c>
      <c r="D22" s="243">
        <f t="shared" ref="D22" si="118">ROUND((B22-B10)/B10*100,2)</f>
        <v>0.49</v>
      </c>
      <c r="E22" s="542">
        <f t="shared" ref="E22" si="119">AVERAGE(B20:B22)</f>
        <v>100.89347034448063</v>
      </c>
      <c r="F22" s="359">
        <f t="shared" ref="F22" si="120">E22-E21</f>
        <v>0.25319575403361227</v>
      </c>
      <c r="G22" s="360">
        <f t="shared" ref="G22" si="121">IF(F22&lt;0,-1,1)</f>
        <v>1</v>
      </c>
      <c r="H22" s="361">
        <f t="shared" ref="H22" si="122">SUM(G20:G22)</f>
        <v>3</v>
      </c>
      <c r="I22" s="362" t="str">
        <f t="shared" ref="I22" si="123">IF(H22=-3,"悪化 ",IF(H22=3,"改善 "," ---"))</f>
        <v xml:space="preserve">改善 </v>
      </c>
      <c r="J22" s="2482">
        <f>結果表!J20</f>
        <v>102.48280435338353</v>
      </c>
      <c r="L22" s="527">
        <v>7</v>
      </c>
      <c r="M22" s="262">
        <f t="shared" ref="M22" si="124">B22</f>
        <v>101.16282535991581</v>
      </c>
      <c r="N22" s="220">
        <f t="shared" ref="N22" si="125">J22</f>
        <v>102.48280435338353</v>
      </c>
    </row>
    <row r="23" spans="1:14">
      <c r="A23" s="2163">
        <v>43678</v>
      </c>
      <c r="B23" s="2482">
        <f>結果表!B21</f>
        <v>101.28494576296104</v>
      </c>
      <c r="C23" s="52">
        <f t="shared" ref="C23" si="126">B23-B22</f>
        <v>0.12212040304522986</v>
      </c>
      <c r="D23" s="243">
        <f t="shared" ref="D23" si="127">ROUND((B23-B11)/B11*100,2)</f>
        <v>0.52</v>
      </c>
      <c r="E23" s="542">
        <f t="shared" ref="E23" si="128">AVERAGE(B21:B23)</f>
        <v>101.11660753368555</v>
      </c>
      <c r="F23" s="359">
        <f t="shared" ref="F23" si="129">E23-E22</f>
        <v>0.22313718920491965</v>
      </c>
      <c r="G23" s="360">
        <f t="shared" ref="G23" si="130">IF(F23&lt;0,-1,1)</f>
        <v>1</v>
      </c>
      <c r="H23" s="361">
        <f t="shared" ref="H23" si="131">SUM(G21:G23)</f>
        <v>3</v>
      </c>
      <c r="I23" s="362" t="str">
        <f t="shared" ref="I23" si="132">IF(H23=-3,"悪化 ",IF(H23=3,"改善 "," ---"))</f>
        <v xml:space="preserve">改善 </v>
      </c>
      <c r="J23" s="2482">
        <f>結果表!J21</f>
        <v>102.54220082868436</v>
      </c>
      <c r="L23" s="529">
        <v>8</v>
      </c>
      <c r="M23" s="262">
        <f t="shared" ref="M23" si="133">B23</f>
        <v>101.28494576296104</v>
      </c>
      <c r="N23" s="220">
        <f t="shared" ref="N23" si="134">J23</f>
        <v>102.54220082868436</v>
      </c>
    </row>
    <row r="24" spans="1:14">
      <c r="A24" s="2163">
        <v>43709</v>
      </c>
      <c r="B24" s="2482">
        <f>結果表!B22</f>
        <v>101.22098916947139</v>
      </c>
      <c r="C24" s="52">
        <f t="shared" ref="C24" si="135">B24-B23</f>
        <v>-6.3956593489649549E-2</v>
      </c>
      <c r="D24" s="243">
        <f t="shared" ref="D24" si="136">ROUND((B24-B12)/B12*100,2)</f>
        <v>0.35</v>
      </c>
      <c r="E24" s="542">
        <f t="shared" ref="E24" si="137">AVERAGE(B22:B24)</f>
        <v>101.22292009744943</v>
      </c>
      <c r="F24" s="359">
        <f t="shared" ref="F24" si="138">E24-E23</f>
        <v>0.1063125637638791</v>
      </c>
      <c r="G24" s="360">
        <f t="shared" ref="G24" si="139">IF(F24&lt;0,-1,1)</f>
        <v>1</v>
      </c>
      <c r="H24" s="361">
        <f t="shared" ref="H24" si="140">SUM(G22:G24)</f>
        <v>3</v>
      </c>
      <c r="I24" s="362" t="str">
        <f t="shared" ref="I24" si="141">IF(H24=-3,"悪化 ",IF(H24=3,"改善 "," ---"))</f>
        <v xml:space="preserve">改善 </v>
      </c>
      <c r="J24" s="2482">
        <f>結果表!J22</f>
        <v>102.52913537294566</v>
      </c>
      <c r="L24" s="529">
        <v>9</v>
      </c>
      <c r="M24" s="262">
        <f t="shared" ref="M24" si="142">B24</f>
        <v>101.22098916947139</v>
      </c>
      <c r="N24" s="220">
        <f t="shared" ref="N24" si="143">J24</f>
        <v>102.52913537294566</v>
      </c>
    </row>
    <row r="25" spans="1:14">
      <c r="A25" s="2163">
        <v>43739</v>
      </c>
      <c r="B25" s="2482">
        <f>結果表!B23</f>
        <v>100.89821554298071</v>
      </c>
      <c r="C25" s="52">
        <f t="shared" ref="C25" si="144">B25-B24</f>
        <v>-0.32277362649068664</v>
      </c>
      <c r="D25" s="243">
        <f t="shared" ref="D25" si="145">ROUND((B25-B13)/B13*100,2)</f>
        <v>-0.13</v>
      </c>
      <c r="E25" s="542">
        <f t="shared" ref="E25" si="146">AVERAGE(B23:B25)</f>
        <v>101.13471682513772</v>
      </c>
      <c r="F25" s="359">
        <f t="shared" ref="F25" si="147">E25-E24</f>
        <v>-8.8203272311716319E-2</v>
      </c>
      <c r="G25" s="360">
        <f t="shared" ref="G25" si="148">IF(F25&lt;0,-1,1)</f>
        <v>-1</v>
      </c>
      <c r="H25" s="361">
        <f t="shared" ref="H25" si="149">SUM(G23:G25)</f>
        <v>1</v>
      </c>
      <c r="I25" s="362" t="str">
        <f t="shared" ref="I25" si="150">IF(H25=-3,"悪化 ",IF(H25=3,"改善 "," ---"))</f>
        <v xml:space="preserve"> ---</v>
      </c>
      <c r="J25" s="2482">
        <f>結果表!J23</f>
        <v>102.44140159625769</v>
      </c>
      <c r="L25" s="529">
        <v>10</v>
      </c>
      <c r="M25" s="262">
        <f t="shared" ref="M25" si="151">B25</f>
        <v>100.89821554298071</v>
      </c>
      <c r="N25" s="220">
        <f t="shared" ref="N25" si="152">J25</f>
        <v>102.44140159625769</v>
      </c>
    </row>
    <row r="26" spans="1:14">
      <c r="A26" s="2163">
        <v>43770</v>
      </c>
      <c r="B26" s="2482">
        <f>結果表!B24</f>
        <v>100.38679875618006</v>
      </c>
      <c r="C26" s="52">
        <f t="shared" ref="C26" si="153">B26-B25</f>
        <v>-0.51141678680065183</v>
      </c>
      <c r="D26" s="243">
        <f t="shared" ref="D26" si="154">ROUND((B26-B14)/B14*100,2)</f>
        <v>-0.66</v>
      </c>
      <c r="E26" s="542">
        <f t="shared" ref="E26" si="155">AVERAGE(B24:B26)</f>
        <v>100.83533448954405</v>
      </c>
      <c r="F26" s="359">
        <f t="shared" ref="F26" si="156">E26-E25</f>
        <v>-0.29938233559366267</v>
      </c>
      <c r="G26" s="360">
        <f t="shared" ref="G26" si="157">IF(F26&lt;0,-1,1)</f>
        <v>-1</v>
      </c>
      <c r="H26" s="361">
        <f t="shared" ref="H26" si="158">SUM(G24:G26)</f>
        <v>-1</v>
      </c>
      <c r="I26" s="362" t="str">
        <f t="shared" ref="I26" si="159">IF(H26=-3,"悪化 ",IF(H26=3,"改善 "," ---"))</f>
        <v xml:space="preserve"> ---</v>
      </c>
      <c r="J26" s="2482">
        <f>結果表!J24</f>
        <v>102.26198456646421</v>
      </c>
      <c r="L26" s="528">
        <v>11</v>
      </c>
      <c r="M26" s="262">
        <f t="shared" ref="M26" si="160">B26</f>
        <v>100.38679875618006</v>
      </c>
      <c r="N26" s="220">
        <f t="shared" ref="N26" si="161">J26</f>
        <v>102.26198456646421</v>
      </c>
    </row>
    <row r="27" spans="1:14">
      <c r="A27" s="2163">
        <v>43800</v>
      </c>
      <c r="B27" s="2483">
        <f>結果表!B25</f>
        <v>99.706757368205714</v>
      </c>
      <c r="C27" s="52">
        <f t="shared" ref="C27" si="162">B27-B26</f>
        <v>-0.68004138797434166</v>
      </c>
      <c r="D27" s="243">
        <f t="shared" ref="D27" si="163">ROUND((B27-B15)/B15*100,2)</f>
        <v>-1.18</v>
      </c>
      <c r="E27" s="542">
        <f t="shared" ref="E27" si="164">AVERAGE(B25:B27)</f>
        <v>100.33059055578883</v>
      </c>
      <c r="F27" s="359">
        <f t="shared" ref="F27" si="165">E27-E26</f>
        <v>-0.50474393375522197</v>
      </c>
      <c r="G27" s="360">
        <f t="shared" ref="G27" si="166">IF(F27&lt;0,-1,1)</f>
        <v>-1</v>
      </c>
      <c r="H27" s="361">
        <f t="shared" ref="H27" si="167">SUM(G25:G27)</f>
        <v>-3</v>
      </c>
      <c r="I27" s="362" t="str">
        <f t="shared" ref="I27" si="168">IF(H27=-3,"悪化 ",IF(H27=3,"改善 "," ---"))</f>
        <v xml:space="preserve">悪化 </v>
      </c>
      <c r="J27" s="2483">
        <f>結果表!J25</f>
        <v>101.94785001896091</v>
      </c>
      <c r="L27" s="527">
        <v>12</v>
      </c>
      <c r="M27" s="262">
        <f t="shared" ref="M27:M28" si="169">B27</f>
        <v>99.706757368205714</v>
      </c>
      <c r="N27" s="220">
        <f t="shared" ref="N27:N28" si="170">J27</f>
        <v>101.94785001896091</v>
      </c>
    </row>
    <row r="28" spans="1:14">
      <c r="A28" s="2174">
        <v>43831</v>
      </c>
      <c r="B28" s="2482">
        <f>結果表!B26</f>
        <v>98.824202900345767</v>
      </c>
      <c r="C28" s="547">
        <f t="shared" ref="C28" si="171">B28-B27</f>
        <v>-0.88255446785994707</v>
      </c>
      <c r="D28" s="245">
        <f t="shared" ref="D28" si="172">ROUND((B28-B16)/B16*100,2)</f>
        <v>-1.84</v>
      </c>
      <c r="E28" s="548">
        <f t="shared" ref="E28" si="173">AVERAGE(B26:B28)</f>
        <v>99.639253008243841</v>
      </c>
      <c r="F28" s="553">
        <f t="shared" ref="F28" si="174">E28-E27</f>
        <v>-0.69133754754498966</v>
      </c>
      <c r="G28" s="549">
        <f t="shared" ref="G28" si="175">IF(F28&lt;0,-1,1)</f>
        <v>-1</v>
      </c>
      <c r="H28" s="554">
        <f t="shared" ref="H28" si="176">SUM(G26:G28)</f>
        <v>-3</v>
      </c>
      <c r="I28" s="2479" t="str">
        <f t="shared" ref="I28" si="177">IF(H28=-3,"悪化 ",IF(H28=3,"改善 "," ---"))</f>
        <v xml:space="preserve">悪化 </v>
      </c>
      <c r="J28" s="2482">
        <f>結果表!J26</f>
        <v>101.38996170834869</v>
      </c>
      <c r="L28" s="530" t="s">
        <v>802</v>
      </c>
      <c r="M28" s="531">
        <f t="shared" si="169"/>
        <v>98.824202900345767</v>
      </c>
      <c r="N28" s="369">
        <f t="shared" si="170"/>
        <v>101.38996170834869</v>
      </c>
    </row>
    <row r="29" spans="1:14">
      <c r="A29" s="2175">
        <v>43862</v>
      </c>
      <c r="B29" s="2482">
        <f>結果表!B27</f>
        <v>97.799470283970535</v>
      </c>
      <c r="C29" s="52">
        <f t="shared" ref="C29" si="178">B29-B28</f>
        <v>-1.0247326163752319</v>
      </c>
      <c r="D29" s="243">
        <f t="shared" ref="D29" si="179">ROUND((B29-B17)/B17*100,2)</f>
        <v>-2.68</v>
      </c>
      <c r="E29" s="542">
        <f t="shared" ref="E29" si="180">AVERAGE(B27:B29)</f>
        <v>98.77681018417401</v>
      </c>
      <c r="F29" s="359">
        <f t="shared" ref="F29" si="181">E29-E28</f>
        <v>-0.86244282406983075</v>
      </c>
      <c r="G29" s="360">
        <f t="shared" ref="G29" si="182">IF(F29&lt;0,-1,1)</f>
        <v>-1</v>
      </c>
      <c r="H29" s="361">
        <f t="shared" ref="H29" si="183">SUM(G27:G29)</f>
        <v>-3</v>
      </c>
      <c r="I29" s="362" t="str">
        <f t="shared" ref="I29" si="184">IF(H29=-3,"悪化 ",IF(H29=3,"改善 "," ---"))</f>
        <v xml:space="preserve">悪化 </v>
      </c>
      <c r="J29" s="2482">
        <f>結果表!J27</f>
        <v>100.60099505962384</v>
      </c>
      <c r="L29" s="527">
        <v>2</v>
      </c>
      <c r="M29" s="262">
        <f t="shared" ref="M29" si="185">B29</f>
        <v>97.799470283970535</v>
      </c>
      <c r="N29" s="220">
        <f t="shared" ref="N29" si="186">J29</f>
        <v>100.60099505962384</v>
      </c>
    </row>
    <row r="30" spans="1:14">
      <c r="A30" s="2175">
        <v>43891</v>
      </c>
      <c r="B30" s="2482">
        <f>結果表!B28</f>
        <v>96.689494906290577</v>
      </c>
      <c r="C30" s="52">
        <f t="shared" ref="C30" si="187">B30-B29</f>
        <v>-1.1099753776799588</v>
      </c>
      <c r="D30" s="243">
        <f t="shared" ref="D30" si="188">ROUND((B30-B18)/B18*100,2)</f>
        <v>-3.66</v>
      </c>
      <c r="E30" s="542">
        <f t="shared" ref="E30" si="189">AVERAGE(B28:B30)</f>
        <v>97.771056030202303</v>
      </c>
      <c r="F30" s="359">
        <f t="shared" ref="F30" si="190">E30-E29</f>
        <v>-1.0057541539717079</v>
      </c>
      <c r="G30" s="360">
        <f t="shared" ref="G30" si="191">IF(F30&lt;0,-1,1)</f>
        <v>-1</v>
      </c>
      <c r="H30" s="361">
        <f t="shared" ref="H30" si="192">SUM(G28:G30)</f>
        <v>-3</v>
      </c>
      <c r="I30" s="362" t="str">
        <f t="shared" ref="I30" si="193">IF(H30=-3,"悪化 ",IF(H30=3,"改善 "," ---"))</f>
        <v xml:space="preserve">悪化 </v>
      </c>
      <c r="J30" s="2482">
        <f>結果表!J28</f>
        <v>99.582437385703386</v>
      </c>
      <c r="L30" s="527">
        <v>3</v>
      </c>
      <c r="M30" s="262">
        <f t="shared" ref="M30" si="194">B30</f>
        <v>96.689494906290577</v>
      </c>
      <c r="N30" s="220">
        <f t="shared" ref="N30" si="195">J30</f>
        <v>99.582437385703386</v>
      </c>
    </row>
    <row r="31" spans="1:14">
      <c r="A31" s="2175">
        <v>43922</v>
      </c>
      <c r="B31" s="2482">
        <f>結果表!B29</f>
        <v>95.63687846031317</v>
      </c>
      <c r="C31" s="52">
        <f t="shared" ref="C31" si="196">B31-B30</f>
        <v>-1.0526164459774066</v>
      </c>
      <c r="D31" s="243">
        <f t="shared" ref="D31" si="197">ROUND((B31-B19)/B19*100,2)</f>
        <v>-4.75</v>
      </c>
      <c r="E31" s="542">
        <f t="shared" ref="E31" si="198">AVERAGE(B29:B31)</f>
        <v>96.708614550191442</v>
      </c>
      <c r="F31" s="359">
        <f t="shared" ref="F31" si="199">E31-E30</f>
        <v>-1.062441480010861</v>
      </c>
      <c r="G31" s="360">
        <f t="shared" ref="G31" si="200">IF(F31&lt;0,-1,1)</f>
        <v>-1</v>
      </c>
      <c r="H31" s="361">
        <f t="shared" ref="H31" si="201">SUM(G29:G31)</f>
        <v>-3</v>
      </c>
      <c r="I31" s="362" t="str">
        <f t="shared" ref="I31" si="202">IF(H31=-3,"悪化 ",IF(H31=3,"改善 "," ---"))</f>
        <v xml:space="preserve">悪化 </v>
      </c>
      <c r="J31" s="2482">
        <f>結果表!J29</f>
        <v>98.441832328338023</v>
      </c>
      <c r="L31" s="527">
        <v>4</v>
      </c>
      <c r="M31" s="262">
        <f t="shared" ref="M31" si="203">B31</f>
        <v>95.63687846031317</v>
      </c>
      <c r="N31" s="220">
        <f t="shared" ref="N31" si="204">J31</f>
        <v>98.441832328338023</v>
      </c>
    </row>
    <row r="32" spans="1:14">
      <c r="A32" s="2175">
        <v>43952</v>
      </c>
      <c r="B32" s="2482">
        <f>結果表!B30</f>
        <v>94.962497741071331</v>
      </c>
      <c r="C32" s="52">
        <f t="shared" ref="C32" si="205">B32-B31</f>
        <v>-0.67438071924183873</v>
      </c>
      <c r="D32" s="243">
        <f t="shared" ref="D32" si="206">ROUND((B32-B20)/B20*100,2)</f>
        <v>-5.62</v>
      </c>
      <c r="E32" s="542">
        <f t="shared" ref="E32" si="207">AVERAGE(B30:B32)</f>
        <v>95.762957035891688</v>
      </c>
      <c r="F32" s="359">
        <f t="shared" ref="F32" si="208">E32-E31</f>
        <v>-0.94565751429975364</v>
      </c>
      <c r="G32" s="360">
        <f t="shared" ref="G32" si="209">IF(F32&lt;0,-1,1)</f>
        <v>-1</v>
      </c>
      <c r="H32" s="361">
        <f t="shared" ref="H32" si="210">SUM(G30:G32)</f>
        <v>-3</v>
      </c>
      <c r="I32" s="362" t="str">
        <f t="shared" ref="I32" si="211">IF(H32=-3,"悪化 ",IF(H32=3,"改善 "," ---"))</f>
        <v xml:space="preserve">悪化 </v>
      </c>
      <c r="J32" s="2482">
        <f>結果表!J30</f>
        <v>97.393255073453972</v>
      </c>
      <c r="L32" s="527">
        <v>5</v>
      </c>
      <c r="M32" s="262">
        <f t="shared" ref="M32" si="212">B32</f>
        <v>94.962497741071331</v>
      </c>
      <c r="N32" s="220">
        <f t="shared" ref="N32" si="213">J32</f>
        <v>97.393255073453972</v>
      </c>
    </row>
    <row r="33" spans="1:14">
      <c r="A33" s="2175">
        <v>43983</v>
      </c>
      <c r="B33" s="2482">
        <f>結果表!B31</f>
        <v>94.911081668785087</v>
      </c>
      <c r="C33" s="52">
        <f t="shared" ref="C33" si="214">B33-B32</f>
        <v>-5.141607228624423E-2</v>
      </c>
      <c r="D33" s="243">
        <f t="shared" ref="D33" si="215">ROUND((B33-B21)/B21*100,2)</f>
        <v>-5.94</v>
      </c>
      <c r="E33" s="542">
        <f t="shared" ref="E33" si="216">AVERAGE(B31:B33)</f>
        <v>95.170152623389868</v>
      </c>
      <c r="F33" s="359">
        <f t="shared" ref="F33" si="217">E33-E32</f>
        <v>-0.59280441250182037</v>
      </c>
      <c r="G33" s="360">
        <f t="shared" ref="G33" si="218">IF(F33&lt;0,-1,1)</f>
        <v>-1</v>
      </c>
      <c r="H33" s="361">
        <f t="shared" ref="H33" si="219">SUM(G31:G33)</f>
        <v>-3</v>
      </c>
      <c r="I33" s="362" t="str">
        <f t="shared" ref="I33" si="220">IF(H33=-3,"悪化 ",IF(H33=3,"改善 "," ---"))</f>
        <v xml:space="preserve">悪化 </v>
      </c>
      <c r="J33" s="2482">
        <f>結果表!J31</f>
        <v>96.623430504143215</v>
      </c>
      <c r="L33" s="527">
        <v>6</v>
      </c>
      <c r="M33" s="262">
        <f t="shared" ref="M33" si="221">B33</f>
        <v>94.911081668785087</v>
      </c>
      <c r="N33" s="220">
        <f t="shared" ref="N33" si="222">J33</f>
        <v>96.623430504143215</v>
      </c>
    </row>
    <row r="34" spans="1:14">
      <c r="A34" s="2175">
        <v>44013</v>
      </c>
      <c r="B34" s="2482">
        <f>結果表!B32</f>
        <v>95.344572099575487</v>
      </c>
      <c r="C34" s="52">
        <f t="shared" ref="C34" si="223">B34-B33</f>
        <v>0.43349043079039973</v>
      </c>
      <c r="D34" s="243">
        <f t="shared" ref="D34" si="224">ROUND((B34-B22)/B22*100,2)</f>
        <v>-5.75</v>
      </c>
      <c r="E34" s="542">
        <f t="shared" ref="E34" si="225">AVERAGE(B32:B34)</f>
        <v>95.07271716981063</v>
      </c>
      <c r="F34" s="359">
        <f t="shared" ref="F34" si="226">E34-E33</f>
        <v>-9.7435453579237219E-2</v>
      </c>
      <c r="G34" s="360">
        <f t="shared" ref="G34" si="227">IF(F34&lt;0,-1,1)</f>
        <v>-1</v>
      </c>
      <c r="H34" s="361">
        <f t="shared" ref="H34" si="228">SUM(G32:G34)</f>
        <v>-3</v>
      </c>
      <c r="I34" s="362" t="str">
        <f t="shared" ref="I34" si="229">IF(H34=-3,"悪化 ",IF(H34=3,"改善 "," ---"))</f>
        <v xml:space="preserve">悪化 </v>
      </c>
      <c r="J34" s="2482">
        <f>結果表!J32</f>
        <v>96.215035501694032</v>
      </c>
      <c r="L34" s="527">
        <v>7</v>
      </c>
      <c r="M34" s="262">
        <f t="shared" ref="M34" si="230">B34</f>
        <v>95.344572099575487</v>
      </c>
      <c r="N34" s="220">
        <f t="shared" ref="N34" si="231">J34</f>
        <v>96.215035501694032</v>
      </c>
    </row>
    <row r="35" spans="1:14">
      <c r="A35" s="2175">
        <v>44044</v>
      </c>
      <c r="B35" s="2482">
        <f>結果表!B33</f>
        <v>96.084962505660002</v>
      </c>
      <c r="C35" s="52">
        <f t="shared" ref="C35" si="232">B35-B34</f>
        <v>0.74039040608451501</v>
      </c>
      <c r="D35" s="243">
        <f t="shared" ref="D35" si="233">ROUND((B35-B23)/B23*100,2)</f>
        <v>-5.13</v>
      </c>
      <c r="E35" s="542">
        <f t="shared" ref="E35" si="234">AVERAGE(B33:B35)</f>
        <v>95.446872091340197</v>
      </c>
      <c r="F35" s="359">
        <f t="shared" ref="F35" si="235">E35-E34</f>
        <v>0.37415492152956631</v>
      </c>
      <c r="G35" s="360">
        <f t="shared" ref="G35" si="236">IF(F35&lt;0,-1,1)</f>
        <v>1</v>
      </c>
      <c r="H35" s="361">
        <f t="shared" ref="H35" si="237">SUM(G33:G35)</f>
        <v>-1</v>
      </c>
      <c r="I35" s="362" t="str">
        <f t="shared" ref="I35" si="238">IF(H35=-3,"悪化 ",IF(H35=3,"改善 "," ---"))</f>
        <v xml:space="preserve"> ---</v>
      </c>
      <c r="J35" s="2482">
        <f>結果表!J33</f>
        <v>96.137113211096846</v>
      </c>
      <c r="L35" s="529">
        <v>8</v>
      </c>
      <c r="M35" s="262">
        <f t="shared" ref="M35" si="239">B35</f>
        <v>96.084962505660002</v>
      </c>
      <c r="N35" s="220">
        <f t="shared" ref="N35" si="240">J35</f>
        <v>96.137113211096846</v>
      </c>
    </row>
    <row r="36" spans="1:14">
      <c r="A36" s="2175">
        <v>44075</v>
      </c>
      <c r="B36" s="2482">
        <f>結果表!B34</f>
        <v>97.062459128632781</v>
      </c>
      <c r="C36" s="52">
        <f t="shared" ref="C36" si="241">B36-B35</f>
        <v>0.97749662297277951</v>
      </c>
      <c r="D36" s="243">
        <f t="shared" ref="D36" si="242">ROUND((B36-B24)/B24*100,2)</f>
        <v>-4.1100000000000003</v>
      </c>
      <c r="E36" s="542">
        <f t="shared" ref="E36" si="243">AVERAGE(B34:B36)</f>
        <v>96.163997911289428</v>
      </c>
      <c r="F36" s="359">
        <f t="shared" ref="F36" si="244">E36-E35</f>
        <v>0.71712581994923141</v>
      </c>
      <c r="G36" s="360">
        <f t="shared" ref="G36" si="245">IF(F36&lt;0,-1,1)</f>
        <v>1</v>
      </c>
      <c r="H36" s="361">
        <f t="shared" ref="H36" si="246">SUM(G34:G36)</f>
        <v>1</v>
      </c>
      <c r="I36" s="362" t="str">
        <f t="shared" ref="I36" si="247">IF(H36=-3,"悪化 ",IF(H36=3,"改善 "," ---"))</f>
        <v xml:space="preserve"> ---</v>
      </c>
      <c r="J36" s="2482">
        <f>結果表!J34</f>
        <v>96.320209751311694</v>
      </c>
      <c r="L36" s="529">
        <v>9</v>
      </c>
      <c r="M36" s="262">
        <f t="shared" ref="M36" si="248">B36</f>
        <v>97.062459128632781</v>
      </c>
      <c r="N36" s="220">
        <f t="shared" ref="N36" si="249">J36</f>
        <v>96.320209751311694</v>
      </c>
    </row>
    <row r="37" spans="1:14">
      <c r="A37" s="2175">
        <v>44105</v>
      </c>
      <c r="B37" s="2482">
        <f>結果表!B35</f>
        <v>98.092187248462309</v>
      </c>
      <c r="C37" s="52">
        <f t="shared" ref="C37" si="250">B37-B36</f>
        <v>1.0297281198295281</v>
      </c>
      <c r="D37" s="243">
        <f t="shared" ref="D37" si="251">ROUND((B37-B25)/B25*100,2)</f>
        <v>-2.78</v>
      </c>
      <c r="E37" s="542">
        <f t="shared" ref="E37" si="252">AVERAGE(B35:B37)</f>
        <v>97.079869627585026</v>
      </c>
      <c r="F37" s="359">
        <f t="shared" ref="F37" si="253">E37-E36</f>
        <v>0.91587171629559805</v>
      </c>
      <c r="G37" s="360">
        <f t="shared" ref="G37" si="254">IF(F37&lt;0,-1,1)</f>
        <v>1</v>
      </c>
      <c r="H37" s="361">
        <f t="shared" ref="H37" si="255">SUM(G35:G37)</f>
        <v>3</v>
      </c>
      <c r="I37" s="362" t="str">
        <f t="shared" ref="I37" si="256">IF(H37=-3,"悪化 ",IF(H37=3,"改善 "," ---"))</f>
        <v xml:space="preserve">改善 </v>
      </c>
      <c r="J37" s="2482">
        <f>結果表!J35</f>
        <v>96.651390923961131</v>
      </c>
      <c r="L37" s="529">
        <v>10</v>
      </c>
      <c r="M37" s="262">
        <f t="shared" ref="M37" si="257">B37</f>
        <v>98.092187248462309</v>
      </c>
      <c r="N37" s="220">
        <f t="shared" ref="N37" si="258">J37</f>
        <v>96.651390923961131</v>
      </c>
    </row>
    <row r="38" spans="1:14">
      <c r="A38" s="2175">
        <v>44136</v>
      </c>
      <c r="B38" s="2482">
        <f>結果表!B36</f>
        <v>99.08547177251522</v>
      </c>
      <c r="C38" s="52">
        <f t="shared" ref="C38" si="259">B38-B37</f>
        <v>0.99328452405291046</v>
      </c>
      <c r="D38" s="243">
        <f t="shared" ref="D38" si="260">ROUND((B38-B26)/B26*100,2)</f>
        <v>-1.3</v>
      </c>
      <c r="E38" s="542">
        <f t="shared" ref="E38" si="261">AVERAGE(B36:B38)</f>
        <v>98.080039383203442</v>
      </c>
      <c r="F38" s="359">
        <f t="shared" ref="F38" si="262">E38-E37</f>
        <v>1.0001697556184155</v>
      </c>
      <c r="G38" s="360">
        <f t="shared" ref="G38" si="263">IF(F38&lt;0,-1,1)</f>
        <v>1</v>
      </c>
      <c r="H38" s="361">
        <f t="shared" ref="H38" si="264">SUM(G36:G38)</f>
        <v>3</v>
      </c>
      <c r="I38" s="362" t="str">
        <f t="shared" ref="I38" si="265">IF(H38=-3,"悪化 ",IF(H38=3,"改善 "," ---"))</f>
        <v xml:space="preserve">改善 </v>
      </c>
      <c r="J38" s="2482">
        <f>結果表!J36</f>
        <v>97.030135022266791</v>
      </c>
      <c r="L38" s="528">
        <v>11</v>
      </c>
      <c r="M38" s="262">
        <f t="shared" ref="M38" si="266">B38</f>
        <v>99.08547177251522</v>
      </c>
      <c r="N38" s="220">
        <f t="shared" ref="N38" si="267">J38</f>
        <v>97.030135022266791</v>
      </c>
    </row>
    <row r="39" spans="1:14">
      <c r="A39" s="2484">
        <v>44166</v>
      </c>
      <c r="B39" s="2482">
        <f>結果表!B37</f>
        <v>100.03472339034279</v>
      </c>
      <c r="C39" s="550">
        <f t="shared" ref="C39" si="268">B39-B38</f>
        <v>0.94925161782757073</v>
      </c>
      <c r="D39" s="246">
        <f t="shared" ref="D39" si="269">ROUND((B39-B27)/B27*100,2)</f>
        <v>0.33</v>
      </c>
      <c r="E39" s="551">
        <f t="shared" ref="E39" si="270">AVERAGE(B37:B39)</f>
        <v>99.070794137106773</v>
      </c>
      <c r="F39" s="544">
        <f t="shared" ref="F39" si="271">E39-E38</f>
        <v>0.99075475390333168</v>
      </c>
      <c r="G39" s="552">
        <f t="shared" ref="G39" si="272">IF(F39&lt;0,-1,1)</f>
        <v>1</v>
      </c>
      <c r="H39" s="545">
        <f t="shared" ref="H39" si="273">SUM(G37:G39)</f>
        <v>3</v>
      </c>
      <c r="I39" s="439" t="str">
        <f t="shared" ref="I39" si="274">IF(H39=-3,"悪化 ",IF(H39=3,"改善 "," ---"))</f>
        <v xml:space="preserve">改善 </v>
      </c>
      <c r="J39" s="2482">
        <f>結果表!J37</f>
        <v>97.460515876636549</v>
      </c>
      <c r="L39" s="532">
        <v>12</v>
      </c>
      <c r="M39" s="494">
        <f t="shared" ref="M39" si="275">B39</f>
        <v>100.03472339034279</v>
      </c>
      <c r="N39" s="225">
        <f t="shared" ref="N39" si="276">J39</f>
        <v>97.460515876636549</v>
      </c>
    </row>
    <row r="40" spans="1:14">
      <c r="A40" s="2163">
        <v>44197</v>
      </c>
      <c r="B40" s="2481">
        <f>結果表!B38</f>
        <v>100.88371896038348</v>
      </c>
      <c r="C40" s="52">
        <f t="shared" ref="C40" si="277">B40-B39</f>
        <v>0.84899557004068527</v>
      </c>
      <c r="D40" s="243">
        <f t="shared" ref="D40" si="278">ROUND((B40-B28)/B28*100,2)</f>
        <v>2.08</v>
      </c>
      <c r="E40" s="542">
        <f t="shared" ref="E40" si="279">AVERAGE(B38:B40)</f>
        <v>100.00130470774717</v>
      </c>
      <c r="F40" s="359">
        <f t="shared" ref="F40" si="280">E40-E39</f>
        <v>0.93051057064039355</v>
      </c>
      <c r="G40" s="360">
        <f t="shared" ref="G40" si="281">IF(F40&lt;0,-1,1)</f>
        <v>1</v>
      </c>
      <c r="H40" s="361">
        <f t="shared" ref="H40" si="282">SUM(G38:G40)</f>
        <v>3</v>
      </c>
      <c r="I40" s="362" t="str">
        <f t="shared" ref="I40" si="283">IF(H40=-3,"悪化 ",IF(H40=3,"改善 "," ---"))</f>
        <v xml:space="preserve">改善 </v>
      </c>
      <c r="J40" s="2481">
        <f>結果表!J38</f>
        <v>97.906366744084693</v>
      </c>
      <c r="L40" s="530" t="s">
        <v>814</v>
      </c>
      <c r="M40" s="262">
        <f t="shared" ref="M40" si="284">B40</f>
        <v>100.88371896038348</v>
      </c>
      <c r="N40" s="220">
        <f t="shared" ref="N40" si="285">J40</f>
        <v>97.906366744084693</v>
      </c>
    </row>
    <row r="41" spans="1:14">
      <c r="A41" s="2163">
        <v>44228</v>
      </c>
      <c r="B41" s="2482">
        <f>結果表!B39</f>
        <v>101.49869402943995</v>
      </c>
      <c r="C41" s="52">
        <f t="shared" ref="C41" si="286">B41-B40</f>
        <v>0.61497506905647015</v>
      </c>
      <c r="D41" s="243">
        <f t="shared" ref="D41" si="287">ROUND((B41-B29)/B29*100,2)</f>
        <v>3.78</v>
      </c>
      <c r="E41" s="542">
        <f t="shared" ref="E41" si="288">AVERAGE(B39:B41)</f>
        <v>100.80571212672207</v>
      </c>
      <c r="F41" s="359">
        <f t="shared" ref="F41" si="289">E41-E40</f>
        <v>0.80440741897490398</v>
      </c>
      <c r="G41" s="360">
        <f t="shared" ref="G41" si="290">IF(F41&lt;0,-1,1)</f>
        <v>1</v>
      </c>
      <c r="H41" s="361">
        <f t="shared" ref="H41" si="291">SUM(G39:G41)</f>
        <v>3</v>
      </c>
      <c r="I41" s="362" t="str">
        <f t="shared" ref="I41" si="292">IF(H41=-3,"悪化 ",IF(H41=3,"改善 "," ---"))</f>
        <v xml:space="preserve">改善 </v>
      </c>
      <c r="J41" s="2482">
        <f>結果表!J39</f>
        <v>98.28570192007362</v>
      </c>
      <c r="L41" s="527">
        <v>2</v>
      </c>
      <c r="M41" s="262">
        <f t="shared" ref="M41" si="293">B41</f>
        <v>101.49869402943995</v>
      </c>
      <c r="N41" s="220">
        <f t="shared" ref="N41" si="294">J41</f>
        <v>98.28570192007362</v>
      </c>
    </row>
    <row r="42" spans="1:14">
      <c r="A42" s="2163">
        <v>44256</v>
      </c>
      <c r="B42" s="2482">
        <f>結果表!B40</f>
        <v>101.8768522410639</v>
      </c>
      <c r="C42" s="52">
        <f t="shared" ref="C42" si="295">B42-B41</f>
        <v>0.3781582116239548</v>
      </c>
      <c r="D42" s="243">
        <f t="shared" ref="D42" si="296">ROUND((B42-B30)/B30*100,2)</f>
        <v>5.36</v>
      </c>
      <c r="E42" s="542">
        <f t="shared" ref="E42" si="297">AVERAGE(B40:B42)</f>
        <v>101.41975507696243</v>
      </c>
      <c r="F42" s="359">
        <f t="shared" ref="F42" si="298">E42-E41</f>
        <v>0.6140429502403606</v>
      </c>
      <c r="G42" s="360">
        <f t="shared" ref="G42" si="299">IF(F42&lt;0,-1,1)</f>
        <v>1</v>
      </c>
      <c r="H42" s="361">
        <f t="shared" ref="H42" si="300">SUM(G40:G42)</f>
        <v>3</v>
      </c>
      <c r="I42" s="362" t="str">
        <f t="shared" ref="I42" si="301">IF(H42=-3,"悪化 ",IF(H42=3,"改善 "," ---"))</f>
        <v xml:space="preserve">改善 </v>
      </c>
      <c r="J42" s="2482">
        <f>結果表!J40</f>
        <v>98.603960512901494</v>
      </c>
      <c r="L42" s="527">
        <v>3</v>
      </c>
      <c r="M42" s="262">
        <f t="shared" ref="M42" si="302">B42</f>
        <v>101.8768522410639</v>
      </c>
      <c r="N42" s="220">
        <f t="shared" ref="N42" si="303">J42</f>
        <v>98.603960512901494</v>
      </c>
    </row>
    <row r="43" spans="1:14">
      <c r="A43" s="2163">
        <v>44287</v>
      </c>
      <c r="B43" s="2482">
        <f>結果表!B41</f>
        <v>101.99982113662834</v>
      </c>
      <c r="C43" s="52">
        <f t="shared" ref="C43" si="304">B43-B42</f>
        <v>0.12296889556444057</v>
      </c>
      <c r="D43" s="243">
        <f t="shared" ref="D43" si="305">ROUND((B43-B31)/B31*100,2)</f>
        <v>6.65</v>
      </c>
      <c r="E43" s="542">
        <f t="shared" ref="E43" si="306">AVERAGE(B41:B43)</f>
        <v>101.79178913571072</v>
      </c>
      <c r="F43" s="359">
        <f t="shared" ref="F43" si="307">E43-E42</f>
        <v>0.37203405874828377</v>
      </c>
      <c r="G43" s="360">
        <f t="shared" ref="G43" si="308">IF(F43&lt;0,-1,1)</f>
        <v>1</v>
      </c>
      <c r="H43" s="361">
        <f t="shared" ref="H43" si="309">SUM(G41:G43)</f>
        <v>3</v>
      </c>
      <c r="I43" s="362" t="str">
        <f t="shared" ref="I43" si="310">IF(H43=-3,"悪化 ",IF(H43=3,"改善 "," ---"))</f>
        <v xml:space="preserve">改善 </v>
      </c>
      <c r="J43" s="2482">
        <f>結果表!J41</f>
        <v>98.871450416072918</v>
      </c>
      <c r="L43" s="527">
        <v>4</v>
      </c>
      <c r="M43" s="262">
        <f t="shared" ref="M43" si="311">B43</f>
        <v>101.99982113662834</v>
      </c>
      <c r="N43" s="220">
        <f t="shared" ref="N43" si="312">J43</f>
        <v>98.871450416072918</v>
      </c>
    </row>
    <row r="44" spans="1:14">
      <c r="A44" s="2163">
        <v>44317</v>
      </c>
      <c r="B44" s="2482">
        <f>結果表!B42</f>
        <v>101.89560526912537</v>
      </c>
      <c r="C44" s="52">
        <f t="shared" ref="C44" si="313">B44-B43</f>
        <v>-0.10421586750297251</v>
      </c>
      <c r="D44" s="243">
        <f t="shared" ref="D44" si="314">ROUND((B44-B32)/B32*100,2)</f>
        <v>7.3</v>
      </c>
      <c r="E44" s="542">
        <f t="shared" ref="E44" si="315">AVERAGE(B42:B44)</f>
        <v>101.92409288227253</v>
      </c>
      <c r="F44" s="359">
        <f t="shared" ref="F44" si="316">E44-E43</f>
        <v>0.13230374656181709</v>
      </c>
      <c r="G44" s="360">
        <f t="shared" ref="G44" si="317">IF(F44&lt;0,-1,1)</f>
        <v>1</v>
      </c>
      <c r="H44" s="361">
        <f t="shared" ref="H44" si="318">SUM(G42:G44)</f>
        <v>3</v>
      </c>
      <c r="I44" s="362" t="str">
        <f t="shared" ref="I44" si="319">IF(H44=-3,"悪化 ",IF(H44=3,"改善 "," ---"))</f>
        <v xml:space="preserve">改善 </v>
      </c>
      <c r="J44" s="2482">
        <f>結果表!J42</f>
        <v>99.084880795696876</v>
      </c>
      <c r="L44" s="527">
        <v>5</v>
      </c>
      <c r="M44" s="262">
        <f t="shared" ref="M44" si="320">B44</f>
        <v>101.89560526912537</v>
      </c>
      <c r="N44" s="220">
        <f t="shared" ref="N44" si="321">J44</f>
        <v>99.084880795696876</v>
      </c>
    </row>
    <row r="45" spans="1:14">
      <c r="A45" s="2163">
        <v>44348</v>
      </c>
      <c r="B45" s="2482">
        <f>結果表!B43</f>
        <v>101.61473673829003</v>
      </c>
      <c r="C45" s="52">
        <f t="shared" ref="C45" si="322">B45-B44</f>
        <v>-0.2808685308353347</v>
      </c>
      <c r="D45" s="243">
        <f t="shared" ref="D45" si="323">ROUND((B45-B33)/B33*100,2)</f>
        <v>7.06</v>
      </c>
      <c r="E45" s="542">
        <f t="shared" ref="E45" si="324">AVERAGE(B43:B45)</f>
        <v>101.83672104801458</v>
      </c>
      <c r="F45" s="359">
        <f t="shared" ref="F45" si="325">E45-E44</f>
        <v>-8.7371834257950809E-2</v>
      </c>
      <c r="G45" s="360">
        <f t="shared" ref="G45" si="326">IF(F45&lt;0,-1,1)</f>
        <v>-1</v>
      </c>
      <c r="H45" s="361">
        <f t="shared" ref="H45" si="327">SUM(G43:G45)</f>
        <v>1</v>
      </c>
      <c r="I45" s="362" t="str">
        <f t="shared" ref="I45" si="328">IF(H45=-3,"悪化 ",IF(H45=3,"改善 "," ---"))</f>
        <v xml:space="preserve"> ---</v>
      </c>
      <c r="J45" s="2482">
        <f>結果表!J43</f>
        <v>99.241433826090514</v>
      </c>
      <c r="L45" s="527">
        <v>6</v>
      </c>
      <c r="M45" s="262">
        <f t="shared" ref="M45" si="329">B45</f>
        <v>101.61473673829003</v>
      </c>
      <c r="N45" s="220">
        <f t="shared" ref="N45" si="330">J45</f>
        <v>99.241433826090514</v>
      </c>
    </row>
    <row r="46" spans="1:14">
      <c r="A46" s="2163">
        <v>44378</v>
      </c>
      <c r="B46" s="2482">
        <f>結果表!B44</f>
        <v>101.23982952188936</v>
      </c>
      <c r="C46" s="52">
        <f t="shared" ref="C46" si="331">B46-B45</f>
        <v>-0.37490721640067193</v>
      </c>
      <c r="D46" s="243">
        <f t="shared" ref="D46" si="332">ROUND((B46-B34)/B34*100,2)</f>
        <v>6.18</v>
      </c>
      <c r="E46" s="542">
        <f t="shared" ref="E46" si="333">AVERAGE(B44:B46)</f>
        <v>101.58339050976826</v>
      </c>
      <c r="F46" s="359">
        <f t="shared" ref="F46" si="334">E46-E45</f>
        <v>-0.25333053824631691</v>
      </c>
      <c r="G46" s="360">
        <f t="shared" ref="G46" si="335">IF(F46&lt;0,-1,1)</f>
        <v>-1</v>
      </c>
      <c r="H46" s="361">
        <f t="shared" ref="H46" si="336">SUM(G44:G46)</f>
        <v>-1</v>
      </c>
      <c r="I46" s="362" t="str">
        <f t="shared" ref="I46" si="337">IF(H46=-3,"悪化 ",IF(H46=3,"改善 "," ---"))</f>
        <v xml:space="preserve"> ---</v>
      </c>
      <c r="J46" s="2482">
        <f>結果表!J44</f>
        <v>99.342827629973712</v>
      </c>
      <c r="L46" s="527">
        <v>7</v>
      </c>
      <c r="M46" s="262">
        <f t="shared" ref="M46" si="338">B46</f>
        <v>101.23982952188936</v>
      </c>
      <c r="N46" s="220">
        <f t="shared" ref="N46" si="339">J46</f>
        <v>99.342827629973712</v>
      </c>
    </row>
    <row r="47" spans="1:14">
      <c r="A47" s="2163">
        <v>44409</v>
      </c>
      <c r="B47" s="2482">
        <f>結果表!B45</f>
        <v>100.90995042628155</v>
      </c>
      <c r="C47" s="52">
        <f t="shared" ref="C47" si="340">B47-B46</f>
        <v>-0.32987909560780793</v>
      </c>
      <c r="D47" s="243">
        <f t="shared" ref="D47" si="341">ROUND((B47-B35)/B35*100,2)</f>
        <v>5.0199999999999996</v>
      </c>
      <c r="E47" s="542">
        <f t="shared" ref="E47" si="342">AVERAGE(B45:B47)</f>
        <v>101.254838895487</v>
      </c>
      <c r="F47" s="359">
        <f t="shared" ref="F47" si="343">E47-E46</f>
        <v>-0.32855161428126678</v>
      </c>
      <c r="G47" s="360">
        <f t="shared" ref="G47" si="344">IF(F47&lt;0,-1,1)</f>
        <v>-1</v>
      </c>
      <c r="H47" s="361">
        <f t="shared" ref="H47" si="345">SUM(G45:G47)</f>
        <v>-3</v>
      </c>
      <c r="I47" s="362" t="str">
        <f t="shared" ref="I47" si="346">IF(H47=-3,"悪化 ",IF(H47=3,"改善 "," ---"))</f>
        <v xml:space="preserve">悪化 </v>
      </c>
      <c r="J47" s="2482">
        <f>結果表!J45</f>
        <v>99.430032403265002</v>
      </c>
      <c r="L47" s="529">
        <v>8</v>
      </c>
      <c r="M47" s="262">
        <f t="shared" ref="M47" si="347">B47</f>
        <v>100.90995042628155</v>
      </c>
      <c r="N47" s="220">
        <f t="shared" ref="N47" si="348">J47</f>
        <v>99.430032403265002</v>
      </c>
    </row>
    <row r="48" spans="1:14">
      <c r="A48" s="2163">
        <v>44440</v>
      </c>
      <c r="B48" s="2482">
        <f>結果表!B46</f>
        <v>100.70506397946481</v>
      </c>
      <c r="C48" s="52">
        <f t="shared" ref="C48" si="349">B48-B47</f>
        <v>-0.20488644681674373</v>
      </c>
      <c r="D48" s="243">
        <f t="shared" ref="D48" si="350">ROUND((B48-B36)/B36*100,2)</f>
        <v>3.75</v>
      </c>
      <c r="E48" s="542">
        <f t="shared" ref="E48" si="351">AVERAGE(B46:B48)</f>
        <v>100.95161464254524</v>
      </c>
      <c r="F48" s="359">
        <f t="shared" ref="F48" si="352">E48-E47</f>
        <v>-0.30322425294176014</v>
      </c>
      <c r="G48" s="360">
        <f t="shared" ref="G48" si="353">IF(F48&lt;0,-1,1)</f>
        <v>-1</v>
      </c>
      <c r="H48" s="361">
        <f t="shared" ref="H48" si="354">SUM(G46:G48)</f>
        <v>-3</v>
      </c>
      <c r="I48" s="362" t="str">
        <f t="shared" ref="I48" si="355">IF(H48=-3,"悪化 ",IF(H48=3,"改善 "," ---"))</f>
        <v xml:space="preserve">悪化 </v>
      </c>
      <c r="J48" s="2482">
        <f>結果表!J46</f>
        <v>99.550614243662267</v>
      </c>
      <c r="L48" s="529">
        <v>9</v>
      </c>
      <c r="M48" s="262">
        <f t="shared" ref="M48" si="356">B48</f>
        <v>100.70506397946481</v>
      </c>
      <c r="N48" s="220">
        <f t="shared" ref="N48" si="357">J48</f>
        <v>99.550614243662267</v>
      </c>
    </row>
    <row r="49" spans="1:14">
      <c r="A49" s="2163">
        <v>44470</v>
      </c>
      <c r="B49" s="2482">
        <f>結果表!B47</f>
        <v>100.68135397827899</v>
      </c>
      <c r="C49" s="52">
        <f t="shared" ref="C49" si="358">B49-B48</f>
        <v>-2.3710001185818896E-2</v>
      </c>
      <c r="D49" s="243">
        <f t="shared" ref="D49" si="359">ROUND((B49-B37)/B37*100,2)</f>
        <v>2.64</v>
      </c>
      <c r="E49" s="542">
        <f t="shared" ref="E49" si="360">AVERAGE(B47:B49)</f>
        <v>100.76545612800845</v>
      </c>
      <c r="F49" s="359">
        <f t="shared" ref="F49" si="361">E49-E48</f>
        <v>-0.18615851453678545</v>
      </c>
      <c r="G49" s="360">
        <f t="shared" ref="G49" si="362">IF(F49&lt;0,-1,1)</f>
        <v>-1</v>
      </c>
      <c r="H49" s="361">
        <f t="shared" ref="H49" si="363">SUM(G47:G49)</f>
        <v>-3</v>
      </c>
      <c r="I49" s="362" t="str">
        <f t="shared" ref="I49" si="364">IF(H49=-3,"悪化 ",IF(H49=3,"改善 "," ---"))</f>
        <v xml:space="preserve">悪化 </v>
      </c>
      <c r="J49" s="2482">
        <f>結果表!J47</f>
        <v>99.672868805569621</v>
      </c>
      <c r="L49" s="529">
        <v>10</v>
      </c>
      <c r="M49" s="262">
        <f t="shared" ref="M49" si="365">B49</f>
        <v>100.68135397827899</v>
      </c>
      <c r="N49" s="220">
        <f t="shared" ref="N49" si="366">J49</f>
        <v>99.672868805569621</v>
      </c>
    </row>
    <row r="50" spans="1:14">
      <c r="A50" s="2163">
        <v>44501</v>
      </c>
      <c r="B50" s="2482">
        <f>結果表!B48</f>
        <v>100.79611853864587</v>
      </c>
      <c r="C50" s="52">
        <f t="shared" ref="C50" si="367">B50-B49</f>
        <v>0.11476456036687921</v>
      </c>
      <c r="D50" s="243">
        <f t="shared" ref="D50" si="368">ROUND((B50-B38)/B38*100,2)</f>
        <v>1.73</v>
      </c>
      <c r="E50" s="542">
        <f t="shared" ref="E50" si="369">AVERAGE(B48:B50)</f>
        <v>100.72751216546322</v>
      </c>
      <c r="F50" s="359">
        <f t="shared" ref="F50" si="370">E50-E49</f>
        <v>-3.7943962545227805E-2</v>
      </c>
      <c r="G50" s="360">
        <f t="shared" ref="G50" si="371">IF(F50&lt;0,-1,1)</f>
        <v>-1</v>
      </c>
      <c r="H50" s="361">
        <f t="shared" ref="H50" si="372">SUM(G48:G50)</f>
        <v>-3</v>
      </c>
      <c r="I50" s="362" t="str">
        <f t="shared" ref="I50" si="373">IF(H50=-3,"悪化 ",IF(H50=3,"改善 "," ---"))</f>
        <v xml:space="preserve">悪化 </v>
      </c>
      <c r="J50" s="2482">
        <f>結果表!J48</f>
        <v>99.769907223127106</v>
      </c>
      <c r="L50" s="528">
        <v>11</v>
      </c>
      <c r="M50" s="262">
        <f t="shared" ref="M50" si="374">B50</f>
        <v>100.79611853864587</v>
      </c>
      <c r="N50" s="220">
        <f t="shared" ref="N50" si="375">J50</f>
        <v>99.769907223127106</v>
      </c>
    </row>
    <row r="51" spans="1:14">
      <c r="A51" s="2163">
        <v>44531</v>
      </c>
      <c r="B51" s="2483">
        <f>結果表!B49</f>
        <v>100.93223050693702</v>
      </c>
      <c r="C51" s="52">
        <f t="shared" ref="C51:C52" si="376">B51-B50</f>
        <v>0.13611196829114647</v>
      </c>
      <c r="D51" s="243">
        <f t="shared" ref="D51:D52" si="377">ROUND((B51-B39)/B39*100,2)</f>
        <v>0.9</v>
      </c>
      <c r="E51" s="542">
        <f t="shared" ref="E51:E52" si="378">AVERAGE(B49:B51)</f>
        <v>100.80323434128729</v>
      </c>
      <c r="F51" s="359">
        <f t="shared" ref="F51:F52" si="379">E51-E50</f>
        <v>7.5722175824068927E-2</v>
      </c>
      <c r="G51" s="360">
        <f t="shared" ref="G51:G52" si="380">IF(F51&lt;0,-1,1)</f>
        <v>1</v>
      </c>
      <c r="H51" s="361">
        <f t="shared" ref="H51:H52" si="381">SUM(G49:G51)</f>
        <v>-1</v>
      </c>
      <c r="I51" s="362" t="str">
        <f t="shared" ref="I51:I52" si="382">IF(H51=-3,"悪化 ",IF(H51=3,"改善 "," ---"))</f>
        <v xml:space="preserve"> ---</v>
      </c>
      <c r="J51" s="2483">
        <f>結果表!J49</f>
        <v>99.805675327919715</v>
      </c>
      <c r="L51" s="532">
        <v>12</v>
      </c>
      <c r="M51" s="494">
        <f t="shared" ref="M51:M52" si="383">B51</f>
        <v>100.93223050693702</v>
      </c>
      <c r="N51" s="225">
        <f t="shared" ref="N51:N52" si="384">J51</f>
        <v>99.805675327919715</v>
      </c>
    </row>
    <row r="52" spans="1:14">
      <c r="A52" s="2174">
        <v>44562</v>
      </c>
      <c r="B52" s="2482">
        <f>結果表!B50</f>
        <v>101.06772880549168</v>
      </c>
      <c r="C52" s="547">
        <f t="shared" si="376"/>
        <v>0.13549829855466555</v>
      </c>
      <c r="D52" s="245">
        <f t="shared" si="377"/>
        <v>0.18</v>
      </c>
      <c r="E52" s="548">
        <f t="shared" si="378"/>
        <v>100.9320259503582</v>
      </c>
      <c r="F52" s="553">
        <f t="shared" si="379"/>
        <v>0.12879160907090181</v>
      </c>
      <c r="G52" s="549">
        <f t="shared" si="380"/>
        <v>1</v>
      </c>
      <c r="H52" s="554">
        <f t="shared" si="381"/>
        <v>1</v>
      </c>
      <c r="I52" s="2479" t="str">
        <f t="shared" si="382"/>
        <v xml:space="preserve"> ---</v>
      </c>
      <c r="J52" s="2482">
        <f>結果表!J50</f>
        <v>99.798268349047632</v>
      </c>
      <c r="L52" s="530" t="s">
        <v>856</v>
      </c>
      <c r="M52" s="262">
        <f t="shared" si="383"/>
        <v>101.06772880549168</v>
      </c>
      <c r="N52" s="220">
        <f t="shared" si="384"/>
        <v>99.798268349047632</v>
      </c>
    </row>
    <row r="53" spans="1:14">
      <c r="A53" s="2175">
        <v>44593</v>
      </c>
      <c r="B53" s="2482">
        <f>結果表!B51</f>
        <v>101.14705276952324</v>
      </c>
      <c r="C53" s="52">
        <f t="shared" ref="C53" si="385">B53-B52</f>
        <v>7.9323964031559058E-2</v>
      </c>
      <c r="D53" s="243">
        <f t="shared" ref="D53" si="386">ROUND((B53-B41)/B41*100,2)</f>
        <v>-0.35</v>
      </c>
      <c r="E53" s="542">
        <f t="shared" ref="E53" si="387">AVERAGE(B51:B53)</f>
        <v>101.04900402731732</v>
      </c>
      <c r="F53" s="359">
        <f t="shared" ref="F53" si="388">E53-E52</f>
        <v>0.11697807695912843</v>
      </c>
      <c r="G53" s="360">
        <f t="shared" ref="G53" si="389">IF(F53&lt;0,-1,1)</f>
        <v>1</v>
      </c>
      <c r="H53" s="361">
        <f t="shared" ref="H53" si="390">SUM(G51:G53)</f>
        <v>3</v>
      </c>
      <c r="I53" s="362" t="str">
        <f t="shared" ref="I53" si="391">IF(H53=-3,"悪化 ",IF(H53=3,"改善 "," ---"))</f>
        <v xml:space="preserve">改善 </v>
      </c>
      <c r="J53" s="2482">
        <f>結果表!J51</f>
        <v>99.770927982555932</v>
      </c>
      <c r="L53" s="527">
        <v>2</v>
      </c>
      <c r="M53" s="262">
        <f t="shared" ref="M53" si="392">B53</f>
        <v>101.14705276952324</v>
      </c>
      <c r="N53" s="220">
        <f t="shared" ref="N53" si="393">J53</f>
        <v>99.770927982555932</v>
      </c>
    </row>
    <row r="54" spans="1:14">
      <c r="A54" s="2175">
        <v>44621</v>
      </c>
      <c r="B54" s="2482">
        <f>結果表!B52</f>
        <v>101.22079872728889</v>
      </c>
      <c r="C54" s="52">
        <f t="shared" ref="C54" si="394">B54-B53</f>
        <v>7.3745957765652292E-2</v>
      </c>
      <c r="D54" s="243">
        <f t="shared" ref="D54" si="395">ROUND((B54-B42)/B42*100,2)</f>
        <v>-0.64</v>
      </c>
      <c r="E54" s="542">
        <f t="shared" ref="E54" si="396">AVERAGE(B52:B54)</f>
        <v>101.14519343410127</v>
      </c>
      <c r="F54" s="359">
        <f t="shared" ref="F54" si="397">E54-E53</f>
        <v>9.6189406783949494E-2</v>
      </c>
      <c r="G54" s="360">
        <f t="shared" ref="G54" si="398">IF(F54&lt;0,-1,1)</f>
        <v>1</v>
      </c>
      <c r="H54" s="361">
        <f t="shared" ref="H54" si="399">SUM(G52:G54)</f>
        <v>3</v>
      </c>
      <c r="I54" s="362" t="str">
        <f t="shared" ref="I54" si="400">IF(H54=-3,"悪化 ",IF(H54=3,"改善 "," ---"))</f>
        <v xml:space="preserve">改善 </v>
      </c>
      <c r="J54" s="2482">
        <f>結果表!J52</f>
        <v>99.746271692365511</v>
      </c>
      <c r="L54" s="527">
        <v>3</v>
      </c>
      <c r="M54" s="262">
        <f t="shared" ref="M54" si="401">B54</f>
        <v>101.22079872728889</v>
      </c>
      <c r="N54" s="220">
        <f t="shared" ref="N54" si="402">J54</f>
        <v>99.746271692365511</v>
      </c>
    </row>
    <row r="55" spans="1:14">
      <c r="A55" s="2175">
        <v>44652</v>
      </c>
      <c r="B55" s="2482">
        <f>結果表!B53</f>
        <v>101.24386582467207</v>
      </c>
      <c r="C55" s="52">
        <f t="shared" ref="C55" si="403">B55-B54</f>
        <v>2.306709738317636E-2</v>
      </c>
      <c r="D55" s="243">
        <f t="shared" ref="D55" si="404">ROUND((B55-B43)/B43*100,2)</f>
        <v>-0.74</v>
      </c>
      <c r="E55" s="542">
        <f t="shared" ref="E55" si="405">AVERAGE(B53:B55)</f>
        <v>101.20390577382807</v>
      </c>
      <c r="F55" s="359">
        <f t="shared" ref="F55" si="406">E55-E54</f>
        <v>5.8712339726795904E-2</v>
      </c>
      <c r="G55" s="360">
        <f t="shared" ref="G55" si="407">IF(F55&lt;0,-1,1)</f>
        <v>1</v>
      </c>
      <c r="H55" s="361">
        <f t="shared" ref="H55" si="408">SUM(G53:G55)</f>
        <v>3</v>
      </c>
      <c r="I55" s="362" t="str">
        <f t="shared" ref="I55" si="409">IF(H55=-3,"悪化 ",IF(H55=3,"改善 "," ---"))</f>
        <v xml:space="preserve">改善 </v>
      </c>
      <c r="J55" s="2482">
        <f>結果表!J53</f>
        <v>99.738810803669864</v>
      </c>
      <c r="L55" s="527">
        <v>4</v>
      </c>
      <c r="M55" s="262">
        <f t="shared" ref="M55" si="410">B55</f>
        <v>101.24386582467207</v>
      </c>
      <c r="N55" s="220">
        <f t="shared" ref="N55" si="411">J55</f>
        <v>99.738810803669864</v>
      </c>
    </row>
    <row r="56" spans="1:14">
      <c r="A56" s="2175">
        <v>44682</v>
      </c>
      <c r="B56" s="2482">
        <f>結果表!B54</f>
        <v>101.20738177001404</v>
      </c>
      <c r="C56" s="52">
        <f t="shared" ref="C56" si="412">B56-B55</f>
        <v>-3.6484054658032505E-2</v>
      </c>
      <c r="D56" s="243">
        <f t="shared" ref="D56" si="413">ROUND((B56-B44)/B44*100,2)</f>
        <v>-0.68</v>
      </c>
      <c r="E56" s="542">
        <f t="shared" ref="E56" si="414">AVERAGE(B54:B56)</f>
        <v>101.22401544065833</v>
      </c>
      <c r="F56" s="359">
        <f t="shared" ref="F56" si="415">E56-E55</f>
        <v>2.0109666830265382E-2</v>
      </c>
      <c r="G56" s="360">
        <f t="shared" ref="G56" si="416">IF(F56&lt;0,-1,1)</f>
        <v>1</v>
      </c>
      <c r="H56" s="361">
        <f t="shared" ref="H56" si="417">SUM(G54:G56)</f>
        <v>3</v>
      </c>
      <c r="I56" s="362" t="str">
        <f t="shared" ref="I56" si="418">IF(H56=-3,"悪化 ",IF(H56=3,"改善 "," ---"))</f>
        <v xml:space="preserve">改善 </v>
      </c>
      <c r="J56" s="2482">
        <f>結果表!J54</f>
        <v>99.791177869649403</v>
      </c>
      <c r="L56" s="527">
        <v>5</v>
      </c>
      <c r="M56" s="262">
        <f t="shared" ref="M56" si="419">B56</f>
        <v>101.20738177001404</v>
      </c>
      <c r="N56" s="220">
        <f t="shared" ref="N56" si="420">J56</f>
        <v>99.791177869649403</v>
      </c>
    </row>
    <row r="57" spans="1:14">
      <c r="A57" s="2175">
        <v>44713</v>
      </c>
      <c r="B57" s="2482">
        <f>結果表!B55</f>
        <v>101.16477672558408</v>
      </c>
      <c r="C57" s="52">
        <f t="shared" ref="C57" si="421">B57-B56</f>
        <v>-4.2605044429961936E-2</v>
      </c>
      <c r="D57" s="243">
        <f t="shared" ref="D57" si="422">ROUND((B57-B45)/B45*100,2)</f>
        <v>-0.44</v>
      </c>
      <c r="E57" s="542">
        <f t="shared" ref="E57" si="423">AVERAGE(B55:B57)</f>
        <v>101.20534144009007</v>
      </c>
      <c r="F57" s="359">
        <f t="shared" ref="F57" si="424">E57-E56</f>
        <v>-1.8674000568267957E-2</v>
      </c>
      <c r="G57" s="360">
        <f t="shared" ref="G57" si="425">IF(F57&lt;0,-1,1)</f>
        <v>-1</v>
      </c>
      <c r="H57" s="361">
        <f t="shared" ref="H57" si="426">SUM(G55:G57)</f>
        <v>1</v>
      </c>
      <c r="I57" s="362" t="str">
        <f t="shared" ref="I57" si="427">IF(H57=-3,"悪化 ",IF(H57=3,"改善 "," ---"))</f>
        <v xml:space="preserve"> ---</v>
      </c>
      <c r="J57" s="2482">
        <f>結果表!J55</f>
        <v>99.948740685183708</v>
      </c>
      <c r="L57" s="527">
        <v>6</v>
      </c>
      <c r="M57" s="262">
        <f t="shared" ref="M57:M58" si="428">B57</f>
        <v>101.16477672558408</v>
      </c>
      <c r="N57" s="220">
        <f t="shared" ref="N57:N58" si="429">J57</f>
        <v>99.948740685183708</v>
      </c>
    </row>
    <row r="58" spans="1:14">
      <c r="A58" s="2175">
        <v>44743</v>
      </c>
      <c r="B58" s="2482">
        <f>結果表!B56</f>
        <v>101.11183325524543</v>
      </c>
      <c r="C58" s="52">
        <f t="shared" ref="C58" si="430">B58-B57</f>
        <v>-5.2943470338647103E-2</v>
      </c>
      <c r="D58" s="243">
        <f t="shared" ref="D58" si="431">ROUND((B58-B46)/B46*100,2)</f>
        <v>-0.13</v>
      </c>
      <c r="E58" s="542">
        <f t="shared" ref="E58" si="432">AVERAGE(B56:B58)</f>
        <v>101.16133058361451</v>
      </c>
      <c r="F58" s="359">
        <f t="shared" ref="F58" si="433">E58-E57</f>
        <v>-4.4010856475551918E-2</v>
      </c>
      <c r="G58" s="360">
        <f t="shared" ref="G58" si="434">IF(F58&lt;0,-1,1)</f>
        <v>-1</v>
      </c>
      <c r="H58" s="361">
        <f t="shared" ref="H58" si="435">SUM(G56:G58)</f>
        <v>-1</v>
      </c>
      <c r="I58" s="362" t="str">
        <f t="shared" ref="I58" si="436">IF(H58=-3,"悪化 ",IF(H58=3,"改善 "," ---"))</f>
        <v xml:space="preserve"> ---</v>
      </c>
      <c r="J58" s="2482">
        <f>結果表!J56</f>
        <v>100.12802129998411</v>
      </c>
      <c r="L58" s="527">
        <v>7</v>
      </c>
      <c r="M58" s="262">
        <f t="shared" si="428"/>
        <v>101.11183325524543</v>
      </c>
      <c r="N58" s="220">
        <f t="shared" si="429"/>
        <v>100.12802129998411</v>
      </c>
    </row>
    <row r="59" spans="1:14">
      <c r="A59" s="2175">
        <v>44774</v>
      </c>
      <c r="B59" s="2482">
        <f>結果表!B57</f>
        <v>101.03885559698811</v>
      </c>
      <c r="C59" s="52">
        <f t="shared" ref="C59" si="437">B59-B58</f>
        <v>-7.297765825731517E-2</v>
      </c>
      <c r="D59" s="243">
        <f t="shared" ref="D59" si="438">ROUND((B59-B47)/B47*100,2)</f>
        <v>0.13</v>
      </c>
      <c r="E59" s="542">
        <f t="shared" ref="E59" si="439">AVERAGE(B57:B59)</f>
        <v>101.10515519260588</v>
      </c>
      <c r="F59" s="359">
        <f t="shared" ref="F59" si="440">E59-E58</f>
        <v>-5.6175391008636666E-2</v>
      </c>
      <c r="G59" s="360">
        <f t="shared" ref="G59" si="441">IF(F59&lt;0,-1,1)</f>
        <v>-1</v>
      </c>
      <c r="H59" s="361">
        <f t="shared" ref="H59" si="442">SUM(G57:G59)</f>
        <v>-3</v>
      </c>
      <c r="I59" s="362" t="str">
        <f t="shared" ref="I59" si="443">IF(H59=-3,"悪化 ",IF(H59=3,"改善 "," ---"))</f>
        <v xml:space="preserve">悪化 </v>
      </c>
      <c r="J59" s="2482">
        <f>結果表!J57</f>
        <v>100.27112709791925</v>
      </c>
      <c r="L59" s="529">
        <v>8</v>
      </c>
      <c r="M59" s="262">
        <f t="shared" ref="M59" si="444">B59</f>
        <v>101.03885559698811</v>
      </c>
      <c r="N59" s="220">
        <f t="shared" ref="N59" si="445">J59</f>
        <v>100.27112709791925</v>
      </c>
    </row>
    <row r="60" spans="1:14">
      <c r="A60" s="2175">
        <v>44805</v>
      </c>
      <c r="B60" s="2482">
        <f>結果表!B58</f>
        <v>100.89558579260161</v>
      </c>
      <c r="C60" s="52">
        <f t="shared" ref="C60" si="446">B60-B59</f>
        <v>-0.14326980438650594</v>
      </c>
      <c r="D60" s="243">
        <f t="shared" ref="D60" si="447">ROUND((B60-B48)/B48*100,2)</f>
        <v>0.19</v>
      </c>
      <c r="E60" s="542">
        <f t="shared" ref="E60" si="448">AVERAGE(B58:B60)</f>
        <v>101.01542488161171</v>
      </c>
      <c r="F60" s="359">
        <f t="shared" ref="F60" si="449">E60-E59</f>
        <v>-8.9730310994170281E-2</v>
      </c>
      <c r="G60" s="360">
        <f t="shared" ref="G60" si="450">IF(F60&lt;0,-1,1)</f>
        <v>-1</v>
      </c>
      <c r="H60" s="361">
        <f t="shared" ref="H60" si="451">SUM(G58:G60)</f>
        <v>-3</v>
      </c>
      <c r="I60" s="362" t="str">
        <f t="shared" ref="I60" si="452">IF(H60=-3,"悪化 ",IF(H60=3,"改善 "," ---"))</f>
        <v xml:space="preserve">悪化 </v>
      </c>
      <c r="J60" s="2482">
        <f>結果表!J58</f>
        <v>100.35941210872936</v>
      </c>
      <c r="L60" s="529">
        <v>9</v>
      </c>
      <c r="M60" s="262">
        <f t="shared" ref="M60" si="453">B60</f>
        <v>100.89558579260161</v>
      </c>
      <c r="N60" s="220">
        <f t="shared" ref="N60" si="454">J60</f>
        <v>100.35941210872936</v>
      </c>
    </row>
    <row r="61" spans="1:14">
      <c r="A61" s="2175">
        <v>44835</v>
      </c>
      <c r="B61" s="2482">
        <f>結果表!B59</f>
        <v>100.71743967703104</v>
      </c>
      <c r="C61" s="52">
        <f t="shared" ref="C61" si="455">B61-B60</f>
        <v>-0.17814611557056992</v>
      </c>
      <c r="D61" s="243">
        <f t="shared" ref="D61" si="456">ROUND((B61-B49)/B49*100,2)</f>
        <v>0.04</v>
      </c>
      <c r="E61" s="542">
        <f t="shared" ref="E61" si="457">AVERAGE(B59:B61)</f>
        <v>100.88396035554025</v>
      </c>
      <c r="F61" s="359">
        <f t="shared" ref="F61" si="458">E61-E60</f>
        <v>-0.1314645260714542</v>
      </c>
      <c r="G61" s="360">
        <f t="shared" ref="G61" si="459">IF(F61&lt;0,-1,1)</f>
        <v>-1</v>
      </c>
      <c r="H61" s="361">
        <f t="shared" ref="H61" si="460">SUM(G59:G61)</f>
        <v>-3</v>
      </c>
      <c r="I61" s="362" t="str">
        <f t="shared" ref="I61" si="461">IF(H61=-3,"悪化 ",IF(H61=3,"改善 "," ---"))</f>
        <v xml:space="preserve">悪化 </v>
      </c>
      <c r="J61" s="2482">
        <f>結果表!J59</f>
        <v>100.4128641965526</v>
      </c>
      <c r="L61" s="529">
        <v>10</v>
      </c>
      <c r="M61" s="262">
        <f t="shared" ref="M61" si="462">B61</f>
        <v>100.71743967703104</v>
      </c>
      <c r="N61" s="220">
        <f t="shared" ref="N61" si="463">J61</f>
        <v>100.4128641965526</v>
      </c>
    </row>
    <row r="62" spans="1:14">
      <c r="A62" s="2175">
        <v>44866</v>
      </c>
      <c r="B62" s="2482">
        <f>結果表!B60</f>
        <v>100.54961110678474</v>
      </c>
      <c r="C62" s="52">
        <f t="shared" ref="C62" si="464">B62-B61</f>
        <v>-0.16782857024630005</v>
      </c>
      <c r="D62" s="243">
        <f t="shared" ref="D62" si="465">ROUND((B62-B50)/B50*100,2)</f>
        <v>-0.24</v>
      </c>
      <c r="E62" s="542">
        <f t="shared" ref="E62" si="466">AVERAGE(B60:B62)</f>
        <v>100.7208788588058</v>
      </c>
      <c r="F62" s="359">
        <f t="shared" ref="F62" si="467">E62-E61</f>
        <v>-0.16308149673444916</v>
      </c>
      <c r="G62" s="360">
        <f t="shared" ref="G62" si="468">IF(F62&lt;0,-1,1)</f>
        <v>-1</v>
      </c>
      <c r="H62" s="361">
        <f t="shared" ref="H62" si="469">SUM(G60:G62)</f>
        <v>-3</v>
      </c>
      <c r="I62" s="362" t="str">
        <f t="shared" ref="I62" si="470">IF(H62=-3,"悪化 ",IF(H62=3,"改善 "," ---"))</f>
        <v xml:space="preserve">悪化 </v>
      </c>
      <c r="J62" s="2482">
        <f>結果表!J60</f>
        <v>100.42058576277185</v>
      </c>
      <c r="L62" s="528">
        <v>11</v>
      </c>
      <c r="M62" s="262">
        <f t="shared" ref="M62" si="471">B62</f>
        <v>100.54961110678474</v>
      </c>
      <c r="N62" s="220">
        <f t="shared" ref="N62" si="472">J62</f>
        <v>100.42058576277185</v>
      </c>
    </row>
    <row r="63" spans="1:14">
      <c r="A63" s="2484">
        <v>44896</v>
      </c>
      <c r="B63" s="2482">
        <f>結果表!B61</f>
        <v>100.3996816028701</v>
      </c>
      <c r="C63" s="550">
        <f t="shared" ref="C63" si="473">B63-B62</f>
        <v>-0.14992950391463467</v>
      </c>
      <c r="D63" s="246">
        <f t="shared" ref="D63" si="474">ROUND((B63-B51)/B51*100,2)</f>
        <v>-0.53</v>
      </c>
      <c r="E63" s="551">
        <f t="shared" ref="E63" si="475">AVERAGE(B61:B63)</f>
        <v>100.55557746222861</v>
      </c>
      <c r="F63" s="544">
        <f t="shared" ref="F63" si="476">E63-E62</f>
        <v>-0.16530139657719189</v>
      </c>
      <c r="G63" s="552">
        <f t="shared" ref="G63" si="477">IF(F63&lt;0,-1,1)</f>
        <v>-1</v>
      </c>
      <c r="H63" s="545">
        <f t="shared" ref="H63" si="478">SUM(G61:G63)</f>
        <v>-3</v>
      </c>
      <c r="I63" s="439" t="str">
        <f t="shared" ref="I63" si="479">IF(H63=-3,"悪化 ",IF(H63=3,"改善 "," ---"))</f>
        <v xml:space="preserve">悪化 </v>
      </c>
      <c r="J63" s="2482">
        <f>結果表!J61</f>
        <v>100.37814170053757</v>
      </c>
      <c r="L63" s="532">
        <v>12</v>
      </c>
      <c r="M63" s="494">
        <f t="shared" ref="M63" si="480">B63</f>
        <v>100.3996816028701</v>
      </c>
      <c r="N63" s="225">
        <f t="shared" ref="N63" si="481">J63</f>
        <v>100.37814170053757</v>
      </c>
    </row>
    <row r="64" spans="1:14">
      <c r="A64" s="2174">
        <v>44927</v>
      </c>
      <c r="B64" s="2481">
        <f>結果表!B62</f>
        <v>100.31690401752411</v>
      </c>
      <c r="C64" s="735">
        <f t="shared" ref="C64" si="482">B64-B63</f>
        <v>-8.2777585345993998E-2</v>
      </c>
      <c r="D64" s="245">
        <f t="shared" ref="D64" si="483">ROUND((B64-B52)/B52*100,2)</f>
        <v>-0.74</v>
      </c>
      <c r="E64" s="553">
        <f t="shared" ref="E64" si="484">AVERAGE(B62:B64)</f>
        <v>100.42206557572632</v>
      </c>
      <c r="F64" s="553">
        <f t="shared" ref="F64" si="485">E64-E63</f>
        <v>-0.13351188650229062</v>
      </c>
      <c r="G64" s="554">
        <f t="shared" ref="G64" si="486">IF(F64&lt;0,-1,1)</f>
        <v>-1</v>
      </c>
      <c r="H64" s="554">
        <f t="shared" ref="H64" si="487">SUM(G62:G64)</f>
        <v>-3</v>
      </c>
      <c r="I64" s="2477" t="str">
        <f t="shared" ref="I64" si="488">IF(H64=-3,"悪化 ",IF(H64=3,"改善 "," ---"))</f>
        <v xml:space="preserve">悪化 </v>
      </c>
      <c r="J64" s="2481">
        <f>結果表!J62</f>
        <v>100.31324321646029</v>
      </c>
      <c r="L64" s="530" t="s">
        <v>1208</v>
      </c>
      <c r="M64" s="531">
        <f t="shared" ref="M64" si="489">B64</f>
        <v>100.31690401752411</v>
      </c>
      <c r="N64" s="369">
        <f t="shared" ref="N64" si="490">J64</f>
        <v>100.31324321646029</v>
      </c>
    </row>
    <row r="65" spans="1:14">
      <c r="A65" s="2175">
        <v>44958</v>
      </c>
      <c r="B65" s="2482">
        <f>結果表!B63</f>
        <v>100.29525576874123</v>
      </c>
      <c r="C65" s="699">
        <f t="shared" ref="C65" si="491">B65-B64</f>
        <v>-2.1648248782881296E-2</v>
      </c>
      <c r="D65" s="243">
        <f t="shared" ref="D65" si="492">ROUND((B65-B53)/B53*100,2)</f>
        <v>-0.84</v>
      </c>
      <c r="E65" s="359">
        <f t="shared" ref="E65" si="493">AVERAGE(B63:B65)</f>
        <v>100.33728046304515</v>
      </c>
      <c r="F65" s="359">
        <f t="shared" ref="F65" si="494">E65-E64</f>
        <v>-8.4785112681174724E-2</v>
      </c>
      <c r="G65" s="361">
        <f t="shared" ref="G65" si="495">IF(F65&lt;0,-1,1)</f>
        <v>-1</v>
      </c>
      <c r="H65" s="361">
        <f t="shared" ref="H65" si="496">SUM(G63:G65)</f>
        <v>-3</v>
      </c>
      <c r="I65" s="2478" t="str">
        <f t="shared" ref="I65" si="497">IF(H65=-3,"悪化 ",IF(H65=3,"改善 "," ---"))</f>
        <v xml:space="preserve">悪化 </v>
      </c>
      <c r="J65" s="2482">
        <f>結果表!J63</f>
        <v>100.28076898373781</v>
      </c>
      <c r="L65" s="527">
        <v>2</v>
      </c>
      <c r="M65" s="262">
        <f t="shared" ref="M65" si="498">B65</f>
        <v>100.29525576874123</v>
      </c>
      <c r="N65" s="220">
        <f t="shared" ref="N65" si="499">J65</f>
        <v>100.28076898373781</v>
      </c>
    </row>
    <row r="66" spans="1:14">
      <c r="A66" s="2175">
        <v>44986</v>
      </c>
      <c r="B66" s="2482">
        <f>結果表!B64</f>
        <v>100.29598539559608</v>
      </c>
      <c r="C66" s="699">
        <f t="shared" ref="C66" si="500">B66-B65</f>
        <v>7.2962685484867507E-4</v>
      </c>
      <c r="D66" s="243">
        <f t="shared" ref="D66" si="501">ROUND((B66-B54)/B54*100,2)</f>
        <v>-0.91</v>
      </c>
      <c r="E66" s="359">
        <f t="shared" ref="E66" si="502">AVERAGE(B64:B66)</f>
        <v>100.30271506062047</v>
      </c>
      <c r="F66" s="359">
        <f t="shared" ref="F66" si="503">E66-E65</f>
        <v>-3.456540242467554E-2</v>
      </c>
      <c r="G66" s="361">
        <f t="shared" ref="G66" si="504">IF(F66&lt;0,-1,1)</f>
        <v>-1</v>
      </c>
      <c r="H66" s="361">
        <f t="shared" ref="H66" si="505">SUM(G64:G66)</f>
        <v>-3</v>
      </c>
      <c r="I66" s="2478" t="str">
        <f t="shared" ref="I66" si="506">IF(H66=-3,"悪化 ",IF(H66=3,"改善 "," ---"))</f>
        <v xml:space="preserve">悪化 </v>
      </c>
      <c r="J66" s="2482">
        <f>結果表!J64</f>
        <v>100.31292839276752</v>
      </c>
      <c r="L66" s="527">
        <v>3</v>
      </c>
      <c r="M66" s="262">
        <f t="shared" ref="M66" si="507">B66</f>
        <v>100.29598539559608</v>
      </c>
      <c r="N66" s="220">
        <f t="shared" ref="N66" si="508">J66</f>
        <v>100.31292839276752</v>
      </c>
    </row>
    <row r="67" spans="1:14">
      <c r="A67" s="2175">
        <v>45017</v>
      </c>
      <c r="B67" s="2482">
        <f>結果表!B65</f>
        <v>100.30346368575695</v>
      </c>
      <c r="C67" s="699">
        <f t="shared" ref="C67" si="509">B67-B66</f>
        <v>7.4782901608756447E-3</v>
      </c>
      <c r="D67" s="243">
        <f t="shared" ref="D67" si="510">ROUND((B67-B55)/B55*100,2)</f>
        <v>-0.93</v>
      </c>
      <c r="E67" s="359">
        <f t="shared" ref="E67" si="511">AVERAGE(B65:B67)</f>
        <v>100.29823495003143</v>
      </c>
      <c r="F67" s="359">
        <f t="shared" ref="F67" si="512">E67-E66</f>
        <v>-4.4801105890428516E-3</v>
      </c>
      <c r="G67" s="361">
        <f t="shared" ref="G67" si="513">IF(F67&lt;0,-1,1)</f>
        <v>-1</v>
      </c>
      <c r="H67" s="361">
        <f t="shared" ref="H67" si="514">SUM(G65:G67)</f>
        <v>-3</v>
      </c>
      <c r="I67" s="2478" t="str">
        <f t="shared" ref="I67" si="515">IF(H67=-3,"悪化 ",IF(H67=3,"改善 "," ---"))</f>
        <v xml:space="preserve">悪化 </v>
      </c>
      <c r="J67" s="2482">
        <f>結果表!J65</f>
        <v>100.38963689153806</v>
      </c>
      <c r="L67" s="527">
        <v>4</v>
      </c>
      <c r="M67" s="262">
        <f t="shared" ref="M67" si="516">B67</f>
        <v>100.30346368575695</v>
      </c>
      <c r="N67" s="220">
        <f t="shared" ref="N67" si="517">J67</f>
        <v>100.38963689153806</v>
      </c>
    </row>
    <row r="68" spans="1:14">
      <c r="A68" s="2175">
        <v>45047</v>
      </c>
      <c r="B68" s="2482">
        <f>結果表!B66</f>
        <v>100.32284677498455</v>
      </c>
      <c r="C68" s="699">
        <f t="shared" ref="C68" si="518">B68-B67</f>
        <v>1.9383089227602568E-2</v>
      </c>
      <c r="D68" s="243">
        <f t="shared" ref="D68" si="519">ROUND((B68-B56)/B56*100,2)</f>
        <v>-0.87</v>
      </c>
      <c r="E68" s="359">
        <f t="shared" ref="E68" si="520">AVERAGE(B66:B68)</f>
        <v>100.30743195211254</v>
      </c>
      <c r="F68" s="359">
        <f t="shared" ref="F68" si="521">E68-E67</f>
        <v>9.1970020811089626E-3</v>
      </c>
      <c r="G68" s="361">
        <f t="shared" ref="G68" si="522">IF(F68&lt;0,-1,1)</f>
        <v>1</v>
      </c>
      <c r="H68" s="361">
        <f t="shared" ref="H68" si="523">SUM(G66:G68)</f>
        <v>-1</v>
      </c>
      <c r="I68" s="2478" t="str">
        <f t="shared" ref="I68" si="524">IF(H68=-3,"悪化 ",IF(H68=3,"改善 "," ---"))</f>
        <v xml:space="preserve"> ---</v>
      </c>
      <c r="J68" s="2482">
        <f>結果表!J66</f>
        <v>100.49402410515918</v>
      </c>
      <c r="L68" s="527">
        <v>5</v>
      </c>
      <c r="M68" s="262">
        <f t="shared" ref="M68" si="525">B68</f>
        <v>100.32284677498455</v>
      </c>
      <c r="N68" s="220">
        <f t="shared" ref="N68" si="526">J68</f>
        <v>100.49402410515918</v>
      </c>
    </row>
    <row r="69" spans="1:14">
      <c r="A69" s="2175">
        <v>45078</v>
      </c>
      <c r="B69" s="2482">
        <f>結果表!B67</f>
        <v>100.35380813818527</v>
      </c>
      <c r="C69" s="699">
        <f t="shared" ref="C69" si="527">B69-B68</f>
        <v>3.0961363200717074E-2</v>
      </c>
      <c r="D69" s="243">
        <f t="shared" ref="D69" si="528">ROUND((B69-B57)/B57*100,2)</f>
        <v>-0.8</v>
      </c>
      <c r="E69" s="359">
        <f t="shared" ref="E69" si="529">AVERAGE(B67:B69)</f>
        <v>100.32670619964226</v>
      </c>
      <c r="F69" s="359">
        <f t="shared" ref="F69" si="530">E69-E68</f>
        <v>1.9274247529722288E-2</v>
      </c>
      <c r="G69" s="361">
        <f t="shared" ref="G69" si="531">IF(F69&lt;0,-1,1)</f>
        <v>1</v>
      </c>
      <c r="H69" s="361">
        <f t="shared" ref="H69" si="532">SUM(G67:G69)</f>
        <v>1</v>
      </c>
      <c r="I69" s="2478" t="str">
        <f t="shared" ref="I69" si="533">IF(H69=-3,"悪化 ",IF(H69=3,"改善 "," ---"))</f>
        <v xml:space="preserve"> ---</v>
      </c>
      <c r="J69" s="2482">
        <f>結果表!J67</f>
        <v>100.62317242832739</v>
      </c>
      <c r="L69" s="527">
        <v>6</v>
      </c>
      <c r="M69" s="262">
        <f t="shared" ref="M69" si="534">B69</f>
        <v>100.35380813818527</v>
      </c>
      <c r="N69" s="220">
        <f t="shared" ref="N69" si="535">J69</f>
        <v>100.62317242832739</v>
      </c>
    </row>
    <row r="70" spans="1:14">
      <c r="A70" s="2175">
        <v>45108</v>
      </c>
      <c r="B70" s="2482">
        <f>結果表!B68</f>
        <v>100.36831702092655</v>
      </c>
      <c r="C70" s="699">
        <f t="shared" ref="C70" si="536">B70-B69</f>
        <v>1.4508882741282036E-2</v>
      </c>
      <c r="D70" s="243">
        <f t="shared" ref="D70" si="537">ROUND((B70-B58)/B58*100,2)</f>
        <v>-0.74</v>
      </c>
      <c r="E70" s="359">
        <f t="shared" ref="E70" si="538">AVERAGE(B68:B70)</f>
        <v>100.34832397803213</v>
      </c>
      <c r="F70" s="359">
        <f t="shared" ref="F70" si="539">E70-E69</f>
        <v>2.1617778389867226E-2</v>
      </c>
      <c r="G70" s="361">
        <f t="shared" ref="G70" si="540">IF(F70&lt;0,-1,1)</f>
        <v>1</v>
      </c>
      <c r="H70" s="361">
        <f t="shared" ref="H70" si="541">SUM(G68:G70)</f>
        <v>3</v>
      </c>
      <c r="I70" s="2478" t="str">
        <f t="shared" ref="I70" si="542">IF(H70=-3,"悪化 ",IF(H70=3,"改善 "," ---"))</f>
        <v xml:space="preserve">改善 </v>
      </c>
      <c r="J70" s="2482">
        <f>結果表!J68</f>
        <v>100.77774666193601</v>
      </c>
      <c r="L70" s="527">
        <v>7</v>
      </c>
      <c r="M70" s="262">
        <f t="shared" ref="M70" si="543">B70</f>
        <v>100.36831702092655</v>
      </c>
      <c r="N70" s="220">
        <f t="shared" ref="N70" si="544">J70</f>
        <v>100.77774666193601</v>
      </c>
    </row>
    <row r="71" spans="1:14">
      <c r="A71" s="2175">
        <v>45139</v>
      </c>
      <c r="B71" s="2482">
        <f>結果表!B69</f>
        <v>100.328065967868</v>
      </c>
      <c r="C71" s="699">
        <f t="shared" ref="C71" si="545">B71-B70</f>
        <v>-4.0251053058554476E-2</v>
      </c>
      <c r="D71" s="243">
        <f t="shared" ref="D71" si="546">ROUND((B71-B59)/B59*100,2)</f>
        <v>-0.7</v>
      </c>
      <c r="E71" s="359">
        <f t="shared" ref="E71" si="547">AVERAGE(B69:B71)</f>
        <v>100.35006370899328</v>
      </c>
      <c r="F71" s="359">
        <f t="shared" ref="F71" si="548">E71-E70</f>
        <v>1.7397309611482115E-3</v>
      </c>
      <c r="G71" s="361">
        <f t="shared" ref="G71" si="549">IF(F71&lt;0,-1,1)</f>
        <v>1</v>
      </c>
      <c r="H71" s="361">
        <f t="shared" ref="H71" si="550">SUM(G69:G71)</f>
        <v>3</v>
      </c>
      <c r="I71" s="2478" t="str">
        <f t="shared" ref="I71" si="551">IF(H71=-3,"悪化 ",IF(H71=3,"改善 "," ---"))</f>
        <v xml:space="preserve">改善 </v>
      </c>
      <c r="J71" s="2482">
        <f>結果表!J69</f>
        <v>100.92119818050185</v>
      </c>
      <c r="L71" s="529">
        <v>8</v>
      </c>
      <c r="M71" s="262">
        <f t="shared" ref="M71" si="552">B71</f>
        <v>100.328065967868</v>
      </c>
      <c r="N71" s="220">
        <f t="shared" ref="N71" si="553">J71</f>
        <v>100.92119818050185</v>
      </c>
    </row>
    <row r="72" spans="1:14">
      <c r="A72" s="2175">
        <v>45170</v>
      </c>
      <c r="B72" s="2482">
        <f>結果表!B70</f>
        <v>100.19270022110861</v>
      </c>
      <c r="C72" s="699">
        <f t="shared" ref="C72" si="554">B72-B71</f>
        <v>-0.1353657467593905</v>
      </c>
      <c r="D72" s="243">
        <f t="shared" ref="D72" si="555">ROUND((B72-B60)/B60*100,2)</f>
        <v>-0.7</v>
      </c>
      <c r="E72" s="359">
        <f t="shared" ref="E72" si="556">AVERAGE(B70:B72)</f>
        <v>100.29636106996772</v>
      </c>
      <c r="F72" s="359">
        <f t="shared" ref="F72" si="557">E72-E71</f>
        <v>-5.3702639025559051E-2</v>
      </c>
      <c r="G72" s="361">
        <f t="shared" ref="G72" si="558">IF(F72&lt;0,-1,1)</f>
        <v>-1</v>
      </c>
      <c r="H72" s="361">
        <f t="shared" ref="H72" si="559">SUM(G70:G72)</f>
        <v>1</v>
      </c>
      <c r="I72" s="2478" t="str">
        <f t="shared" ref="I72" si="560">IF(H72=-3,"悪化 ",IF(H72=3,"改善 "," ---"))</f>
        <v xml:space="preserve"> ---</v>
      </c>
      <c r="J72" s="2482">
        <f>結果表!J70</f>
        <v>101.03352460216806</v>
      </c>
      <c r="L72" s="529">
        <v>9</v>
      </c>
      <c r="M72" s="262">
        <f t="shared" ref="M72" si="561">B72</f>
        <v>100.19270022110861</v>
      </c>
      <c r="N72" s="220">
        <f t="shared" ref="N72" si="562">J72</f>
        <v>101.03352460216806</v>
      </c>
    </row>
    <row r="73" spans="1:14">
      <c r="A73" s="2175">
        <v>45200</v>
      </c>
      <c r="B73" s="2482">
        <f>結果表!B71</f>
        <v>100.01807521040698</v>
      </c>
      <c r="C73" s="699">
        <f t="shared" ref="C73" si="563">B73-B72</f>
        <v>-0.17462501070163228</v>
      </c>
      <c r="D73" s="243">
        <f t="shared" ref="D73" si="564">ROUND((B73-B61)/B61*100,2)</f>
        <v>-0.69</v>
      </c>
      <c r="E73" s="359">
        <f t="shared" ref="E73" si="565">AVERAGE(B71:B73)</f>
        <v>100.17961379979454</v>
      </c>
      <c r="F73" s="359">
        <f t="shared" ref="F73" si="566">E73-E72</f>
        <v>-0.11674727017317821</v>
      </c>
      <c r="G73" s="361">
        <f t="shared" ref="G73" si="567">IF(F73&lt;0,-1,1)</f>
        <v>-1</v>
      </c>
      <c r="H73" s="361">
        <f t="shared" ref="H73" si="568">SUM(G71:G73)</f>
        <v>-1</v>
      </c>
      <c r="I73" s="2478" t="str">
        <f t="shared" ref="I73" si="569">IF(H73=-3,"悪化 ",IF(H73=3,"改善 "," ---"))</f>
        <v xml:space="preserve"> ---</v>
      </c>
      <c r="J73" s="2482">
        <f>結果表!J71</f>
        <v>101.06835158883327</v>
      </c>
      <c r="L73" s="529">
        <v>10</v>
      </c>
      <c r="M73" s="262">
        <f t="shared" ref="M73" si="570">B73</f>
        <v>100.01807521040698</v>
      </c>
      <c r="N73" s="220">
        <f t="shared" ref="N73" si="571">J73</f>
        <v>101.06835158883327</v>
      </c>
    </row>
    <row r="74" spans="1:14">
      <c r="A74" s="2175">
        <v>45231</v>
      </c>
      <c r="B74" s="2482">
        <f>結果表!B72</f>
        <v>99.840644772997351</v>
      </c>
      <c r="C74" s="699">
        <f t="shared" ref="C74" si="572">B74-B73</f>
        <v>-0.17743043740962605</v>
      </c>
      <c r="D74" s="243">
        <f t="shared" ref="D74" si="573">ROUND((B74-B62)/B62*100,2)</f>
        <v>-0.71</v>
      </c>
      <c r="E74" s="359">
        <f t="shared" ref="E74" si="574">AVERAGE(B72:B74)</f>
        <v>100.01714006817097</v>
      </c>
      <c r="F74" s="359">
        <f t="shared" ref="F74" si="575">E74-E73</f>
        <v>-0.16247373162356382</v>
      </c>
      <c r="G74" s="361">
        <f t="shared" ref="G74" si="576">IF(F74&lt;0,-1,1)</f>
        <v>-1</v>
      </c>
      <c r="H74" s="361">
        <f t="shared" ref="H74" si="577">SUM(G72:G74)</f>
        <v>-3</v>
      </c>
      <c r="I74" s="2478" t="str">
        <f t="shared" ref="I74" si="578">IF(H74=-3,"悪化 ",IF(H74=3,"改善 "," ---"))</f>
        <v xml:space="preserve">悪化 </v>
      </c>
      <c r="J74" s="2482">
        <f>結果表!J72</f>
        <v>101.05642729254392</v>
      </c>
      <c r="L74" s="528">
        <v>11</v>
      </c>
      <c r="M74" s="262">
        <f t="shared" ref="M74" si="579">B74</f>
        <v>99.840644772997351</v>
      </c>
      <c r="N74" s="220">
        <f t="shared" ref="N74" si="580">J74</f>
        <v>101.05642729254392</v>
      </c>
    </row>
    <row r="75" spans="1:14">
      <c r="A75" s="2484">
        <v>45261</v>
      </c>
      <c r="B75" s="2483">
        <f>結果表!B73</f>
        <v>99.672154532600189</v>
      </c>
      <c r="C75" s="930">
        <f t="shared" ref="C75" si="581">B75-B74</f>
        <v>-0.16849024039716198</v>
      </c>
      <c r="D75" s="246">
        <f t="shared" ref="D75" si="582">ROUND((B75-B63)/B63*100,2)</f>
        <v>-0.72</v>
      </c>
      <c r="E75" s="544">
        <f t="shared" ref="E75" si="583">AVERAGE(B73:B75)</f>
        <v>99.843624838668177</v>
      </c>
      <c r="F75" s="544">
        <f t="shared" ref="F75" si="584">E75-E74</f>
        <v>-0.1735152295027973</v>
      </c>
      <c r="G75" s="545">
        <f t="shared" ref="G75" si="585">IF(F75&lt;0,-1,1)</f>
        <v>-1</v>
      </c>
      <c r="H75" s="545">
        <f t="shared" ref="H75" si="586">SUM(G73:G75)</f>
        <v>-3</v>
      </c>
      <c r="I75" s="2480" t="str">
        <f t="shared" ref="I75" si="587">IF(H75=-3,"悪化 ",IF(H75=3,"改善 "," ---"))</f>
        <v xml:space="preserve">悪化 </v>
      </c>
      <c r="J75" s="2483">
        <f>結果表!J73</f>
        <v>101.02636077567411</v>
      </c>
      <c r="L75" s="532">
        <v>12</v>
      </c>
      <c r="M75" s="494">
        <f t="shared" ref="M75" si="588">B75</f>
        <v>99.672154532600189</v>
      </c>
      <c r="N75" s="225">
        <f t="shared" ref="N75" si="589">J75</f>
        <v>101.02636077567411</v>
      </c>
    </row>
    <row r="76" spans="1:14">
      <c r="A76" s="2174">
        <v>45292</v>
      </c>
      <c r="B76" s="2482">
        <f>結果表!B74</f>
        <v>99.522060614865921</v>
      </c>
      <c r="C76" s="735">
        <f t="shared" ref="C76" si="590">B76-B75</f>
        <v>-0.15009391773426728</v>
      </c>
      <c r="D76" s="547">
        <f t="shared" ref="D76" si="591">ROUND((B76-B64)/B64*100,2)</f>
        <v>-0.79</v>
      </c>
      <c r="E76" s="553">
        <f t="shared" ref="E76" si="592">AVERAGE(B74:B76)</f>
        <v>99.678286640154468</v>
      </c>
      <c r="F76" s="548">
        <f t="shared" ref="F76" si="593">E76-E75</f>
        <v>-0.16533819851370879</v>
      </c>
      <c r="G76" s="554">
        <f t="shared" ref="G76" si="594">IF(F76&lt;0,-1,1)</f>
        <v>-1</v>
      </c>
      <c r="H76" s="549">
        <f t="shared" ref="H76" si="595">SUM(G74:G76)</f>
        <v>-3</v>
      </c>
      <c r="I76" s="2477" t="str">
        <f t="shared" ref="I76" si="596">IF(H76=-3,"悪化 ",IF(H76=3,"改善 "," ---"))</f>
        <v xml:space="preserve">悪化 </v>
      </c>
      <c r="J76" s="2482">
        <f>結果表!J74</f>
        <v>100.96076247376153</v>
      </c>
      <c r="L76" s="530" t="s">
        <v>1252</v>
      </c>
      <c r="M76" s="262">
        <f t="shared" ref="M76" si="597">B76</f>
        <v>99.522060614865921</v>
      </c>
      <c r="N76" s="220">
        <f t="shared" ref="N76" si="598">J76</f>
        <v>100.96076247376153</v>
      </c>
    </row>
    <row r="77" spans="1:14">
      <c r="A77" s="2175">
        <v>45323</v>
      </c>
      <c r="B77" s="2482">
        <f>結果表!B75</f>
        <v>99.517304421072183</v>
      </c>
      <c r="C77" s="699">
        <f t="shared" ref="C77" si="599">B77-B76</f>
        <v>-4.7561937937388166E-3</v>
      </c>
      <c r="D77" s="52">
        <f t="shared" ref="D77" si="600">ROUND((B77-B65)/B65*100,2)</f>
        <v>-0.78</v>
      </c>
      <c r="E77" s="359">
        <f t="shared" ref="E77" si="601">AVERAGE(B75:B77)</f>
        <v>99.570506522846088</v>
      </c>
      <c r="F77" s="542">
        <f t="shared" ref="F77" si="602">E77-E76</f>
        <v>-0.10778011730837989</v>
      </c>
      <c r="G77" s="361">
        <f t="shared" ref="G77" si="603">IF(F77&lt;0,-1,1)</f>
        <v>-1</v>
      </c>
      <c r="H77" s="360">
        <f t="shared" ref="H77" si="604">SUM(G75:G77)</f>
        <v>-3</v>
      </c>
      <c r="I77" s="2478" t="str">
        <f t="shared" ref="I77" si="605">IF(H77=-3,"悪化 ",IF(H77=3,"改善 "," ---"))</f>
        <v xml:space="preserve">悪化 </v>
      </c>
      <c r="J77" s="2482">
        <f>結果表!J75</f>
        <v>100.85757366883404</v>
      </c>
      <c r="L77" s="527">
        <v>2</v>
      </c>
      <c r="M77" s="262">
        <f t="shared" ref="M77" si="606">B77</f>
        <v>99.517304421072183</v>
      </c>
      <c r="N77" s="220">
        <f t="shared" ref="N77" si="607">J77</f>
        <v>100.85757366883404</v>
      </c>
    </row>
    <row r="78" spans="1:14">
      <c r="A78" s="2175">
        <v>45352</v>
      </c>
      <c r="B78" s="2482">
        <f>結果表!B76</f>
        <v>99.648951294930825</v>
      </c>
      <c r="C78" s="699">
        <f t="shared" ref="C78" si="608">B78-B77</f>
        <v>0.13164687385864227</v>
      </c>
      <c r="D78" s="52">
        <f t="shared" ref="D78" si="609">ROUND((B78-B66)/B66*100,2)</f>
        <v>-0.65</v>
      </c>
      <c r="E78" s="359">
        <f t="shared" ref="E78" si="610">AVERAGE(B76:B78)</f>
        <v>99.562772110289643</v>
      </c>
      <c r="F78" s="542">
        <f t="shared" ref="F78" si="611">E78-E77</f>
        <v>-7.734412556445136E-3</v>
      </c>
      <c r="G78" s="361">
        <f t="shared" ref="G78" si="612">IF(F78&lt;0,-1,1)</f>
        <v>-1</v>
      </c>
      <c r="H78" s="360">
        <f t="shared" ref="H78" si="613">SUM(G76:G78)</f>
        <v>-3</v>
      </c>
      <c r="I78" s="2478" t="str">
        <f t="shared" ref="I78" si="614">IF(H78=-3,"悪化 ",IF(H78=3,"改善 "," ---"))</f>
        <v xml:space="preserve">悪化 </v>
      </c>
      <c r="J78" s="2482">
        <f>結果表!J76</f>
        <v>100.71313212674775</v>
      </c>
      <c r="L78" s="527">
        <v>3</v>
      </c>
      <c r="M78" s="262">
        <f t="shared" ref="M78" si="615">B78</f>
        <v>99.648951294930825</v>
      </c>
      <c r="N78" s="220">
        <f t="shared" ref="N78" si="616">J78</f>
        <v>100.71313212674775</v>
      </c>
    </row>
    <row r="79" spans="1:14">
      <c r="A79" s="2175">
        <v>45383</v>
      </c>
      <c r="B79" s="2482">
        <f>結果表!B77</f>
        <v>99.898884938399092</v>
      </c>
      <c r="C79" s="699">
        <f t="shared" ref="C79" si="617">B79-B78</f>
        <v>0.24993364346826752</v>
      </c>
      <c r="D79" s="52">
        <f t="shared" ref="D79" si="618">ROUND((B79-B67)/B67*100,2)</f>
        <v>-0.4</v>
      </c>
      <c r="E79" s="359">
        <f t="shared" ref="E79" si="619">AVERAGE(B77:B79)</f>
        <v>99.688380218134043</v>
      </c>
      <c r="F79" s="542">
        <f t="shared" ref="F79" si="620">E79-E78</f>
        <v>0.1256081078443998</v>
      </c>
      <c r="G79" s="361">
        <f t="shared" ref="G79" si="621">IF(F79&lt;0,-1,1)</f>
        <v>1</v>
      </c>
      <c r="H79" s="360">
        <f t="shared" ref="H79" si="622">SUM(G77:G79)</f>
        <v>-1</v>
      </c>
      <c r="I79" s="2478" t="str">
        <f t="shared" ref="I79" si="623">IF(H79=-3,"悪化 ",IF(H79=3,"改善 "," ---"))</f>
        <v xml:space="preserve"> ---</v>
      </c>
      <c r="J79" s="2482">
        <f>結果表!J77</f>
        <v>100.5357746356689</v>
      </c>
      <c r="L79" s="527">
        <v>4</v>
      </c>
      <c r="M79" s="262">
        <f t="shared" ref="M79" si="624">B79</f>
        <v>99.898884938399092</v>
      </c>
      <c r="N79" s="220">
        <f t="shared" ref="N79" si="625">J79</f>
        <v>100.5357746356689</v>
      </c>
    </row>
    <row r="80" spans="1:14">
      <c r="A80" s="2175">
        <v>45413</v>
      </c>
      <c r="B80" s="2482">
        <f>結果表!B78</f>
        <v>100.21219978021971</v>
      </c>
      <c r="C80" s="699">
        <f t="shared" ref="C80" si="626">B80-B79</f>
        <v>0.31331484182061331</v>
      </c>
      <c r="D80" s="52">
        <f t="shared" ref="D80" si="627">ROUND((B80-B68)/B68*100,2)</f>
        <v>-0.11</v>
      </c>
      <c r="E80" s="359">
        <f t="shared" ref="E80" si="628">AVERAGE(B78:B80)</f>
        <v>99.920012004516536</v>
      </c>
      <c r="F80" s="542">
        <f t="shared" ref="F80" si="629">E80-E79</f>
        <v>0.23163178638249349</v>
      </c>
      <c r="G80" s="361">
        <f t="shared" ref="G80" si="630">IF(F80&lt;0,-1,1)</f>
        <v>1</v>
      </c>
      <c r="H80" s="360">
        <f t="shared" ref="H80" si="631">SUM(G78:G80)</f>
        <v>1</v>
      </c>
      <c r="I80" s="2478" t="str">
        <f t="shared" ref="I80" si="632">IF(H80=-3,"悪化 ",IF(H80=3,"改善 "," ---"))</f>
        <v xml:space="preserve"> ---</v>
      </c>
      <c r="J80" s="2482">
        <f>結果表!J78</f>
        <v>100.35166022458323</v>
      </c>
      <c r="L80" s="527">
        <v>5</v>
      </c>
      <c r="M80" s="262">
        <f t="shared" ref="M80" si="633">B80</f>
        <v>100.21219978021971</v>
      </c>
      <c r="N80" s="220">
        <f t="shared" ref="N80" si="634">J80</f>
        <v>100.35166022458323</v>
      </c>
    </row>
    <row r="81" spans="1:14">
      <c r="A81" s="2175">
        <v>45444</v>
      </c>
      <c r="B81" s="2482">
        <f>結果表!B79</f>
        <v>100.45849253024147</v>
      </c>
      <c r="C81" s="699">
        <f t="shared" ref="C81" si="635">B81-B80</f>
        <v>0.24629275002176598</v>
      </c>
      <c r="D81" s="52">
        <f t="shared" ref="D81" si="636">ROUND((B81-B69)/B69*100,2)</f>
        <v>0.1</v>
      </c>
      <c r="E81" s="359">
        <f t="shared" ref="E81" si="637">AVERAGE(B79:B81)</f>
        <v>100.18985908295342</v>
      </c>
      <c r="F81" s="542">
        <f t="shared" ref="F81" si="638">E81-E80</f>
        <v>0.26984707843688227</v>
      </c>
      <c r="G81" s="361">
        <f t="shared" ref="G81" si="639">IF(F81&lt;0,-1,1)</f>
        <v>1</v>
      </c>
      <c r="H81" s="360">
        <f t="shared" ref="H81" si="640">SUM(G79:G81)</f>
        <v>3</v>
      </c>
      <c r="I81" s="2478" t="str">
        <f t="shared" ref="I81" si="641">IF(H81=-3,"悪化 ",IF(H81=3,"改善 "," ---"))</f>
        <v xml:space="preserve">改善 </v>
      </c>
      <c r="J81" s="2482">
        <f>結果表!J79</f>
        <v>100.16659085788029</v>
      </c>
      <c r="L81" s="527">
        <v>6</v>
      </c>
      <c r="M81" s="262">
        <f t="shared" ref="M81" si="642">B81</f>
        <v>100.45849253024147</v>
      </c>
      <c r="N81" s="220">
        <f t="shared" ref="N81" si="643">J81</f>
        <v>100.16659085788029</v>
      </c>
    </row>
    <row r="82" spans="1:14">
      <c r="A82" s="2175">
        <v>45474</v>
      </c>
      <c r="B82" s="2482">
        <f>結果表!B80</f>
        <v>100.63316150586867</v>
      </c>
      <c r="C82" s="699">
        <f t="shared" ref="C82" si="644">B82-B81</f>
        <v>0.17466897562719907</v>
      </c>
      <c r="D82" s="52">
        <f t="shared" ref="D82" si="645">ROUND((B82-B70)/B70*100,2)</f>
        <v>0.26</v>
      </c>
      <c r="E82" s="359">
        <f t="shared" ref="E82" si="646">AVERAGE(B80:B82)</f>
        <v>100.43461793877661</v>
      </c>
      <c r="F82" s="542">
        <f t="shared" ref="F82" si="647">E82-E81</f>
        <v>0.24475885582319279</v>
      </c>
      <c r="G82" s="361">
        <f t="shared" ref="G82" si="648">IF(F82&lt;0,-1,1)</f>
        <v>1</v>
      </c>
      <c r="H82" s="360">
        <f t="shared" ref="H82" si="649">SUM(G80:G82)</f>
        <v>3</v>
      </c>
      <c r="I82" s="2478" t="str">
        <f t="shared" ref="I82" si="650">IF(H82=-3,"悪化 ",IF(H82=3,"改善 "," ---"))</f>
        <v xml:space="preserve">改善 </v>
      </c>
      <c r="J82" s="2482">
        <f>結果表!J80</f>
        <v>99.972328631295682</v>
      </c>
      <c r="L82" s="527">
        <v>7</v>
      </c>
      <c r="M82" s="262">
        <f t="shared" ref="M82" si="651">B82</f>
        <v>100.63316150586867</v>
      </c>
      <c r="N82" s="220">
        <f t="shared" ref="N82" si="652">J82</f>
        <v>99.972328631295682</v>
      </c>
    </row>
    <row r="83" spans="1:14">
      <c r="A83" s="2175">
        <v>45505</v>
      </c>
      <c r="B83" s="2482">
        <f>結果表!B81</f>
        <v>100.61715985309351</v>
      </c>
      <c r="C83" s="699">
        <f t="shared" ref="C83" si="653">B83-B82</f>
        <v>-1.6001652775159414E-2</v>
      </c>
      <c r="D83" s="52">
        <f t="shared" ref="D83" si="654">ROUND((B83-B71)/B71*100,2)</f>
        <v>0.28999999999999998</v>
      </c>
      <c r="E83" s="359">
        <f t="shared" ref="E83" si="655">AVERAGE(B81:B83)</f>
        <v>100.56960462973454</v>
      </c>
      <c r="F83" s="542">
        <f t="shared" ref="F83" si="656">E83-E82</f>
        <v>0.13498669095793048</v>
      </c>
      <c r="G83" s="361">
        <f t="shared" ref="G83" si="657">IF(F83&lt;0,-1,1)</f>
        <v>1</v>
      </c>
      <c r="H83" s="360">
        <f t="shared" ref="H83" si="658">SUM(G81:G83)</f>
        <v>3</v>
      </c>
      <c r="I83" s="2478" t="str">
        <f t="shared" ref="I83" si="659">IF(H83=-3,"悪化 ",IF(H83=3,"改善 "," ---"))</f>
        <v xml:space="preserve">改善 </v>
      </c>
      <c r="J83" s="2482">
        <f>結果表!J81</f>
        <v>99.758834212327244</v>
      </c>
      <c r="L83" s="529">
        <v>8</v>
      </c>
      <c r="M83" s="262">
        <f t="shared" ref="M83" si="660">B83</f>
        <v>100.61715985309351</v>
      </c>
      <c r="N83" s="220">
        <f t="shared" ref="N83" si="661">J83</f>
        <v>99.758834212327244</v>
      </c>
    </row>
    <row r="84" spans="1:14">
      <c r="A84" s="2175">
        <v>45536</v>
      </c>
      <c r="B84" s="2482">
        <f>結果表!B82</f>
        <v>100.52983610937204</v>
      </c>
      <c r="C84" s="699">
        <f t="shared" ref="C84" si="662">B84-B83</f>
        <v>-8.7323743721469782E-2</v>
      </c>
      <c r="D84" s="52">
        <f t="shared" ref="D84" si="663">ROUND((B84-B72)/B72*100,2)</f>
        <v>0.34</v>
      </c>
      <c r="E84" s="359">
        <f t="shared" ref="E84" si="664">AVERAGE(B82:B84)</f>
        <v>100.59338582277807</v>
      </c>
      <c r="F84" s="542">
        <f t="shared" ref="F84" si="665">E84-E83</f>
        <v>2.3781193043532767E-2</v>
      </c>
      <c r="G84" s="361">
        <f t="shared" ref="G84" si="666">IF(F84&lt;0,-1,1)</f>
        <v>1</v>
      </c>
      <c r="H84" s="360">
        <f t="shared" ref="H84" si="667">SUM(G82:G84)</f>
        <v>3</v>
      </c>
      <c r="I84" s="2478" t="str">
        <f t="shared" ref="I84" si="668">IF(H84=-3,"悪化 ",IF(H84=3,"改善 "," ---"))</f>
        <v xml:space="preserve">改善 </v>
      </c>
      <c r="J84" s="2482">
        <f>結果表!J82</f>
        <v>99.596774609968449</v>
      </c>
      <c r="L84" s="529">
        <v>9</v>
      </c>
      <c r="M84" s="262">
        <f t="shared" ref="M84" si="669">B84</f>
        <v>100.52983610937204</v>
      </c>
      <c r="N84" s="220">
        <f t="shared" ref="N84" si="670">J84</f>
        <v>99.596774609968449</v>
      </c>
    </row>
    <row r="85" spans="1:14">
      <c r="A85" s="2175">
        <v>45566</v>
      </c>
      <c r="B85" s="2482">
        <f>結果表!B83</f>
        <v>100.36390854264666</v>
      </c>
      <c r="C85" s="699">
        <f t="shared" ref="C85" si="671">B85-B84</f>
        <v>-0.16592756672538655</v>
      </c>
      <c r="D85" s="52">
        <f t="shared" ref="D85" si="672">ROUND((B85-B73)/B73*100,2)</f>
        <v>0.35</v>
      </c>
      <c r="E85" s="359">
        <f t="shared" ref="E85" si="673">AVERAGE(B83:B85)</f>
        <v>100.5036348350374</v>
      </c>
      <c r="F85" s="542">
        <f t="shared" ref="F85" si="674">E85-E84</f>
        <v>-8.9750987740671917E-2</v>
      </c>
      <c r="G85" s="361">
        <f t="shared" ref="G85" si="675">IF(F85&lt;0,-1,1)</f>
        <v>-1</v>
      </c>
      <c r="H85" s="360">
        <f t="shared" ref="H85" si="676">SUM(G83:G85)</f>
        <v>1</v>
      </c>
      <c r="I85" s="2478" t="str">
        <f t="shared" ref="I85" si="677">IF(H85=-3,"悪化 ",IF(H85=3,"改善 "," ---"))</f>
        <v xml:space="preserve"> ---</v>
      </c>
      <c r="J85" s="2482">
        <f>結果表!J83</f>
        <v>99.476539140035044</v>
      </c>
      <c r="L85" s="529">
        <v>10</v>
      </c>
      <c r="M85" s="262">
        <f t="shared" ref="M85" si="678">B85</f>
        <v>100.36390854264666</v>
      </c>
      <c r="N85" s="220">
        <f t="shared" ref="N85" si="679">J85</f>
        <v>99.476539140035044</v>
      </c>
    </row>
    <row r="86" spans="1:14">
      <c r="A86" s="2175">
        <v>45597</v>
      </c>
      <c r="B86" s="2482">
        <f>結果表!B84</f>
        <v>100.15135324622487</v>
      </c>
      <c r="C86" s="699">
        <f t="shared" ref="C86" si="680">B86-B85</f>
        <v>-0.21255529642178317</v>
      </c>
      <c r="D86" s="52">
        <f t="shared" ref="D86" si="681">ROUND((B86-B74)/B74*100,2)</f>
        <v>0.31</v>
      </c>
      <c r="E86" s="359">
        <f t="shared" ref="E86" si="682">AVERAGE(B84:B86)</f>
        <v>100.34836596608119</v>
      </c>
      <c r="F86" s="542">
        <f t="shared" ref="F86" si="683">E86-E85</f>
        <v>-0.15526886895621317</v>
      </c>
      <c r="G86" s="361">
        <f t="shared" ref="G86" si="684">IF(F86&lt;0,-1,1)</f>
        <v>-1</v>
      </c>
      <c r="H86" s="360">
        <f t="shared" ref="H86" si="685">SUM(G84:G86)</f>
        <v>-1</v>
      </c>
      <c r="I86" s="2478" t="str">
        <f t="shared" ref="I86" si="686">IF(H86=-3,"悪化 ",IF(H86=3,"改善 "," ---"))</f>
        <v xml:space="preserve"> ---</v>
      </c>
      <c r="J86" s="2482">
        <f>結果表!J84</f>
        <v>99.385386267278562</v>
      </c>
      <c r="L86" s="528">
        <v>11</v>
      </c>
      <c r="M86" s="262">
        <f t="shared" ref="M86" si="687">B86</f>
        <v>100.15135324622487</v>
      </c>
      <c r="N86" s="220">
        <f t="shared" ref="N86" si="688">J86</f>
        <v>99.385386267278562</v>
      </c>
    </row>
    <row r="87" spans="1:14">
      <c r="A87" s="2484">
        <v>45627</v>
      </c>
      <c r="B87" s="2482">
        <f>結果表!B85</f>
        <v>99.925564731312818</v>
      </c>
      <c r="C87" s="699">
        <f t="shared" ref="C87" si="689">B87-B86</f>
        <v>-0.22578851491205398</v>
      </c>
      <c r="D87" s="52">
        <f t="shared" ref="D87" si="690">ROUND((B87-B75)/B75*100,2)</f>
        <v>0.25</v>
      </c>
      <c r="E87" s="359">
        <f t="shared" ref="E87" si="691">AVERAGE(B85:B87)</f>
        <v>100.14694217339479</v>
      </c>
      <c r="F87" s="542">
        <f t="shared" ref="F87" si="692">E87-E86</f>
        <v>-0.20142379268639843</v>
      </c>
      <c r="G87" s="361">
        <f t="shared" ref="G87" si="693">IF(F87&lt;0,-1,1)</f>
        <v>-1</v>
      </c>
      <c r="H87" s="360">
        <f t="shared" ref="H87" si="694">SUM(G85:G87)</f>
        <v>-3</v>
      </c>
      <c r="I87" s="2478" t="str">
        <f t="shared" ref="I87" si="695">IF(H87=-3,"悪化 ",IF(H87=3,"改善 "," ---"))</f>
        <v xml:space="preserve">悪化 </v>
      </c>
      <c r="J87" s="2482">
        <f>結果表!J85</f>
        <v>99.337306300916893</v>
      </c>
      <c r="L87" s="532">
        <v>12</v>
      </c>
      <c r="M87" s="494">
        <f t="shared" ref="M87" si="696">B87</f>
        <v>99.925564731312818</v>
      </c>
      <c r="N87" s="225">
        <f t="shared" ref="N87" si="697">J87</f>
        <v>99.337306300916893</v>
      </c>
    </row>
    <row r="88" spans="1:14">
      <c r="A88" s="2174">
        <v>45658</v>
      </c>
      <c r="B88" s="2585">
        <f>結果表!B86</f>
        <v>99.674301808431892</v>
      </c>
      <c r="C88" s="245">
        <f t="shared" ref="C88" si="698">B88-B87</f>
        <v>-0.251262922880926</v>
      </c>
      <c r="D88" s="547">
        <f t="shared" ref="D88" si="699">ROUND((B88-B76)/B76*100,2)</f>
        <v>0.15</v>
      </c>
      <c r="E88" s="553">
        <f t="shared" ref="E88" si="700">AVERAGE(B86:B88)</f>
        <v>99.917073261989856</v>
      </c>
      <c r="F88" s="548">
        <f t="shared" ref="F88" si="701">E88-E87</f>
        <v>-0.22986891140493526</v>
      </c>
      <c r="G88" s="554">
        <f t="shared" ref="G88" si="702">IF(F88&lt;0,-1,1)</f>
        <v>-1</v>
      </c>
      <c r="H88" s="549">
        <f t="shared" ref="H88" si="703">SUM(G86:G88)</f>
        <v>-3</v>
      </c>
      <c r="I88" s="524" t="str">
        <f t="shared" ref="I88" si="704">IF(H88=-3,"悪化 ",IF(H88=3,"改善 "," ---"))</f>
        <v xml:space="preserve">悪化 </v>
      </c>
      <c r="J88" s="2564">
        <f>結果表!J86</f>
        <v>99.326733386180464</v>
      </c>
      <c r="L88" s="530" t="s">
        <v>1451</v>
      </c>
      <c r="M88" s="262">
        <f t="shared" ref="M88" si="705">B88</f>
        <v>99.674301808431892</v>
      </c>
      <c r="N88" s="220">
        <f t="shared" ref="N88" si="706">J88</f>
        <v>99.326733386180464</v>
      </c>
    </row>
    <row r="89" spans="1:14">
      <c r="A89" s="2175">
        <v>45689</v>
      </c>
      <c r="B89" s="2586">
        <f>結果表!B87</f>
        <v>99.454882214847288</v>
      </c>
      <c r="C89" s="243">
        <f t="shared" ref="C89" si="707">B89-B88</f>
        <v>-0.21941959358460394</v>
      </c>
      <c r="D89" s="52">
        <f t="shared" ref="D89" si="708">ROUND((B89-B77)/B77*100,2)</f>
        <v>-0.06</v>
      </c>
      <c r="E89" s="359">
        <f t="shared" ref="E89" si="709">AVERAGE(B87:B89)</f>
        <v>99.684916251530652</v>
      </c>
      <c r="F89" s="542">
        <f t="shared" ref="F89" si="710">E89-E88</f>
        <v>-0.23215701045920412</v>
      </c>
      <c r="G89" s="361">
        <f t="shared" ref="G89" si="711">IF(F89&lt;0,-1,1)</f>
        <v>-1</v>
      </c>
      <c r="H89" s="360">
        <f t="shared" ref="H89" si="712">SUM(G87:G89)</f>
        <v>-3</v>
      </c>
      <c r="I89" s="514" t="str">
        <f t="shared" ref="I89" si="713">IF(H89=-3,"悪化 ",IF(H89=3,"改善 "," ---"))</f>
        <v xml:space="preserve">悪化 </v>
      </c>
      <c r="J89" s="2565">
        <f>結果表!J87</f>
        <v>99.371300218321011</v>
      </c>
      <c r="L89" s="527">
        <v>2</v>
      </c>
      <c r="M89" s="262">
        <f t="shared" ref="M89" si="714">B89</f>
        <v>99.454882214847288</v>
      </c>
      <c r="N89" s="220">
        <f t="shared" ref="N89" si="715">J89</f>
        <v>99.371300218321011</v>
      </c>
    </row>
    <row r="90" spans="1:14">
      <c r="A90" s="2175">
        <v>45717</v>
      </c>
      <c r="B90" s="2586">
        <f>結果表!B88</f>
        <v>99.284362264971335</v>
      </c>
      <c r="C90" s="243">
        <f t="shared" ref="C90" si="716">B90-B89</f>
        <v>-0.17051994987595265</v>
      </c>
      <c r="D90" s="52">
        <f t="shared" ref="D90" si="717">ROUND((B90-B78)/B78*100,2)</f>
        <v>-0.37</v>
      </c>
      <c r="E90" s="359">
        <f t="shared" ref="E90" si="718">AVERAGE(B88:B90)</f>
        <v>99.47118209608351</v>
      </c>
      <c r="F90" s="542">
        <f t="shared" ref="F90" si="719">E90-E89</f>
        <v>-0.21373415544714192</v>
      </c>
      <c r="G90" s="361">
        <f t="shared" ref="G90" si="720">IF(F90&lt;0,-1,1)</f>
        <v>-1</v>
      </c>
      <c r="H90" s="360">
        <f t="shared" ref="H90" si="721">SUM(G88:G90)</f>
        <v>-3</v>
      </c>
      <c r="I90" s="514" t="str">
        <f t="shared" ref="I90" si="722">IF(H90=-3,"悪化 ",IF(H90=3,"改善 "," ---"))</f>
        <v xml:space="preserve">悪化 </v>
      </c>
      <c r="J90" s="2565">
        <f>結果表!J88</f>
        <v>99.458767948696646</v>
      </c>
      <c r="L90" s="527">
        <v>3</v>
      </c>
      <c r="M90" s="262">
        <f t="shared" ref="M90" si="723">B90</f>
        <v>99.284362264971335</v>
      </c>
      <c r="N90" s="220">
        <f t="shared" ref="N90" si="724">J90</f>
        <v>99.458767948696646</v>
      </c>
    </row>
    <row r="91" spans="1:14">
      <c r="A91" s="2175">
        <v>45748</v>
      </c>
      <c r="B91" s="2586">
        <f>結果表!B89</f>
        <v>99.213883047133223</v>
      </c>
      <c r="C91" s="243">
        <f t="shared" ref="C91" si="725">B91-B90</f>
        <v>-7.0479217838112618E-2</v>
      </c>
      <c r="D91" s="52">
        <f t="shared" ref="D91" si="726">ROUND((B91-B79)/B79*100,2)</f>
        <v>-0.69</v>
      </c>
      <c r="E91" s="359">
        <f t="shared" ref="E91" si="727">AVERAGE(B89:B91)</f>
        <v>99.31770917565062</v>
      </c>
      <c r="F91" s="542">
        <f t="shared" ref="F91" si="728">E91-E90</f>
        <v>-0.15347292043288974</v>
      </c>
      <c r="G91" s="361">
        <f t="shared" ref="G91" si="729">IF(F91&lt;0,-1,1)</f>
        <v>-1</v>
      </c>
      <c r="H91" s="360">
        <f t="shared" ref="H91" si="730">SUM(G89:G91)</f>
        <v>-3</v>
      </c>
      <c r="I91" s="514" t="str">
        <f t="shared" ref="I91" si="731">IF(H91=-3,"悪化 ",IF(H91=3,"改善 "," ---"))</f>
        <v xml:space="preserve">悪化 </v>
      </c>
      <c r="J91" s="2565">
        <f>結果表!J89</f>
        <v>99.547966428654988</v>
      </c>
      <c r="L91" s="527">
        <v>4</v>
      </c>
      <c r="M91" s="262">
        <f t="shared" ref="M91" si="732">B91</f>
        <v>99.213883047133223</v>
      </c>
      <c r="N91" s="220">
        <f t="shared" ref="N91" si="733">J91</f>
        <v>99.547966428654988</v>
      </c>
    </row>
    <row r="92" spans="1:14">
      <c r="A92" s="2175">
        <v>45778</v>
      </c>
      <c r="B92" s="2586">
        <f>結果表!B90</f>
        <v>99.244692101799998</v>
      </c>
      <c r="C92" s="243">
        <f t="shared" ref="C92" si="734">B92-B91</f>
        <v>3.0809054666775637E-2</v>
      </c>
      <c r="D92" s="52">
        <f t="shared" ref="D92" si="735">ROUND((B92-B80)/B80*100,2)</f>
        <v>-0.97</v>
      </c>
      <c r="E92" s="359">
        <f t="shared" ref="E92" si="736">AVERAGE(B90:B92)</f>
        <v>99.247645804634843</v>
      </c>
      <c r="F92" s="542">
        <f t="shared" ref="F92" si="737">E92-E91</f>
        <v>-7.006337101577742E-2</v>
      </c>
      <c r="G92" s="361">
        <f t="shared" ref="G92" si="738">IF(F92&lt;0,-1,1)</f>
        <v>-1</v>
      </c>
      <c r="H92" s="360">
        <f t="shared" ref="H92" si="739">SUM(G90:G92)</f>
        <v>-3</v>
      </c>
      <c r="I92" s="514" t="str">
        <f t="shared" ref="I92" si="740">IF(H92=-3,"悪化 ",IF(H92=3,"改善 "," ---"))</f>
        <v xml:space="preserve">悪化 </v>
      </c>
      <c r="J92" s="2565">
        <f>結果表!J90</f>
        <v>99.645060784403725</v>
      </c>
      <c r="L92" s="527">
        <v>5</v>
      </c>
      <c r="M92" s="262">
        <f t="shared" ref="M92" si="741">B92</f>
        <v>99.244692101799998</v>
      </c>
      <c r="N92" s="220">
        <f t="shared" ref="N92" si="742">J92</f>
        <v>99.645060784403725</v>
      </c>
    </row>
    <row r="93" spans="1:14">
      <c r="A93" s="2175">
        <v>45809</v>
      </c>
      <c r="B93" s="2586">
        <f>結果表!B91</f>
        <v>99.206364053454365</v>
      </c>
      <c r="C93" s="243">
        <f t="shared" ref="C93" si="743">B93-B92</f>
        <v>-3.8328048345633192E-2</v>
      </c>
      <c r="D93" s="52">
        <f t="shared" ref="D93" si="744">ROUND((B93-B81)/B81*100,2)</f>
        <v>-1.25</v>
      </c>
      <c r="E93" s="359">
        <f t="shared" ref="E93" si="745">AVERAGE(B91:B93)</f>
        <v>99.221646400795862</v>
      </c>
      <c r="F93" s="542">
        <f t="shared" ref="F93" si="746">E93-E92</f>
        <v>-2.5999403838980584E-2</v>
      </c>
      <c r="G93" s="361">
        <f t="shared" ref="G93" si="747">IF(F93&lt;0,-1,1)</f>
        <v>-1</v>
      </c>
      <c r="H93" s="360">
        <f t="shared" ref="H93" si="748">SUM(G91:G93)</f>
        <v>-3</v>
      </c>
      <c r="I93" s="514" t="str">
        <f t="shared" ref="I93" si="749">IF(H93=-3,"悪化 ",IF(H93=3,"改善 "," ---"))</f>
        <v xml:space="preserve">悪化 </v>
      </c>
      <c r="J93" s="2565">
        <f>結果表!J91</f>
        <v>99.711927489557212</v>
      </c>
      <c r="L93" s="527">
        <v>6</v>
      </c>
      <c r="M93" s="262">
        <f t="shared" ref="M93" si="750">B93</f>
        <v>99.206364053454365</v>
      </c>
      <c r="N93" s="220">
        <f t="shared" ref="N93" si="751">J93</f>
        <v>99.711927489557212</v>
      </c>
    </row>
    <row r="94" spans="1:14">
      <c r="A94" s="2175">
        <v>45839</v>
      </c>
      <c r="B94" s="2586">
        <f>結果表!B92</f>
        <v>99.041956089756866</v>
      </c>
      <c r="C94" s="243">
        <f t="shared" ref="C94" si="752">B94-B93</f>
        <v>-0.16440796369749933</v>
      </c>
      <c r="D94" s="52">
        <f t="shared" ref="D94" si="753">ROUND((B94-B82)/B82*100,2)</f>
        <v>-1.58</v>
      </c>
      <c r="E94" s="359">
        <f t="shared" ref="E94" si="754">AVERAGE(B92:B94)</f>
        <v>99.164337415003743</v>
      </c>
      <c r="F94" s="542">
        <f t="shared" ref="F94" si="755">E94-E93</f>
        <v>-5.730898579211896E-2</v>
      </c>
      <c r="G94" s="361">
        <f t="shared" ref="G94" si="756">IF(F94&lt;0,-1,1)</f>
        <v>-1</v>
      </c>
      <c r="H94" s="360">
        <f t="shared" ref="H94" si="757">SUM(G92:G94)</f>
        <v>-3</v>
      </c>
      <c r="I94" s="514" t="str">
        <f t="shared" ref="I94" si="758">IF(H94=-3,"悪化 ",IF(H94=3,"改善 "," ---"))</f>
        <v xml:space="preserve">悪化 </v>
      </c>
      <c r="J94" s="2565">
        <f>結果表!J92</f>
        <v>99.707617981663361</v>
      </c>
      <c r="L94" s="527">
        <v>7</v>
      </c>
      <c r="M94" s="262">
        <f t="shared" ref="M94" si="759">B94</f>
        <v>99.041956089756866</v>
      </c>
      <c r="N94" s="220">
        <f t="shared" ref="N94" si="760">J94</f>
        <v>99.707617981663361</v>
      </c>
    </row>
    <row r="95" spans="1:14">
      <c r="A95" s="2175">
        <v>45870</v>
      </c>
      <c r="B95" s="2586">
        <f>結果表!B93</f>
        <v>98.817670880807668</v>
      </c>
      <c r="C95" s="243">
        <f t="shared" ref="C95" si="761">B95-B94</f>
        <v>-0.22428520894919757</v>
      </c>
      <c r="D95" s="52">
        <f t="shared" ref="D95" si="762">ROUND((B95-B83)/B83*100,2)</f>
        <v>-1.79</v>
      </c>
      <c r="E95" s="359">
        <f t="shared" ref="E95" si="763">AVERAGE(B93:B95)</f>
        <v>99.021997008006295</v>
      </c>
      <c r="F95" s="542">
        <f t="shared" ref="F95" si="764">E95-E94</f>
        <v>-0.1423404069974481</v>
      </c>
      <c r="G95" s="361">
        <f t="shared" ref="G95" si="765">IF(F95&lt;0,-1,1)</f>
        <v>-1</v>
      </c>
      <c r="H95" s="360">
        <f t="shared" ref="H95" si="766">SUM(G93:G95)</f>
        <v>-3</v>
      </c>
      <c r="I95" s="514" t="str">
        <f t="shared" ref="I95" si="767">IF(H95=-3,"悪化 ",IF(H95=3,"改善 "," ---"))</f>
        <v xml:space="preserve">悪化 </v>
      </c>
      <c r="J95" s="2565">
        <f>結果表!J93</f>
        <v>99.693573911129505</v>
      </c>
      <c r="L95" s="529">
        <v>8</v>
      </c>
      <c r="M95" s="262">
        <f t="shared" ref="M95" si="768">B95</f>
        <v>98.817670880807668</v>
      </c>
      <c r="N95" s="220">
        <f t="shared" ref="N95" si="769">J95</f>
        <v>99.693573911129505</v>
      </c>
    </row>
    <row r="96" spans="1:14">
      <c r="A96" s="2175">
        <v>45901</v>
      </c>
      <c r="B96" s="2586">
        <f>結果表!B94</f>
        <v>98.732795353333259</v>
      </c>
      <c r="C96" s="243">
        <f t="shared" ref="C96" si="770">B96-B95</f>
        <v>-8.4875527474409296E-2</v>
      </c>
      <c r="D96" s="52">
        <f t="shared" ref="D96" si="771">ROUND((B96-B84)/B84*100,2)</f>
        <v>-1.79</v>
      </c>
      <c r="E96" s="359">
        <f t="shared" ref="E96" si="772">AVERAGE(B94:B96)</f>
        <v>98.864140774632588</v>
      </c>
      <c r="F96" s="542">
        <f t="shared" ref="F96" si="773">E96-E95</f>
        <v>-0.1578562333737068</v>
      </c>
      <c r="G96" s="361">
        <f t="shared" ref="G96" si="774">IF(F96&lt;0,-1,1)</f>
        <v>-1</v>
      </c>
      <c r="H96" s="360">
        <f t="shared" ref="H96" si="775">SUM(G94:G96)</f>
        <v>-3</v>
      </c>
      <c r="I96" s="514" t="str">
        <f t="shared" ref="I96" si="776">IF(H96=-3,"悪化 ",IF(H96=3,"改善 "," ---"))</f>
        <v xml:space="preserve">悪化 </v>
      </c>
      <c r="J96" s="2565">
        <f>結果表!J94</f>
        <v>99.755793506630255</v>
      </c>
      <c r="L96" s="529">
        <v>9</v>
      </c>
      <c r="M96" s="262">
        <f t="shared" ref="M96" si="777">B96</f>
        <v>98.732795353333259</v>
      </c>
      <c r="N96" s="220">
        <f t="shared" ref="N96" si="778">J96</f>
        <v>99.755793506630255</v>
      </c>
    </row>
    <row r="97" spans="1:14">
      <c r="A97" s="2175">
        <v>45931</v>
      </c>
      <c r="B97" s="2586">
        <f>結果表!B95</f>
        <v>98.751833332087557</v>
      </c>
      <c r="C97" s="243">
        <f t="shared" ref="C97" si="779">B97-B96</f>
        <v>1.9037978754298024E-2</v>
      </c>
      <c r="D97" s="52">
        <f t="shared" ref="D97" si="780">ROUND((B97-B85)/B85*100,2)</f>
        <v>-1.61</v>
      </c>
      <c r="E97" s="359">
        <f t="shared" ref="E97" si="781">AVERAGE(B95:B97)</f>
        <v>98.767433188742828</v>
      </c>
      <c r="F97" s="542">
        <f t="shared" ref="F97" si="782">E97-E96</f>
        <v>-9.6707585889760139E-2</v>
      </c>
      <c r="G97" s="361">
        <f t="shared" ref="G97" si="783">IF(F97&lt;0,-1,1)</f>
        <v>-1</v>
      </c>
      <c r="H97" s="360">
        <f t="shared" ref="H97" si="784">SUM(G95:G97)</f>
        <v>-3</v>
      </c>
      <c r="I97" s="514" t="str">
        <f t="shared" ref="I97" si="785">IF(H97=-3,"悪化 ",IF(H97=3,"改善 "," ---"))</f>
        <v xml:space="preserve">悪化 </v>
      </c>
      <c r="J97" s="2565">
        <f>結果表!J95</f>
        <v>99.874179359634553</v>
      </c>
      <c r="L97" s="529">
        <v>10</v>
      </c>
      <c r="M97" s="262">
        <f t="shared" ref="M97" si="786">B97</f>
        <v>98.751833332087557</v>
      </c>
      <c r="N97" s="220">
        <f t="shared" ref="N97" si="787">J97</f>
        <v>99.874179359634553</v>
      </c>
    </row>
    <row r="98" spans="1:14">
      <c r="A98" s="2175">
        <v>45962</v>
      </c>
      <c r="B98" s="2586">
        <f>結果表!B96</f>
        <v>98.847532627790685</v>
      </c>
      <c r="C98" s="243">
        <f t="shared" ref="C98" si="788">B98-B97</f>
        <v>9.5699295703127518E-2</v>
      </c>
      <c r="D98" s="52">
        <f t="shared" ref="D98" si="789">ROUND((B98-B86)/B86*100,2)</f>
        <v>-1.3</v>
      </c>
      <c r="E98" s="359">
        <f t="shared" ref="E98" si="790">AVERAGE(B96:B98)</f>
        <v>98.777387104403829</v>
      </c>
      <c r="F98" s="542">
        <f t="shared" ref="F98" si="791">E98-E97</f>
        <v>9.9539156610006785E-3</v>
      </c>
      <c r="G98" s="361">
        <f t="shared" ref="G98" si="792">IF(F98&lt;0,-1,1)</f>
        <v>1</v>
      </c>
      <c r="H98" s="360">
        <f t="shared" ref="H98" si="793">SUM(G96:G98)</f>
        <v>-1</v>
      </c>
      <c r="I98" s="514" t="str">
        <f t="shared" ref="I98" si="794">IF(H98=-3,"悪化 ",IF(H98=3,"改善 "," ---"))</f>
        <v xml:space="preserve"> ---</v>
      </c>
      <c r="J98" s="2565">
        <f>結果表!J96</f>
        <v>100.02810394886201</v>
      </c>
      <c r="L98" s="528">
        <v>11</v>
      </c>
      <c r="M98" s="262">
        <f t="shared" ref="M98" si="795">B98</f>
        <v>98.847532627790685</v>
      </c>
      <c r="N98" s="220">
        <f t="shared" ref="N98" si="796">J98</f>
        <v>100.02810394886201</v>
      </c>
    </row>
    <row r="99" spans="1:14">
      <c r="A99" s="2484">
        <v>45992</v>
      </c>
      <c r="B99" s="2586">
        <f>結果表!B97</f>
        <v>99.057345468142856</v>
      </c>
      <c r="C99" s="243">
        <f t="shared" ref="C99" si="797">B99-B98</f>
        <v>0.20981284035217129</v>
      </c>
      <c r="D99" s="52">
        <f t="shared" ref="D99" si="798">ROUND((B99-B87)/B87*100,2)</f>
        <v>-0.87</v>
      </c>
      <c r="E99" s="359">
        <f t="shared" ref="E99" si="799">AVERAGE(B97:B99)</f>
        <v>98.885570476007032</v>
      </c>
      <c r="F99" s="542">
        <f t="shared" ref="F99" si="800">E99-E98</f>
        <v>0.10818337160320368</v>
      </c>
      <c r="G99" s="361">
        <f t="shared" ref="G99" si="801">IF(F99&lt;0,-1,1)</f>
        <v>1</v>
      </c>
      <c r="H99" s="360">
        <f t="shared" ref="H99" si="802">SUM(G97:G99)</f>
        <v>1</v>
      </c>
      <c r="I99" s="514" t="str">
        <f t="shared" ref="I99" si="803">IF(H99=-3,"悪化 ",IF(H99=3,"改善 "," ---"))</f>
        <v xml:space="preserve"> ---</v>
      </c>
      <c r="J99" s="2565">
        <f>結果表!J97</f>
        <v>100.20402932118154</v>
      </c>
      <c r="L99" s="532">
        <v>12</v>
      </c>
      <c r="M99" s="494">
        <f t="shared" ref="M99" si="804">B99</f>
        <v>99.057345468142856</v>
      </c>
      <c r="N99" s="225">
        <f t="shared" ref="N99" si="805">J99</f>
        <v>100.20402932118154</v>
      </c>
    </row>
    <row r="100" spans="1:14">
      <c r="A100" s="2174">
        <v>46023</v>
      </c>
      <c r="B100" s="2585">
        <f>結果表!B98</f>
        <v>99.39185553446633</v>
      </c>
      <c r="C100" s="245">
        <f t="shared" ref="C100" si="806">B100-B99</f>
        <v>0.33451006632347458</v>
      </c>
      <c r="D100" s="547">
        <f t="shared" ref="D100" si="807">ROUND((B100-B88)/B88*100,2)</f>
        <v>-0.28000000000000003</v>
      </c>
      <c r="E100" s="553">
        <f t="shared" ref="E100" si="808">AVERAGE(B98:B100)</f>
        <v>99.098911210133295</v>
      </c>
      <c r="F100" s="548">
        <f t="shared" ref="F100" si="809">E100-E99</f>
        <v>0.21334073412626253</v>
      </c>
      <c r="G100" s="554">
        <f t="shared" ref="G100" si="810">IF(F100&lt;0,-1,1)</f>
        <v>1</v>
      </c>
      <c r="H100" s="549">
        <f t="shared" ref="H100" si="811">SUM(G98:G100)</f>
        <v>3</v>
      </c>
      <c r="I100" s="524" t="str">
        <f t="shared" ref="I100" si="812">IF(H100=-3,"悪化 ",IF(H100=3,"改善 "," ---"))</f>
        <v xml:space="preserve">改善 </v>
      </c>
      <c r="J100" s="2564">
        <f>結果表!J98</f>
        <v>100.38185399190236</v>
      </c>
      <c r="L100" s="530" t="s">
        <v>1477</v>
      </c>
      <c r="M100" s="262">
        <f t="shared" ref="M100" si="813">B100</f>
        <v>99.39185553446633</v>
      </c>
      <c r="N100" s="220">
        <f t="shared" ref="N100" si="814">J100</f>
        <v>100.38185399190236</v>
      </c>
    </row>
    <row r="101" spans="1:14">
      <c r="A101" s="2175">
        <v>46054</v>
      </c>
      <c r="B101" s="2586">
        <f>結果表!B99</f>
        <v>99.799029254676057</v>
      </c>
      <c r="C101" s="243">
        <f t="shared" ref="C101" si="815">B101-B100</f>
        <v>0.40717372020972675</v>
      </c>
      <c r="D101" s="52">
        <f t="shared" ref="D101" si="816">ROUND((B101-B89)/B89*100,2)</f>
        <v>0.35</v>
      </c>
      <c r="E101" s="359">
        <f t="shared" ref="E101" si="817">AVERAGE(B99:B101)</f>
        <v>99.41607675242841</v>
      </c>
      <c r="F101" s="542">
        <f t="shared" ref="F101" si="818">E101-E100</f>
        <v>0.31716554229511473</v>
      </c>
      <c r="G101" s="361">
        <f t="shared" ref="G101" si="819">IF(F101&lt;0,-1,1)</f>
        <v>1</v>
      </c>
      <c r="H101" s="360">
        <f t="shared" ref="H101" si="820">SUM(G99:G101)</f>
        <v>3</v>
      </c>
      <c r="I101" s="514" t="str">
        <f t="shared" ref="I101" si="821">IF(H101=-3,"悪化 ",IF(H101=3,"改善 "," ---"))</f>
        <v xml:space="preserve">改善 </v>
      </c>
      <c r="J101" s="2565">
        <f>結果表!J99</f>
        <v>100.51761036146878</v>
      </c>
      <c r="L101" s="527">
        <v>2</v>
      </c>
      <c r="M101" s="262">
        <f t="shared" ref="M101" si="822">B101</f>
        <v>99.799029254676057</v>
      </c>
      <c r="N101" s="220">
        <f t="shared" ref="N101" si="823">J101</f>
        <v>100.51761036146878</v>
      </c>
    </row>
    <row r="102" spans="1:14">
      <c r="A102" s="2175">
        <v>46082</v>
      </c>
      <c r="B102" s="2586">
        <f>結果表!B100</f>
        <v>100.31288655168672</v>
      </c>
      <c r="C102" s="243">
        <f t="shared" ref="C102" si="824">B102-B101</f>
        <v>0.51385729701065941</v>
      </c>
      <c r="D102" s="52">
        <f t="shared" ref="D102" si="825">ROUND((B102-B90)/B90*100,2)</f>
        <v>1.04</v>
      </c>
      <c r="E102" s="359">
        <f t="shared" ref="E102" si="826">AVERAGE(B100:B102)</f>
        <v>99.834590446943025</v>
      </c>
      <c r="F102" s="542">
        <f t="shared" ref="F102" si="827">E102-E101</f>
        <v>0.41851369451461551</v>
      </c>
      <c r="G102" s="361">
        <f t="shared" ref="G102" si="828">IF(F102&lt;0,-1,1)</f>
        <v>1</v>
      </c>
      <c r="H102" s="360">
        <f t="shared" ref="H102" si="829">SUM(G100:G102)</f>
        <v>3</v>
      </c>
      <c r="I102" s="514" t="str">
        <f t="shared" ref="I102" si="830">IF(H102=-3,"悪化 ",IF(H102=3,"改善 "," ---"))</f>
        <v xml:space="preserve">改善 </v>
      </c>
      <c r="J102" s="2565">
        <f>結果表!J100</f>
        <v>100.6407023807388</v>
      </c>
      <c r="L102" s="527">
        <v>3</v>
      </c>
      <c r="M102" s="262">
        <f t="shared" ref="M102" si="831">B102</f>
        <v>100.31288655168672</v>
      </c>
      <c r="N102" s="220">
        <f t="shared" ref="N102" si="832">J102</f>
        <v>100.6407023807388</v>
      </c>
    </row>
    <row r="103" spans="1:14">
      <c r="A103" s="2175">
        <v>46113</v>
      </c>
      <c r="B103" s="2586">
        <f>結果表!B101</f>
        <v>100.88084136974652</v>
      </c>
      <c r="C103" s="243">
        <f t="shared" ref="C103" si="833">B103-B102</f>
        <v>0.5679548180598033</v>
      </c>
      <c r="D103" s="52">
        <f t="shared" ref="D103" si="834">ROUND((B103-B91)/B91*100,2)</f>
        <v>1.68</v>
      </c>
      <c r="E103" s="359">
        <f t="shared" ref="E103" si="835">AVERAGE(B101:B103)</f>
        <v>100.3309190587031</v>
      </c>
      <c r="F103" s="542">
        <f t="shared" ref="F103" si="836">E103-E102</f>
        <v>0.49632861176007737</v>
      </c>
      <c r="G103" s="361">
        <f t="shared" ref="G103" si="837">IF(F103&lt;0,-1,1)</f>
        <v>1</v>
      </c>
      <c r="H103" s="360">
        <f t="shared" ref="H103" si="838">SUM(G101:G103)</f>
        <v>3</v>
      </c>
      <c r="I103" s="514" t="str">
        <f t="shared" ref="I103" si="839">IF(H103=-3,"悪化 ",IF(H103=3,"改善 "," ---"))</f>
        <v xml:space="preserve">改善 </v>
      </c>
      <c r="J103" s="2565">
        <f>結果表!J101</f>
        <v>100.7735237142675</v>
      </c>
      <c r="L103" s="527">
        <v>4</v>
      </c>
      <c r="M103" s="262">
        <f t="shared" ref="M103" si="840">B103</f>
        <v>100.88084136974652</v>
      </c>
      <c r="N103" s="220">
        <f t="shared" ref="N103" si="841">J103</f>
        <v>100.7735237142675</v>
      </c>
    </row>
    <row r="104" spans="1:14">
      <c r="A104" s="2175">
        <v>46143</v>
      </c>
      <c r="B104" s="2586">
        <f>結果表!B102</f>
        <v>101.48075029399853</v>
      </c>
      <c r="C104" s="243">
        <f t="shared" ref="C104" si="842">B104-B103</f>
        <v>0.5999089242520057</v>
      </c>
      <c r="D104" s="52">
        <f t="shared" ref="D104" si="843">ROUND((B104-B92)/B92*100,2)</f>
        <v>2.25</v>
      </c>
      <c r="E104" s="359">
        <f t="shared" ref="E104" si="844">AVERAGE(B102:B104)</f>
        <v>100.89149273847725</v>
      </c>
      <c r="F104" s="542">
        <f t="shared" ref="F104" si="845">E104-E103</f>
        <v>0.5605736797741514</v>
      </c>
      <c r="G104" s="361">
        <f t="shared" ref="G104" si="846">IF(F104&lt;0,-1,1)</f>
        <v>1</v>
      </c>
      <c r="H104" s="360">
        <f t="shared" ref="H104" si="847">SUM(G102:G104)</f>
        <v>3</v>
      </c>
      <c r="I104" s="514" t="str">
        <f t="shared" ref="I104" si="848">IF(H104=-3,"悪化 ",IF(H104=3,"改善 "," ---"))</f>
        <v xml:space="preserve">改善 </v>
      </c>
      <c r="J104" s="2565">
        <f>結果表!J102</f>
        <v>100.94828093470684</v>
      </c>
      <c r="L104" s="527">
        <v>5</v>
      </c>
      <c r="M104" s="262">
        <f t="shared" ref="M104" si="849">B104</f>
        <v>101.48075029399853</v>
      </c>
      <c r="N104" s="220">
        <f t="shared" ref="N104" si="850">J104</f>
        <v>100.94828093470684</v>
      </c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57"/>
  <sheetViews>
    <sheetView topLeftCell="A38" workbookViewId="0">
      <selection activeCell="I48" sqref="I48"/>
    </sheetView>
  </sheetViews>
  <sheetFormatPr defaultRowHeight="13"/>
  <cols>
    <col min="1" max="1" width="4.6328125" customWidth="1"/>
  </cols>
  <sheetData>
    <row r="1" spans="1:16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6" ht="14">
      <c r="A2" s="194" t="s">
        <v>422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9" customHeight="1">
      <c r="A3" s="19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>
      <c r="A4" s="38">
        <v>1</v>
      </c>
      <c r="B4" s="38" t="s">
        <v>414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>
      <c r="A5" s="38">
        <v>2</v>
      </c>
      <c r="B5" s="38" t="s">
        <v>415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>
      <c r="A6" s="38">
        <v>3</v>
      </c>
      <c r="B6" s="38" t="s">
        <v>255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>
      <c r="A7" s="38">
        <v>4</v>
      </c>
      <c r="B7" s="38" t="s">
        <v>416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>
      <c r="A8" s="38">
        <v>5</v>
      </c>
      <c r="B8" s="38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>
      <c r="A9" s="38">
        <v>6</v>
      </c>
      <c r="B9" s="38" t="s">
        <v>418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>
      <c r="A10" s="38">
        <v>7</v>
      </c>
      <c r="B10" s="38" t="s">
        <v>419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>
      <c r="A11" s="38">
        <v>8</v>
      </c>
      <c r="B11" s="38" t="s">
        <v>420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>
      <c r="A12" s="38">
        <v>9</v>
      </c>
      <c r="B12" s="38" t="s">
        <v>421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ht="12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ht="14">
      <c r="A16" s="240" t="s">
        <v>423</v>
      </c>
      <c r="B16" s="240"/>
      <c r="C16" s="240"/>
      <c r="D16" s="240"/>
      <c r="E16" s="240"/>
      <c r="F16" s="240"/>
      <c r="G16" s="240"/>
      <c r="H16" s="240"/>
      <c r="I16" s="240"/>
      <c r="J16" s="240"/>
      <c r="K16" s="38"/>
      <c r="L16" s="38"/>
      <c r="M16" s="38"/>
      <c r="N16" s="38"/>
      <c r="O16" s="38"/>
      <c r="P16" s="38"/>
    </row>
    <row r="17" spans="1:16" ht="9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</row>
    <row r="18" spans="1:16">
      <c r="A18" s="38" t="s">
        <v>250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1:16">
      <c r="A19" s="38" t="s">
        <v>435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>
      <c r="A20" s="38" t="s">
        <v>434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>
      <c r="A21" s="39" t="s">
        <v>426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>
      <c r="A22" s="38" t="s">
        <v>427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>
      <c r="A24" s="38" t="s">
        <v>251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>
      <c r="A25" s="38" t="s">
        <v>252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>
      <c r="A26" s="38" t="s">
        <v>428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>
      <c r="A27" s="38" t="s">
        <v>437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A28" s="38" t="s">
        <v>436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>
      <c r="A30" s="38" t="s">
        <v>253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>
      <c r="A31" s="38" t="s">
        <v>440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>
      <c r="A32" s="38" t="s">
        <v>256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8" t="s">
        <v>441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A34" s="38" t="s">
        <v>439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A35" s="38" t="s">
        <v>438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>
      <c r="A36" s="38" t="s">
        <v>442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>
      <c r="A37" s="38" t="s">
        <v>443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>
      <c r="A38" s="38" t="s">
        <v>257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A39" s="38" t="s">
        <v>444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>
      <c r="A40" s="38" t="s">
        <v>258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>
      <c r="A41" s="38" t="s">
        <v>445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>
      <c r="A42" s="38" t="s">
        <v>259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>
      <c r="A45" s="38" t="s">
        <v>260</v>
      </c>
      <c r="B45" s="38"/>
      <c r="C45" s="38"/>
      <c r="D45" s="38"/>
      <c r="E45" s="38"/>
      <c r="F45" s="38"/>
      <c r="G45" s="40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25.5" customHeight="1">
      <c r="A46" s="38" t="s">
        <v>261</v>
      </c>
      <c r="B46" s="38"/>
      <c r="C46" s="38"/>
      <c r="D46" s="38"/>
      <c r="E46" s="38"/>
      <c r="F46" s="38"/>
      <c r="G46" s="2858" t="s">
        <v>464</v>
      </c>
      <c r="H46" s="2859"/>
      <c r="I46" s="38"/>
      <c r="J46" s="38"/>
      <c r="K46" s="38"/>
      <c r="L46" s="38"/>
      <c r="M46" s="38"/>
      <c r="N46" s="38"/>
      <c r="O46" s="38"/>
      <c r="P46" s="38"/>
    </row>
    <row r="47" spans="1:16">
      <c r="A47" s="38" t="s">
        <v>254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>
      <c r="A48" s="38" t="s">
        <v>262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38" t="s">
        <v>263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6">
      <c r="A51" s="38" t="s">
        <v>470</v>
      </c>
      <c r="B51" s="38"/>
      <c r="C51" s="38"/>
      <c r="D51" s="38"/>
      <c r="E51" s="38"/>
      <c r="F51" s="38"/>
      <c r="G51" s="2858" t="s">
        <v>271</v>
      </c>
      <c r="H51" s="2859"/>
      <c r="I51" s="38"/>
      <c r="J51" s="38"/>
    </row>
    <row r="52" spans="1:16">
      <c r="A52" s="38" t="s">
        <v>912</v>
      </c>
      <c r="B52" s="38"/>
      <c r="C52" s="38"/>
      <c r="D52" s="38"/>
      <c r="E52" s="38"/>
      <c r="F52" s="38"/>
      <c r="G52" s="38"/>
      <c r="H52" s="38"/>
    </row>
    <row r="53" spans="1:16">
      <c r="A53" s="38" t="s">
        <v>471</v>
      </c>
      <c r="B53" s="38"/>
      <c r="C53" s="38"/>
      <c r="D53" s="38"/>
      <c r="E53" s="38"/>
      <c r="F53" s="38"/>
      <c r="G53" s="38"/>
      <c r="H53" s="38"/>
    </row>
    <row r="55" spans="1:16">
      <c r="A55" s="38"/>
      <c r="B55" s="38" t="s">
        <v>1469</v>
      </c>
      <c r="C55" s="38"/>
      <c r="D55" s="38"/>
      <c r="E55" s="38"/>
      <c r="F55" s="38"/>
      <c r="G55" s="38"/>
      <c r="H55" s="38"/>
    </row>
    <row r="56" spans="1:16">
      <c r="A56" s="38"/>
      <c r="B56" s="38" t="s">
        <v>1470</v>
      </c>
      <c r="C56" s="38"/>
      <c r="D56" s="38"/>
      <c r="E56" s="38"/>
      <c r="F56" s="38"/>
      <c r="G56" s="38"/>
      <c r="H56" s="38"/>
    </row>
    <row r="57" spans="1:16">
      <c r="A57" s="38"/>
      <c r="B57" s="38" t="s">
        <v>1471</v>
      </c>
      <c r="C57" s="38"/>
      <c r="D57" s="38"/>
      <c r="E57" s="38"/>
      <c r="F57" s="38"/>
      <c r="G57" s="38"/>
      <c r="H57" s="38"/>
    </row>
  </sheetData>
  <mergeCells count="2">
    <mergeCell ref="G46:H46"/>
    <mergeCell ref="G51:H51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Z1" sqref="Z1"/>
    </sheetView>
  </sheetViews>
  <sheetFormatPr defaultRowHeight="13"/>
  <cols>
    <col min="2" max="6" width="10.6328125" style="305" customWidth="1"/>
    <col min="7" max="8" width="7.36328125" style="305" customWidth="1"/>
    <col min="9" max="10" width="10.6328125" style="305" customWidth="1"/>
  </cols>
  <sheetData>
    <row r="1" spans="1:14">
      <c r="A1" s="303" t="s">
        <v>1443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493</v>
      </c>
      <c r="C2" s="2486"/>
      <c r="D2" s="2486"/>
      <c r="E2" s="2487"/>
      <c r="F2" s="2487"/>
      <c r="G2" s="2487"/>
      <c r="H2" s="2487"/>
      <c r="I2" s="2487"/>
      <c r="J2" s="2489" t="s">
        <v>494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60" t="s">
        <v>65</v>
      </c>
      <c r="H3" s="2949"/>
      <c r="I3" s="2949"/>
      <c r="J3" s="2494"/>
      <c r="L3" s="526" t="s">
        <v>352</v>
      </c>
      <c r="M3" s="526" t="s">
        <v>699</v>
      </c>
      <c r="N3" s="526" t="s">
        <v>700</v>
      </c>
    </row>
    <row r="4" spans="1:14">
      <c r="A4" s="2520">
        <v>43101</v>
      </c>
      <c r="B4" s="2564">
        <f>結果表!D2</f>
        <v>99.954122619025426</v>
      </c>
      <c r="C4" s="243"/>
      <c r="D4" s="52"/>
      <c r="E4" s="359">
        <f>AVERAGE(B4:B4)</f>
        <v>99.954122619025426</v>
      </c>
      <c r="F4" s="542"/>
      <c r="G4" s="361"/>
      <c r="H4" s="360"/>
      <c r="I4" s="2478"/>
      <c r="J4" s="2481">
        <f>結果表!L2</f>
        <v>100.41714471474764</v>
      </c>
      <c r="L4" s="527" t="s">
        <v>713</v>
      </c>
      <c r="M4" s="262">
        <f t="shared" ref="M4:M7" si="0">B4</f>
        <v>99.954122619025426</v>
      </c>
      <c r="N4" s="220">
        <f t="shared" ref="N4:N7" si="1">J4</f>
        <v>100.41714471474764</v>
      </c>
    </row>
    <row r="5" spans="1:14">
      <c r="A5" s="2520">
        <v>43132</v>
      </c>
      <c r="B5" s="2565">
        <f>結果表!D3</f>
        <v>100.4200529647229</v>
      </c>
      <c r="C5" s="243">
        <f t="shared" ref="C5" si="2">B5-B4</f>
        <v>0.4659303456974726</v>
      </c>
      <c r="D5" s="52"/>
      <c r="E5" s="359">
        <f>AVERAGE(B4:B5)</f>
        <v>100.18708779187416</v>
      </c>
      <c r="F5" s="542">
        <f t="shared" ref="F5" si="3">E5-E4</f>
        <v>0.2329651728487363</v>
      </c>
      <c r="G5" s="361">
        <f t="shared" ref="G5" si="4">IF(F5&lt;0,-1,1)</f>
        <v>1</v>
      </c>
      <c r="H5" s="360"/>
      <c r="I5" s="2478"/>
      <c r="J5" s="2482">
        <f>結果表!L3</f>
        <v>100.68722478887466</v>
      </c>
      <c r="L5" s="527">
        <v>2</v>
      </c>
      <c r="M5" s="262">
        <f t="shared" si="0"/>
        <v>100.4200529647229</v>
      </c>
      <c r="N5" s="220">
        <f t="shared" si="1"/>
        <v>100.68722478887466</v>
      </c>
    </row>
    <row r="6" spans="1:14">
      <c r="A6" s="2520">
        <v>43160</v>
      </c>
      <c r="B6" s="2565">
        <f>結果表!D4</f>
        <v>100.86441532552867</v>
      </c>
      <c r="C6" s="243">
        <f t="shared" ref="C6" si="5">B6-B5</f>
        <v>0.44436236080576919</v>
      </c>
      <c r="D6" s="52"/>
      <c r="E6" s="359">
        <f t="shared" ref="E6" si="6">AVERAGE(B4:B6)</f>
        <v>100.41286363642566</v>
      </c>
      <c r="F6" s="542">
        <f t="shared" ref="F6" si="7">E6-E5</f>
        <v>0.22577584455149236</v>
      </c>
      <c r="G6" s="361">
        <f t="shared" ref="G6" si="8">IF(F6&lt;0,-1,1)</f>
        <v>1</v>
      </c>
      <c r="H6" s="360"/>
      <c r="I6" s="2478"/>
      <c r="J6" s="2482">
        <f>結果表!L4</f>
        <v>100.94907690619347</v>
      </c>
      <c r="L6" s="527">
        <v>3</v>
      </c>
      <c r="M6" s="262">
        <f t="shared" si="0"/>
        <v>100.86441532552867</v>
      </c>
      <c r="N6" s="220">
        <f t="shared" si="1"/>
        <v>100.94907690619347</v>
      </c>
    </row>
    <row r="7" spans="1:14">
      <c r="A7" s="2520">
        <v>43191</v>
      </c>
      <c r="B7" s="2565">
        <f>結果表!D5</f>
        <v>101.22513928201711</v>
      </c>
      <c r="C7" s="243">
        <f t="shared" ref="C7" si="9">B7-B6</f>
        <v>0.36072395648844235</v>
      </c>
      <c r="D7" s="52"/>
      <c r="E7" s="359">
        <f t="shared" ref="E7" si="10">AVERAGE(B5:B7)</f>
        <v>100.8365358574229</v>
      </c>
      <c r="F7" s="542">
        <f t="shared" ref="F7" si="11">E7-E6</f>
        <v>0.423672220997247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結果表!L5</f>
        <v>101.16430701846393</v>
      </c>
      <c r="L7" s="527">
        <v>4</v>
      </c>
      <c r="M7" s="262">
        <f t="shared" si="0"/>
        <v>101.22513928201711</v>
      </c>
      <c r="N7" s="220">
        <f t="shared" si="1"/>
        <v>101.16430701846393</v>
      </c>
    </row>
    <row r="8" spans="1:14">
      <c r="A8" s="2520">
        <v>43221</v>
      </c>
      <c r="B8" s="2565">
        <f>結果表!D6</f>
        <v>101.46382389444888</v>
      </c>
      <c r="C8" s="243">
        <f t="shared" ref="C8" si="15">B8-B7</f>
        <v>0.23868461243176853</v>
      </c>
      <c r="D8" s="52"/>
      <c r="E8" s="359">
        <f t="shared" ref="E8" si="16">AVERAGE(B6:B8)</f>
        <v>101.18445950066489</v>
      </c>
      <c r="F8" s="542">
        <f t="shared" ref="F8" si="17">E8-E7</f>
        <v>0.34792364324198388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結果表!L6</f>
        <v>101.31900773568167</v>
      </c>
      <c r="L8" s="527">
        <v>5</v>
      </c>
      <c r="M8" s="262">
        <f t="shared" ref="M8:M16" si="21">B8</f>
        <v>101.46382389444888</v>
      </c>
      <c r="N8" s="220">
        <f t="shared" ref="N8:N16" si="22">J8</f>
        <v>101.31900773568167</v>
      </c>
    </row>
    <row r="9" spans="1:14">
      <c r="A9" s="2520">
        <v>43252</v>
      </c>
      <c r="B9" s="2565">
        <f>結果表!D7</f>
        <v>101.57955784649421</v>
      </c>
      <c r="C9" s="243">
        <f t="shared" ref="C9" si="23">B9-B8</f>
        <v>0.11573395204533199</v>
      </c>
      <c r="D9" s="52"/>
      <c r="E9" s="359">
        <f t="shared" ref="E9" si="24">AVERAGE(B7:B9)</f>
        <v>101.42284034098674</v>
      </c>
      <c r="F9" s="542">
        <f t="shared" ref="F9" si="25">E9-E8</f>
        <v>0.23838084032185236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結果表!L7</f>
        <v>101.40398751795701</v>
      </c>
      <c r="L9" s="527">
        <v>6</v>
      </c>
      <c r="M9" s="262">
        <f t="shared" si="21"/>
        <v>101.57955784649421</v>
      </c>
      <c r="N9" s="220">
        <f t="shared" si="22"/>
        <v>101.40398751795701</v>
      </c>
    </row>
    <row r="10" spans="1:14">
      <c r="A10" s="2520">
        <v>43282</v>
      </c>
      <c r="B10" s="2565">
        <f>結果表!D8</f>
        <v>101.64551324571732</v>
      </c>
      <c r="C10" s="243">
        <f t="shared" ref="C10" si="29">B10-B9</f>
        <v>6.5955399223113886E-2</v>
      </c>
      <c r="D10" s="52"/>
      <c r="E10" s="359">
        <f t="shared" ref="E10" si="30">AVERAGE(B8:B10)</f>
        <v>101.56296499555349</v>
      </c>
      <c r="F10" s="542">
        <f t="shared" ref="F10" si="31">E10-E9</f>
        <v>0.14012465456674761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結果表!L8</f>
        <v>101.43171065551013</v>
      </c>
      <c r="L10" s="527">
        <v>7</v>
      </c>
      <c r="M10" s="262">
        <f t="shared" si="21"/>
        <v>101.64551324571732</v>
      </c>
      <c r="N10" s="220">
        <f t="shared" si="22"/>
        <v>101.43171065551013</v>
      </c>
    </row>
    <row r="11" spans="1:14">
      <c r="A11" s="2520">
        <v>43313</v>
      </c>
      <c r="B11" s="2565">
        <f>結果表!D9</f>
        <v>101.65955486025749</v>
      </c>
      <c r="C11" s="243">
        <f t="shared" ref="C11" si="35">B11-B10</f>
        <v>1.4041614540161618E-2</v>
      </c>
      <c r="D11" s="52"/>
      <c r="E11" s="359">
        <f t="shared" ref="E11" si="36">AVERAGE(B9:B11)</f>
        <v>101.62820865082301</v>
      </c>
      <c r="F11" s="542">
        <f t="shared" ref="F11" si="37">E11-E10</f>
        <v>6.5243655269526357E-2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結果表!L9</f>
        <v>101.41637522164218</v>
      </c>
      <c r="L11" s="529">
        <v>8</v>
      </c>
      <c r="M11" s="262">
        <f t="shared" si="21"/>
        <v>101.65955486025749</v>
      </c>
      <c r="N11" s="220">
        <f t="shared" si="22"/>
        <v>101.41637522164218</v>
      </c>
    </row>
    <row r="12" spans="1:14">
      <c r="A12" s="2520">
        <v>43344</v>
      </c>
      <c r="B12" s="2565">
        <f>結果表!D10</f>
        <v>101.63465546939237</v>
      </c>
      <c r="C12" s="243">
        <f t="shared" ref="C12" si="41">B12-B11</f>
        <v>-2.4899390865115834E-2</v>
      </c>
      <c r="D12" s="52"/>
      <c r="E12" s="359">
        <f t="shared" ref="E12" si="42">AVERAGE(B10:B12)</f>
        <v>101.64657452512239</v>
      </c>
      <c r="F12" s="542">
        <f t="shared" ref="F12" si="43">E12-E11</f>
        <v>1.8365874299377083E-2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結果表!L10</f>
        <v>101.35217738009055</v>
      </c>
      <c r="L12" s="529">
        <v>9</v>
      </c>
      <c r="M12" s="262">
        <f t="shared" si="21"/>
        <v>101.63465546939237</v>
      </c>
      <c r="N12" s="220">
        <f t="shared" si="22"/>
        <v>101.35217738009055</v>
      </c>
    </row>
    <row r="13" spans="1:14">
      <c r="A13" s="2520">
        <v>43374</v>
      </c>
      <c r="B13" s="2565">
        <f>結果表!D11</f>
        <v>101.64249073208418</v>
      </c>
      <c r="C13" s="243">
        <f t="shared" ref="C13" si="47">B13-B12</f>
        <v>7.8352626918132273E-3</v>
      </c>
      <c r="D13" s="52"/>
      <c r="E13" s="359">
        <f t="shared" ref="E13" si="48">AVERAGE(B11:B13)</f>
        <v>101.64556702057801</v>
      </c>
      <c r="F13" s="542">
        <f t="shared" ref="F13" si="49">E13-E12</f>
        <v>-1.0075045443755926E-3</v>
      </c>
      <c r="G13" s="361">
        <f t="shared" ref="G13" si="50">IF(F13&lt;0,-1,1)</f>
        <v>-1</v>
      </c>
      <c r="H13" s="360">
        <f t="shared" ref="H13" si="51">SUM(G11:G13)</f>
        <v>1</v>
      </c>
      <c r="I13" s="2478" t="str">
        <f t="shared" ref="I13" si="52">IF(H13=-3,"悪化 ",IF(H13=3,"改善 "," ---"))</f>
        <v xml:space="preserve"> ---</v>
      </c>
      <c r="J13" s="2482">
        <f>結果表!L11</f>
        <v>101.25467725668835</v>
      </c>
      <c r="L13" s="529">
        <v>10</v>
      </c>
      <c r="M13" s="262">
        <f t="shared" si="21"/>
        <v>101.64249073208418</v>
      </c>
      <c r="N13" s="220">
        <f t="shared" si="22"/>
        <v>101.25467725668835</v>
      </c>
    </row>
    <row r="14" spans="1:14">
      <c r="A14" s="2520">
        <v>43405</v>
      </c>
      <c r="B14" s="2565">
        <f>結果表!D12</f>
        <v>101.57008865570317</v>
      </c>
      <c r="C14" s="243">
        <f t="shared" ref="C14" si="53">B14-B13</f>
        <v>-7.2402076381010261E-2</v>
      </c>
      <c r="D14" s="52"/>
      <c r="E14" s="359">
        <f t="shared" ref="E14" si="54">AVERAGE(B12:B14)</f>
        <v>101.61574495239324</v>
      </c>
      <c r="F14" s="542">
        <f t="shared" ref="F14" si="55">E14-E13</f>
        <v>-2.9822068184770956E-2</v>
      </c>
      <c r="G14" s="361">
        <f t="shared" ref="G14" si="56">IF(F14&lt;0,-1,1)</f>
        <v>-1</v>
      </c>
      <c r="H14" s="360">
        <f t="shared" ref="H14" si="57">SUM(G12:G14)</f>
        <v>-1</v>
      </c>
      <c r="I14" s="2478" t="str">
        <f t="shared" ref="I14" si="58">IF(H14=-3,"悪化 ",IF(H14=3,"改善 "," ---"))</f>
        <v xml:space="preserve"> ---</v>
      </c>
      <c r="J14" s="2482">
        <f>結果表!L12</f>
        <v>101.13725784740306</v>
      </c>
      <c r="L14" s="528">
        <v>11</v>
      </c>
      <c r="M14" s="262">
        <f t="shared" si="21"/>
        <v>101.57008865570317</v>
      </c>
      <c r="N14" s="220">
        <f t="shared" si="22"/>
        <v>101.13725784740306</v>
      </c>
    </row>
    <row r="15" spans="1:14">
      <c r="A15" s="2520">
        <v>43435</v>
      </c>
      <c r="B15" s="2566">
        <f>結果表!D13</f>
        <v>101.40641103606701</v>
      </c>
      <c r="C15" s="243">
        <f t="shared" ref="C15:C16" si="59">B15-B14</f>
        <v>-0.1636776196361609</v>
      </c>
      <c r="D15" s="52"/>
      <c r="E15" s="359">
        <f t="shared" ref="E15:E16" si="60">AVERAGE(B13:B15)</f>
        <v>101.53966347461812</v>
      </c>
      <c r="F15" s="542">
        <f t="shared" ref="F15:F16" si="61">E15-E14</f>
        <v>-7.6081477775119311E-2</v>
      </c>
      <c r="G15" s="361">
        <f t="shared" ref="G15:G16" si="62">IF(F15&lt;0,-1,1)</f>
        <v>-1</v>
      </c>
      <c r="H15" s="360">
        <f t="shared" ref="H15:H16" si="63">SUM(G13:G15)</f>
        <v>-3</v>
      </c>
      <c r="I15" s="2478" t="str">
        <f t="shared" ref="I15:I16" si="64">IF(H15=-3,"悪化 ",IF(H15=3,"改善 "," ---"))</f>
        <v xml:space="preserve">悪化 </v>
      </c>
      <c r="J15" s="2483">
        <f>結果表!L13</f>
        <v>101.02569696297829</v>
      </c>
      <c r="L15" s="527">
        <v>12</v>
      </c>
      <c r="M15" s="262">
        <f t="shared" si="21"/>
        <v>101.40641103606701</v>
      </c>
      <c r="N15" s="220">
        <f t="shared" si="22"/>
        <v>101.02569696297829</v>
      </c>
    </row>
    <row r="16" spans="1:14">
      <c r="A16" s="2567">
        <v>43466</v>
      </c>
      <c r="B16" s="342">
        <f>結果表!D14</f>
        <v>101.24558003784213</v>
      </c>
      <c r="C16" s="245">
        <f t="shared" si="59"/>
        <v>-0.16083099822488123</v>
      </c>
      <c r="D16" s="245">
        <f t="shared" ref="D16" si="65">ROUND((B16-B4)/B4*100,2)</f>
        <v>1.29</v>
      </c>
      <c r="E16" s="548">
        <f t="shared" si="60"/>
        <v>101.40735990987078</v>
      </c>
      <c r="F16" s="553">
        <f t="shared" si="61"/>
        <v>-0.13230356474734606</v>
      </c>
      <c r="G16" s="549">
        <f t="shared" si="62"/>
        <v>-1</v>
      </c>
      <c r="H16" s="554">
        <f t="shared" si="63"/>
        <v>-3</v>
      </c>
      <c r="I16" s="2479" t="str">
        <f t="shared" si="64"/>
        <v xml:space="preserve">悪化 </v>
      </c>
      <c r="J16" s="2481">
        <f>結果表!L14</f>
        <v>100.9519733888765</v>
      </c>
      <c r="L16" s="530" t="s">
        <v>758</v>
      </c>
      <c r="M16" s="531">
        <f t="shared" si="21"/>
        <v>101.24558003784213</v>
      </c>
      <c r="N16" s="369">
        <f t="shared" si="22"/>
        <v>100.9519733888765</v>
      </c>
    </row>
    <row r="17" spans="1:14">
      <c r="A17" s="2522">
        <v>43497</v>
      </c>
      <c r="B17" s="342">
        <f>結果表!D15</f>
        <v>101.12222143177284</v>
      </c>
      <c r="C17" s="243">
        <f t="shared" ref="C17" si="66">B17-B16</f>
        <v>-0.12335860606928861</v>
      </c>
      <c r="D17" s="243">
        <f t="shared" ref="D17" si="67">ROUND((B17-B5)/B5*100,2)</f>
        <v>0.7</v>
      </c>
      <c r="E17" s="542">
        <f t="shared" ref="E17" si="68">AVERAGE(B15:B17)</f>
        <v>101.25807083522733</v>
      </c>
      <c r="F17" s="359">
        <f t="shared" ref="F17" si="69">E17-E16</f>
        <v>-0.14928907464344832</v>
      </c>
      <c r="G17" s="360">
        <f t="shared" ref="G17" si="70">IF(F17&lt;0,-1,1)</f>
        <v>-1</v>
      </c>
      <c r="H17" s="361">
        <f t="shared" ref="H17" si="71">SUM(G15:G17)</f>
        <v>-3</v>
      </c>
      <c r="I17" s="362" t="str">
        <f t="shared" ref="I17" si="72">IF(H17=-3,"悪化 ",IF(H17=3,"改善 "," ---"))</f>
        <v xml:space="preserve">悪化 </v>
      </c>
      <c r="J17" s="2482">
        <f>結果表!L15</f>
        <v>100.93925076866603</v>
      </c>
      <c r="L17" s="527">
        <v>2</v>
      </c>
      <c r="M17" s="262">
        <f t="shared" ref="M17" si="73">B17</f>
        <v>101.12222143177284</v>
      </c>
      <c r="N17" s="220">
        <f t="shared" ref="N17" si="74">J17</f>
        <v>100.93925076866603</v>
      </c>
    </row>
    <row r="18" spans="1:14">
      <c r="A18" s="2522">
        <v>43525</v>
      </c>
      <c r="B18" s="342">
        <f>結果表!D16</f>
        <v>101.03600484951187</v>
      </c>
      <c r="C18" s="243">
        <f t="shared" ref="C18" si="75">B18-B17</f>
        <v>-8.6216582260973951E-2</v>
      </c>
      <c r="D18" s="243">
        <f t="shared" ref="D18" si="76">ROUND((B18-B6)/B6*100,2)</f>
        <v>0.17</v>
      </c>
      <c r="E18" s="542">
        <f t="shared" ref="E18" si="77">AVERAGE(B16:B18)</f>
        <v>101.13460210637561</v>
      </c>
      <c r="F18" s="359">
        <f t="shared" ref="F18" si="78">E18-E17</f>
        <v>-0.12346872885171933</v>
      </c>
      <c r="G18" s="360">
        <f t="shared" ref="G18" si="79">IF(F18&lt;0,-1,1)</f>
        <v>-1</v>
      </c>
      <c r="H18" s="361">
        <f t="shared" ref="H18" si="80">SUM(G16:G18)</f>
        <v>-3</v>
      </c>
      <c r="I18" s="362" t="str">
        <f t="shared" ref="I18" si="81">IF(H18=-3,"悪化 ",IF(H18=3,"改善 "," ---"))</f>
        <v xml:space="preserve">悪化 </v>
      </c>
      <c r="J18" s="2482">
        <f>結果表!L16</f>
        <v>100.98229038961243</v>
      </c>
      <c r="L18" s="527">
        <v>3</v>
      </c>
      <c r="M18" s="262">
        <f t="shared" ref="M18" si="82">B18</f>
        <v>101.03600484951187</v>
      </c>
      <c r="N18" s="220">
        <f t="shared" ref="N18" si="83">J18</f>
        <v>100.98229038961243</v>
      </c>
    </row>
    <row r="19" spans="1:14">
      <c r="A19" s="2522">
        <v>43556</v>
      </c>
      <c r="B19" s="342">
        <f>結果表!D17</f>
        <v>101.04979830884638</v>
      </c>
      <c r="C19" s="243">
        <f t="shared" ref="C19" si="84">B19-B18</f>
        <v>1.3793459334507929E-2</v>
      </c>
      <c r="D19" s="243">
        <f t="shared" ref="D19" si="85">ROUND((B19-B7)/B7*100,2)</f>
        <v>-0.17</v>
      </c>
      <c r="E19" s="542">
        <f t="shared" ref="E19" si="86">AVERAGE(B17:B19)</f>
        <v>101.0693415300437</v>
      </c>
      <c r="F19" s="359">
        <f t="shared" ref="F19" si="87">E19-E18</f>
        <v>-6.5260576331908737E-2</v>
      </c>
      <c r="G19" s="360">
        <f t="shared" ref="G19" si="88">IF(F19&lt;0,-1,1)</f>
        <v>-1</v>
      </c>
      <c r="H19" s="361">
        <f t="shared" ref="H19" si="89">SUM(G17:G19)</f>
        <v>-3</v>
      </c>
      <c r="I19" s="362" t="str">
        <f t="shared" ref="I19" si="90">IF(H19=-3,"悪化 ",IF(H19=3,"改善 "," ---"))</f>
        <v xml:space="preserve">悪化 </v>
      </c>
      <c r="J19" s="2482">
        <f>結果表!L17</f>
        <v>101.0724614317612</v>
      </c>
      <c r="L19" s="527">
        <v>4</v>
      </c>
      <c r="M19" s="262">
        <f t="shared" ref="M19" si="91">B19</f>
        <v>101.04979830884638</v>
      </c>
      <c r="N19" s="220">
        <f t="shared" ref="N19" si="92">J19</f>
        <v>101.0724614317612</v>
      </c>
    </row>
    <row r="20" spans="1:14">
      <c r="A20" s="2522">
        <v>43586</v>
      </c>
      <c r="B20" s="342">
        <f>結果表!D18</f>
        <v>101.06546424458337</v>
      </c>
      <c r="C20" s="243">
        <f t="shared" ref="C20" si="93">B20-B19</f>
        <v>1.5665935736990377E-2</v>
      </c>
      <c r="D20" s="243">
        <f t="shared" ref="D20" si="94">ROUND((B20-B8)/B8*100,2)</f>
        <v>-0.39</v>
      </c>
      <c r="E20" s="542">
        <f t="shared" ref="E20" si="95">AVERAGE(B18:B20)</f>
        <v>101.05042246764721</v>
      </c>
      <c r="F20" s="359">
        <f t="shared" ref="F20" si="96">E20-E19</f>
        <v>-1.8919062396491881E-2</v>
      </c>
      <c r="G20" s="360">
        <f t="shared" ref="G20" si="97">IF(F20&lt;0,-1,1)</f>
        <v>-1</v>
      </c>
      <c r="H20" s="361">
        <f t="shared" ref="H20" si="98">SUM(G18:G20)</f>
        <v>-3</v>
      </c>
      <c r="I20" s="362" t="str">
        <f t="shared" ref="I20" si="99">IF(H20=-3,"悪化 ",IF(H20=3,"改善 "," ---"))</f>
        <v xml:space="preserve">悪化 </v>
      </c>
      <c r="J20" s="2482">
        <f>結果表!L18</f>
        <v>101.18399977061121</v>
      </c>
      <c r="L20" s="527">
        <v>5</v>
      </c>
      <c r="M20" s="262">
        <f t="shared" ref="M20" si="100">B20</f>
        <v>101.06546424458337</v>
      </c>
      <c r="N20" s="220">
        <f t="shared" ref="N20" si="101">J20</f>
        <v>101.18399977061121</v>
      </c>
    </row>
    <row r="21" spans="1:14">
      <c r="A21" s="2522">
        <v>43617</v>
      </c>
      <c r="B21" s="342">
        <f>結果表!D19</f>
        <v>101.06988569198879</v>
      </c>
      <c r="C21" s="243">
        <f t="shared" ref="C21" si="102">B21-B20</f>
        <v>4.4214474054200537E-3</v>
      </c>
      <c r="D21" s="243">
        <f t="shared" ref="D21" si="103">ROUND((B21-B9)/B9*100,2)</f>
        <v>-0.5</v>
      </c>
      <c r="E21" s="542">
        <f t="shared" ref="E21" si="104">AVERAGE(B19:B21)</f>
        <v>101.06171608180618</v>
      </c>
      <c r="F21" s="359">
        <f t="shared" ref="F21" si="105">E21-E20</f>
        <v>1.1293614158972787E-2</v>
      </c>
      <c r="G21" s="360">
        <f t="shared" ref="G21" si="106">IF(F21&lt;0,-1,1)</f>
        <v>1</v>
      </c>
      <c r="H21" s="361">
        <f t="shared" ref="H21" si="107">SUM(G19:G21)</f>
        <v>-1</v>
      </c>
      <c r="I21" s="362" t="str">
        <f t="shared" ref="I21" si="108">IF(H21=-3,"悪化 ",IF(H21=3,"改善 "," ---"))</f>
        <v xml:space="preserve"> ---</v>
      </c>
      <c r="J21" s="2482">
        <f>結果表!L19</f>
        <v>101.28174799505602</v>
      </c>
      <c r="L21" s="527">
        <v>6</v>
      </c>
      <c r="M21" s="262">
        <f t="shared" ref="M21" si="109">B21</f>
        <v>101.06988569198879</v>
      </c>
      <c r="N21" s="220">
        <f t="shared" ref="N21" si="110">J21</f>
        <v>101.28174799505602</v>
      </c>
    </row>
    <row r="22" spans="1:14">
      <c r="A22" s="2522">
        <v>43647</v>
      </c>
      <c r="B22" s="342">
        <f>結果表!D20</f>
        <v>101.0260391228385</v>
      </c>
      <c r="C22" s="243">
        <f t="shared" ref="C22" si="111">B22-B21</f>
        <v>-4.3846569150289838E-2</v>
      </c>
      <c r="D22" s="243">
        <f t="shared" ref="D22" si="112">ROUND((B22-B10)/B10*100,2)</f>
        <v>-0.61</v>
      </c>
      <c r="E22" s="542">
        <f t="shared" ref="E22" si="113">AVERAGE(B20:B22)</f>
        <v>101.05379635313687</v>
      </c>
      <c r="F22" s="359">
        <f t="shared" ref="F22" si="114">E22-E21</f>
        <v>-7.9197286693073465E-3</v>
      </c>
      <c r="G22" s="360">
        <f t="shared" ref="G22" si="115">IF(F22&lt;0,-1,1)</f>
        <v>-1</v>
      </c>
      <c r="H22" s="361">
        <f t="shared" ref="H22" si="116">SUM(G20:G22)</f>
        <v>-1</v>
      </c>
      <c r="I22" s="362" t="str">
        <f t="shared" ref="I22" si="117">IF(H22=-3,"悪化 ",IF(H22=3,"改善 "," ---"))</f>
        <v xml:space="preserve"> ---</v>
      </c>
      <c r="J22" s="2482">
        <f>結果表!L20</f>
        <v>101.32879244846805</v>
      </c>
      <c r="L22" s="527">
        <v>7</v>
      </c>
      <c r="M22" s="262">
        <f t="shared" ref="M22" si="118">B22</f>
        <v>101.0260391228385</v>
      </c>
      <c r="N22" s="220">
        <f t="shared" ref="N22" si="119">J22</f>
        <v>101.32879244846805</v>
      </c>
    </row>
    <row r="23" spans="1:14">
      <c r="A23" s="2522">
        <v>43678</v>
      </c>
      <c r="B23" s="342">
        <f>結果表!D21</f>
        <v>100.8902935981346</v>
      </c>
      <c r="C23" s="243">
        <f t="shared" ref="C23" si="120">B23-B22</f>
        <v>-0.13574552470389278</v>
      </c>
      <c r="D23" s="243">
        <f t="shared" ref="D23" si="121">ROUND((B23-B11)/B11*100,2)</f>
        <v>-0.76</v>
      </c>
      <c r="E23" s="542">
        <f t="shared" ref="E23" si="122">AVERAGE(B21:B23)</f>
        <v>100.99540613765396</v>
      </c>
      <c r="F23" s="359">
        <f t="shared" ref="F23" si="123">E23-E22</f>
        <v>-5.8390215482916119E-2</v>
      </c>
      <c r="G23" s="360">
        <f t="shared" ref="G23" si="124">IF(F23&lt;0,-1,1)</f>
        <v>-1</v>
      </c>
      <c r="H23" s="361">
        <f t="shared" ref="H23" si="125">SUM(G21:G23)</f>
        <v>-1</v>
      </c>
      <c r="I23" s="362" t="str">
        <f t="shared" ref="I23" si="126">IF(H23=-3,"悪化 ",IF(H23=3,"改善 "," ---"))</f>
        <v xml:space="preserve"> ---</v>
      </c>
      <c r="J23" s="2482">
        <f>結果表!L21</f>
        <v>101.29970364860245</v>
      </c>
      <c r="L23" s="529">
        <v>8</v>
      </c>
      <c r="M23" s="262">
        <f t="shared" ref="M23" si="127">B23</f>
        <v>100.8902935981346</v>
      </c>
      <c r="N23" s="220">
        <f t="shared" ref="N23" si="128">J23</f>
        <v>101.29970364860245</v>
      </c>
    </row>
    <row r="24" spans="1:14">
      <c r="A24" s="2522">
        <v>43709</v>
      </c>
      <c r="B24" s="342">
        <f>結果表!D22</f>
        <v>100.69637263352141</v>
      </c>
      <c r="C24" s="243">
        <f t="shared" ref="C24" si="129">B24-B23</f>
        <v>-0.19392096461319852</v>
      </c>
      <c r="D24" s="243">
        <f t="shared" ref="D24" si="130">ROUND((B24-B12)/B12*100,2)</f>
        <v>-0.92</v>
      </c>
      <c r="E24" s="542">
        <f t="shared" ref="E24" si="131">AVERAGE(B22:B24)</f>
        <v>100.87090178483152</v>
      </c>
      <c r="F24" s="359">
        <f t="shared" ref="F24" si="132">E24-E23</f>
        <v>-0.12450435282244143</v>
      </c>
      <c r="G24" s="360">
        <f t="shared" ref="G24" si="133">IF(F24&lt;0,-1,1)</f>
        <v>-1</v>
      </c>
      <c r="H24" s="361">
        <f t="shared" ref="H24" si="134">SUM(G22:G24)</f>
        <v>-3</v>
      </c>
      <c r="I24" s="362" t="str">
        <f t="shared" ref="I24" si="135">IF(H24=-3,"悪化 ",IF(H24=3,"改善 "," ---"))</f>
        <v xml:space="preserve">悪化 </v>
      </c>
      <c r="J24" s="2482">
        <f>結果表!L22</f>
        <v>101.19617003912286</v>
      </c>
      <c r="L24" s="529">
        <v>9</v>
      </c>
      <c r="M24" s="262">
        <f t="shared" ref="M24" si="136">B24</f>
        <v>100.69637263352141</v>
      </c>
      <c r="N24" s="220">
        <f t="shared" ref="N24" si="137">J24</f>
        <v>101.19617003912286</v>
      </c>
    </row>
    <row r="25" spans="1:14">
      <c r="A25" s="2522">
        <v>43739</v>
      </c>
      <c r="B25" s="342">
        <f>結果表!D23</f>
        <v>100.39276967672629</v>
      </c>
      <c r="C25" s="243">
        <f t="shared" ref="C25" si="138">B25-B24</f>
        <v>-0.30360295679511751</v>
      </c>
      <c r="D25" s="243">
        <f t="shared" ref="D25" si="139">ROUND((B25-B13)/B13*100,2)</f>
        <v>-1.23</v>
      </c>
      <c r="E25" s="542">
        <f t="shared" ref="E25" si="140">AVERAGE(B23:B25)</f>
        <v>100.65981196946076</v>
      </c>
      <c r="F25" s="359">
        <f t="shared" ref="F25" si="141">E25-E24</f>
        <v>-0.21108981537075522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結果表!L23</f>
        <v>101.00994232111611</v>
      </c>
      <c r="L25" s="529">
        <v>10</v>
      </c>
      <c r="M25" s="262">
        <f t="shared" ref="M25" si="145">B25</f>
        <v>100.39276967672629</v>
      </c>
      <c r="N25" s="220">
        <f t="shared" ref="N25" si="146">J25</f>
        <v>101.00994232111611</v>
      </c>
    </row>
    <row r="26" spans="1:14">
      <c r="A26" s="2522">
        <v>43770</v>
      </c>
      <c r="B26" s="342">
        <f>結果表!D24</f>
        <v>100.03196107601499</v>
      </c>
      <c r="C26" s="243">
        <f t="shared" ref="C26" si="147">B26-B25</f>
        <v>-0.3608086007112945</v>
      </c>
      <c r="D26" s="243">
        <f t="shared" ref="D26" si="148">ROUND((B26-B14)/B14*100,2)</f>
        <v>-1.51</v>
      </c>
      <c r="E26" s="542">
        <f t="shared" ref="E26" si="149">AVERAGE(B24:B26)</f>
        <v>100.37370112875423</v>
      </c>
      <c r="F26" s="359">
        <f t="shared" ref="F26" si="150">E26-E25</f>
        <v>-0.28611084070652737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結果表!L24</f>
        <v>100.76134717612848</v>
      </c>
      <c r="L26" s="528">
        <v>11</v>
      </c>
      <c r="M26" s="262">
        <f t="shared" ref="M26" si="154">B26</f>
        <v>100.03196107601499</v>
      </c>
      <c r="N26" s="220">
        <f t="shared" ref="N26" si="155">J26</f>
        <v>100.76134717612848</v>
      </c>
    </row>
    <row r="27" spans="1:14">
      <c r="A27" s="2568">
        <v>43800</v>
      </c>
      <c r="B27" s="342">
        <f>結果表!D25</f>
        <v>99.6191771420023</v>
      </c>
      <c r="C27" s="246">
        <f t="shared" ref="C27:C28" si="156">B27-B26</f>
        <v>-0.41278393401269398</v>
      </c>
      <c r="D27" s="246">
        <f t="shared" ref="D27:D28" si="157">ROUND((B27-B15)/B15*100,2)</f>
        <v>-1.76</v>
      </c>
      <c r="E27" s="551">
        <f t="shared" ref="E27:E28" si="158">AVERAGE(B25:B27)</f>
        <v>100.01463596491453</v>
      </c>
      <c r="F27" s="544">
        <f t="shared" ref="F27:F28" si="159">E27-E26</f>
        <v>-0.359065163839702</v>
      </c>
      <c r="G27" s="552">
        <f t="shared" ref="G27:G28" si="160">IF(F27&lt;0,-1,1)</f>
        <v>-1</v>
      </c>
      <c r="H27" s="545">
        <f t="shared" ref="H27:H28" si="161">SUM(G25:G27)</f>
        <v>-3</v>
      </c>
      <c r="I27" s="439" t="str">
        <f t="shared" ref="I27:I28" si="162">IF(H27=-3,"悪化 ",IF(H27=3,"改善 "," ---"))</f>
        <v xml:space="preserve">悪化 </v>
      </c>
      <c r="J27" s="2483">
        <f>結果表!L25</f>
        <v>100.45659494398868</v>
      </c>
      <c r="L27" s="527">
        <v>12</v>
      </c>
      <c r="M27" s="262">
        <f t="shared" ref="M27:M28" si="163">B27</f>
        <v>99.6191771420023</v>
      </c>
      <c r="N27" s="220">
        <f t="shared" ref="N27:N28" si="164">J27</f>
        <v>100.45659494398868</v>
      </c>
    </row>
    <row r="28" spans="1:14">
      <c r="A28" s="2520">
        <v>43831</v>
      </c>
      <c r="B28" s="2564">
        <f>結果表!D26</f>
        <v>99.083165301801159</v>
      </c>
      <c r="C28" s="243">
        <f t="shared" si="156"/>
        <v>-0.5360118402011409</v>
      </c>
      <c r="D28" s="243">
        <f t="shared" si="157"/>
        <v>-2.14</v>
      </c>
      <c r="E28" s="542">
        <f t="shared" si="158"/>
        <v>99.578101173272827</v>
      </c>
      <c r="F28" s="359">
        <f t="shared" si="159"/>
        <v>-0.43653479164170506</v>
      </c>
      <c r="G28" s="360">
        <f t="shared" si="160"/>
        <v>-1</v>
      </c>
      <c r="H28" s="361">
        <f t="shared" si="161"/>
        <v>-3</v>
      </c>
      <c r="I28" s="362" t="str">
        <f t="shared" si="162"/>
        <v xml:space="preserve">悪化 </v>
      </c>
      <c r="J28" s="2482">
        <f>結果表!L26</f>
        <v>100.05696629425465</v>
      </c>
      <c r="L28" s="530" t="s">
        <v>802</v>
      </c>
      <c r="M28" s="531">
        <f t="shared" si="163"/>
        <v>99.083165301801159</v>
      </c>
      <c r="N28" s="369">
        <f t="shared" si="164"/>
        <v>100.05696629425465</v>
      </c>
    </row>
    <row r="29" spans="1:14">
      <c r="A29" s="2520">
        <v>43862</v>
      </c>
      <c r="B29" s="2565">
        <f>結果表!D27</f>
        <v>98.359853091354367</v>
      </c>
      <c r="C29" s="243">
        <f t="shared" ref="C29" si="165">B29-B28</f>
        <v>-0.72331221044679239</v>
      </c>
      <c r="D29" s="243">
        <f t="shared" ref="D29" si="166">ROUND((B29-B17)/B17*100,2)</f>
        <v>-2.73</v>
      </c>
      <c r="E29" s="542">
        <f t="shared" ref="E29" si="167">AVERAGE(B27:B29)</f>
        <v>99.020731845052595</v>
      </c>
      <c r="F29" s="359">
        <f t="shared" ref="F29" si="168">E29-E28</f>
        <v>-0.55736932822023277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結果表!L27</f>
        <v>99.536744906639953</v>
      </c>
      <c r="L29" s="527">
        <v>2</v>
      </c>
      <c r="M29" s="262">
        <f t="shared" ref="M29" si="172">B29</f>
        <v>98.359853091354367</v>
      </c>
      <c r="N29" s="220">
        <f t="shared" ref="N29" si="173">J29</f>
        <v>99.536744906639953</v>
      </c>
    </row>
    <row r="30" spans="1:14">
      <c r="A30" s="2520">
        <v>43891</v>
      </c>
      <c r="B30" s="2565">
        <f>結果表!D28</f>
        <v>97.396420526554394</v>
      </c>
      <c r="C30" s="243">
        <f t="shared" ref="C30" si="174">B30-B29</f>
        <v>-0.96343256479997308</v>
      </c>
      <c r="D30" s="243">
        <f t="shared" ref="D30" si="175">ROUND((B30-B18)/B18*100,2)</f>
        <v>-3.6</v>
      </c>
      <c r="E30" s="542">
        <f t="shared" ref="E30" si="176">AVERAGE(B28:B30)</f>
        <v>98.279812973236631</v>
      </c>
      <c r="F30" s="359">
        <f t="shared" ref="F30" si="177">E30-E29</f>
        <v>-0.74091887181596405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結果表!L28</f>
        <v>98.901836372110097</v>
      </c>
      <c r="L30" s="527">
        <v>3</v>
      </c>
      <c r="M30" s="262">
        <f t="shared" ref="M30" si="181">B30</f>
        <v>97.396420526554394</v>
      </c>
      <c r="N30" s="220">
        <f t="shared" ref="N30" si="182">J30</f>
        <v>98.901836372110097</v>
      </c>
    </row>
    <row r="31" spans="1:14">
      <c r="A31" s="2520">
        <v>43922</v>
      </c>
      <c r="B31" s="2565">
        <f>結果表!D29</f>
        <v>96.35982464937176</v>
      </c>
      <c r="C31" s="243">
        <f t="shared" ref="C31" si="183">B31-B30</f>
        <v>-1.0365958771826342</v>
      </c>
      <c r="D31" s="243">
        <f t="shared" ref="D31" si="184">ROUND((B31-B19)/B19*100,2)</f>
        <v>-4.6399999999999997</v>
      </c>
      <c r="E31" s="542">
        <f t="shared" ref="E31" si="185">AVERAGE(B29:B31)</f>
        <v>97.372032755760173</v>
      </c>
      <c r="F31" s="359">
        <f t="shared" ref="F31" si="186">E31-E30</f>
        <v>-0.9077802174764571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結果表!L29</f>
        <v>98.196666081160274</v>
      </c>
      <c r="L31" s="527">
        <v>4</v>
      </c>
      <c r="M31" s="262">
        <f t="shared" ref="M31" si="190">B31</f>
        <v>96.35982464937176</v>
      </c>
      <c r="N31" s="220">
        <f t="shared" ref="N31" si="191">J31</f>
        <v>98.196666081160274</v>
      </c>
    </row>
    <row r="32" spans="1:14">
      <c r="A32" s="2520">
        <v>43952</v>
      </c>
      <c r="B32" s="2565">
        <f>結果表!D30</f>
        <v>95.519578325533374</v>
      </c>
      <c r="C32" s="243">
        <f t="shared" ref="C32" si="192">B32-B31</f>
        <v>-0.84024632383838593</v>
      </c>
      <c r="D32" s="243">
        <f t="shared" ref="D32" si="193">ROUND((B32-B20)/B20*100,2)</f>
        <v>-5.49</v>
      </c>
      <c r="E32" s="542">
        <f t="shared" ref="E32" si="194">AVERAGE(B30:B32)</f>
        <v>96.425274500486509</v>
      </c>
      <c r="F32" s="359">
        <f t="shared" ref="F32" si="195">E32-E31</f>
        <v>-0.94675825527366442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結果表!L30</f>
        <v>97.504157103682985</v>
      </c>
      <c r="L32" s="527">
        <v>5</v>
      </c>
      <c r="M32" s="262">
        <f t="shared" ref="M32" si="199">B32</f>
        <v>95.519578325533374</v>
      </c>
      <c r="N32" s="220">
        <f t="shared" ref="N32" si="200">J32</f>
        <v>97.504157103682985</v>
      </c>
    </row>
    <row r="33" spans="1:14">
      <c r="A33" s="2520">
        <v>43983</v>
      </c>
      <c r="B33" s="2565">
        <f>結果表!D31</f>
        <v>95.094164795800282</v>
      </c>
      <c r="C33" s="243">
        <f t="shared" ref="C33" si="201">B33-B32</f>
        <v>-0.42541352973309188</v>
      </c>
      <c r="D33" s="243">
        <f t="shared" ref="D33" si="202">ROUND((B33-B21)/B21*100,2)</f>
        <v>-5.91</v>
      </c>
      <c r="E33" s="542">
        <f t="shared" ref="E33" si="203">AVERAGE(B31:B33)</f>
        <v>95.657855923568476</v>
      </c>
      <c r="F33" s="359">
        <f t="shared" ref="F33" si="204">E33-E32</f>
        <v>-0.76741857691803261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結果表!L31</f>
        <v>96.929696734174911</v>
      </c>
      <c r="L33" s="527">
        <v>6</v>
      </c>
      <c r="M33" s="262">
        <f t="shared" ref="M33" si="208">B33</f>
        <v>95.094164795800282</v>
      </c>
      <c r="N33" s="220">
        <f t="shared" ref="N33" si="209">J33</f>
        <v>96.929696734174911</v>
      </c>
    </row>
    <row r="34" spans="1:14">
      <c r="A34" s="2520">
        <v>44013</v>
      </c>
      <c r="B34" s="2565">
        <f>結果表!D32</f>
        <v>95.124601134010504</v>
      </c>
      <c r="C34" s="243">
        <f t="shared" ref="C34" si="210">B34-B33</f>
        <v>3.0436338210222402E-2</v>
      </c>
      <c r="D34" s="243">
        <f t="shared" ref="D34" si="211">ROUND((B34-B22)/B22*100,2)</f>
        <v>-5.84</v>
      </c>
      <c r="E34" s="542">
        <f t="shared" ref="E34" si="212">AVERAGE(B32:B34)</f>
        <v>95.246114751781377</v>
      </c>
      <c r="F34" s="359">
        <f t="shared" ref="F34" si="213">E34-E33</f>
        <v>-0.41174117178709935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結果表!L32</f>
        <v>96.533893182189061</v>
      </c>
      <c r="L34" s="527">
        <v>7</v>
      </c>
      <c r="M34" s="262">
        <f t="shared" ref="M34" si="217">B34</f>
        <v>95.124601134010504</v>
      </c>
      <c r="N34" s="220">
        <f t="shared" ref="N34" si="218">J34</f>
        <v>96.533893182189061</v>
      </c>
    </row>
    <row r="35" spans="1:14">
      <c r="A35" s="2520">
        <v>44044</v>
      </c>
      <c r="B35" s="2565">
        <f>結果表!D33</f>
        <v>95.533380175539378</v>
      </c>
      <c r="C35" s="243">
        <f t="shared" ref="C35" si="219">B35-B34</f>
        <v>0.40877904152887368</v>
      </c>
      <c r="D35" s="243">
        <f t="shared" ref="D35" si="220">ROUND((B35-B23)/B23*100,2)</f>
        <v>-5.31</v>
      </c>
      <c r="E35" s="542">
        <f t="shared" ref="E35" si="221">AVERAGE(B33:B35)</f>
        <v>95.250715368450059</v>
      </c>
      <c r="F35" s="359">
        <f t="shared" ref="F35" si="222">E35-E34</f>
        <v>4.600616668682278E-3</v>
      </c>
      <c r="G35" s="360">
        <f t="shared" ref="G35" si="223">IF(F35&lt;0,-1,1)</f>
        <v>1</v>
      </c>
      <c r="H35" s="361">
        <f t="shared" ref="H35" si="224">SUM(G33:G35)</f>
        <v>-1</v>
      </c>
      <c r="I35" s="362" t="str">
        <f t="shared" ref="I35" si="225">IF(H35=-3,"悪化 ",IF(H35=3,"改善 "," ---"))</f>
        <v xml:space="preserve"> ---</v>
      </c>
      <c r="J35" s="2482">
        <f>結果表!L33</f>
        <v>96.350440006912393</v>
      </c>
      <c r="L35" s="529">
        <v>8</v>
      </c>
      <c r="M35" s="262">
        <f t="shared" ref="M35" si="226">B35</f>
        <v>95.533380175539378</v>
      </c>
      <c r="N35" s="220">
        <f t="shared" ref="N35" si="227">J35</f>
        <v>96.350440006912393</v>
      </c>
    </row>
    <row r="36" spans="1:14">
      <c r="A36" s="2520">
        <v>44075</v>
      </c>
      <c r="B36" s="2565">
        <f>結果表!D34</f>
        <v>96.214821485433959</v>
      </c>
      <c r="C36" s="243">
        <f t="shared" ref="C36" si="228">B36-B35</f>
        <v>0.68144130989458063</v>
      </c>
      <c r="D36" s="243">
        <f t="shared" ref="D36" si="229">ROUND((B36-B24)/B24*100,2)</f>
        <v>-4.45</v>
      </c>
      <c r="E36" s="542">
        <f t="shared" ref="E36" si="230">AVERAGE(B34:B36)</f>
        <v>95.624267598327947</v>
      </c>
      <c r="F36" s="359">
        <f t="shared" ref="F36" si="231">E36-E35</f>
        <v>0.3735522298778875</v>
      </c>
      <c r="G36" s="360">
        <f t="shared" ref="G36" si="232">IF(F36&lt;0,-1,1)</f>
        <v>1</v>
      </c>
      <c r="H36" s="361">
        <f t="shared" ref="H36" si="233">SUM(G34:G36)</f>
        <v>1</v>
      </c>
      <c r="I36" s="362" t="str">
        <f t="shared" ref="I36" si="234">IF(H36=-3,"悪化 ",IF(H36=3,"改善 "," ---"))</f>
        <v xml:space="preserve"> ---</v>
      </c>
      <c r="J36" s="2482">
        <f>結果表!L34</f>
        <v>96.35509448481892</v>
      </c>
      <c r="L36" s="529">
        <v>9</v>
      </c>
      <c r="M36" s="262">
        <f t="shared" ref="M36" si="235">B36</f>
        <v>96.214821485433959</v>
      </c>
      <c r="N36" s="220">
        <f t="shared" ref="N36" si="236">J36</f>
        <v>96.35509448481892</v>
      </c>
    </row>
    <row r="37" spans="1:14">
      <c r="A37" s="2520">
        <v>44105</v>
      </c>
      <c r="B37" s="2565">
        <f>結果表!D35</f>
        <v>96.98757095500028</v>
      </c>
      <c r="C37" s="243">
        <f t="shared" ref="C37" si="237">B37-B36</f>
        <v>0.77274946956632107</v>
      </c>
      <c r="D37" s="243">
        <f t="shared" ref="D37" si="238">ROUND((B37-B25)/B25*100,2)</f>
        <v>-3.39</v>
      </c>
      <c r="E37" s="542">
        <f t="shared" ref="E37" si="239">AVERAGE(B35:B37)</f>
        <v>96.245257538657867</v>
      </c>
      <c r="F37" s="359">
        <f t="shared" ref="F37" si="240">E37-E36</f>
        <v>0.62098994032992039</v>
      </c>
      <c r="G37" s="360">
        <f t="shared" ref="G37" si="241">IF(F37&lt;0,-1,1)</f>
        <v>1</v>
      </c>
      <c r="H37" s="361">
        <f t="shared" ref="H37" si="242">SUM(G35:G37)</f>
        <v>3</v>
      </c>
      <c r="I37" s="362" t="str">
        <f t="shared" ref="I37" si="243">IF(H37=-3,"悪化 ",IF(H37=3,"改善 "," ---"))</f>
        <v xml:space="preserve">改善 </v>
      </c>
      <c r="J37" s="2482">
        <f>結果表!L35</f>
        <v>96.506841881175305</v>
      </c>
      <c r="L37" s="529">
        <v>10</v>
      </c>
      <c r="M37" s="262">
        <f t="shared" ref="M37" si="244">B37</f>
        <v>96.98757095500028</v>
      </c>
      <c r="N37" s="220">
        <f t="shared" ref="N37" si="245">J37</f>
        <v>96.506841881175305</v>
      </c>
    </row>
    <row r="38" spans="1:14">
      <c r="A38" s="2520">
        <v>44136</v>
      </c>
      <c r="B38" s="2565">
        <f>結果表!D36</f>
        <v>97.771031527145112</v>
      </c>
      <c r="C38" s="243">
        <f t="shared" ref="C38" si="246">B38-B37</f>
        <v>0.78346057214483267</v>
      </c>
      <c r="D38" s="243">
        <f t="shared" ref="D38" si="247">ROUND((B38-B26)/B26*100,2)</f>
        <v>-2.2599999999999998</v>
      </c>
      <c r="E38" s="542">
        <f t="shared" ref="E38" si="248">AVERAGE(B36:B38)</f>
        <v>96.99114132252646</v>
      </c>
      <c r="F38" s="359">
        <f t="shared" ref="F38" si="249">E38-E37</f>
        <v>0.74588378386859233</v>
      </c>
      <c r="G38" s="361">
        <f t="shared" ref="G38" si="250">IF(F38&lt;0,-1,1)</f>
        <v>1</v>
      </c>
      <c r="H38" s="361">
        <f t="shared" ref="H38" si="251">SUM(G36:G38)</f>
        <v>3</v>
      </c>
      <c r="I38" s="362" t="str">
        <f t="shared" ref="I38" si="252">IF(H38=-3,"悪化 ",IF(H38=3,"改善 "," ---"))</f>
        <v xml:space="preserve">改善 </v>
      </c>
      <c r="J38" s="2482">
        <f>結果表!L36</f>
        <v>96.754766362317881</v>
      </c>
      <c r="L38" s="528">
        <v>11</v>
      </c>
      <c r="M38" s="262">
        <f t="shared" ref="M38" si="253">B38</f>
        <v>97.771031527145112</v>
      </c>
      <c r="N38" s="220">
        <f t="shared" ref="N38" si="254">J38</f>
        <v>96.754766362317881</v>
      </c>
    </row>
    <row r="39" spans="1:14">
      <c r="A39" s="2520">
        <v>44166</v>
      </c>
      <c r="B39" s="2566">
        <f>結果表!D37</f>
        <v>98.538403690009929</v>
      </c>
      <c r="C39" s="243">
        <f t="shared" ref="C39" si="255">B39-B38</f>
        <v>0.76737216286481669</v>
      </c>
      <c r="D39" s="243">
        <f t="shared" ref="D39" si="256">ROUND((B39-B27)/B27*100,2)</f>
        <v>-1.08</v>
      </c>
      <c r="E39" s="542">
        <f t="shared" ref="E39" si="257">AVERAGE(B37:B39)</f>
        <v>97.765668724051764</v>
      </c>
      <c r="F39" s="359">
        <f t="shared" ref="F39" si="258">E39-E38</f>
        <v>0.77452740152530453</v>
      </c>
      <c r="G39" s="361">
        <f t="shared" ref="G39" si="259">IF(F39&lt;0,-1,1)</f>
        <v>1</v>
      </c>
      <c r="H39" s="361">
        <f t="shared" ref="H39" si="260">SUM(G37:G39)</f>
        <v>3</v>
      </c>
      <c r="I39" s="2478" t="str">
        <f t="shared" ref="I39" si="261">IF(H39=-3,"悪化 ",IF(H39=3,"改善 "," ---"))</f>
        <v xml:space="preserve">改善 </v>
      </c>
      <c r="J39" s="2482">
        <f>結果表!L37</f>
        <v>97.064319973215063</v>
      </c>
      <c r="L39" s="532">
        <v>12</v>
      </c>
      <c r="M39" s="494">
        <f t="shared" ref="M39" si="262">B39</f>
        <v>98.538403690009929</v>
      </c>
      <c r="N39" s="225">
        <f t="shared" ref="N39" si="263">J39</f>
        <v>97.064319973215063</v>
      </c>
    </row>
    <row r="40" spans="1:14">
      <c r="A40" s="2567">
        <v>44197</v>
      </c>
      <c r="B40" s="342">
        <f>結果表!D38</f>
        <v>99.203636273930968</v>
      </c>
      <c r="C40" s="245">
        <f t="shared" ref="C40" si="264">B40-B39</f>
        <v>0.66523258392103912</v>
      </c>
      <c r="D40" s="245">
        <f t="shared" ref="D40" si="265">ROUND((B40-B28)/B28*100,2)</f>
        <v>0.12</v>
      </c>
      <c r="E40" s="740">
        <f t="shared" ref="E40" si="266">AVERAGE(B38:B40)</f>
        <v>98.504357163695332</v>
      </c>
      <c r="F40" s="2496">
        <f t="shared" ref="F40" si="267">E40-E39</f>
        <v>0.73868843964356756</v>
      </c>
      <c r="G40" s="554">
        <f t="shared" ref="G40" si="268">IF(F40&lt;0,-1,1)</f>
        <v>1</v>
      </c>
      <c r="H40" s="554">
        <f t="shared" ref="H40" si="269">SUM(G38:G40)</f>
        <v>3</v>
      </c>
      <c r="I40" s="2477" t="str">
        <f t="shared" ref="I40" si="270">IF(H40=-3,"悪化 ",IF(H40=3,"改善 "," ---"))</f>
        <v xml:space="preserve">改善 </v>
      </c>
      <c r="J40" s="2481">
        <f>結果表!L38</f>
        <v>97.40652513570808</v>
      </c>
      <c r="L40" s="530" t="s">
        <v>814</v>
      </c>
      <c r="M40" s="262">
        <f t="shared" ref="M40" si="271">B40</f>
        <v>99.203636273930968</v>
      </c>
      <c r="N40" s="220">
        <f t="shared" ref="N40" si="272">J40</f>
        <v>97.40652513570808</v>
      </c>
    </row>
    <row r="41" spans="1:14">
      <c r="A41" s="2522">
        <v>44228</v>
      </c>
      <c r="B41" s="342">
        <f>結果表!D39</f>
        <v>99.753080473616734</v>
      </c>
      <c r="C41" s="243">
        <f t="shared" ref="C41" si="273">B41-B40</f>
        <v>0.54944419968576597</v>
      </c>
      <c r="D41" s="243">
        <f t="shared" ref="D41" si="274">ROUND((B41-B29)/B29*100,2)</f>
        <v>1.42</v>
      </c>
      <c r="E41" s="359">
        <f t="shared" ref="E41" si="275">AVERAGE(B39:B41)</f>
        <v>99.165040145852529</v>
      </c>
      <c r="F41" s="359">
        <f t="shared" ref="F41" si="276">E41-E40</f>
        <v>0.66068298215719778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結果表!L39</f>
        <v>97.75128694368324</v>
      </c>
      <c r="L41" s="527">
        <v>2</v>
      </c>
      <c r="M41" s="262">
        <f t="shared" ref="M41" si="280">B41</f>
        <v>99.753080473616734</v>
      </c>
      <c r="N41" s="220">
        <f t="shared" ref="N41" si="281">J41</f>
        <v>97.75128694368324</v>
      </c>
    </row>
    <row r="42" spans="1:14">
      <c r="A42" s="2522">
        <v>44256</v>
      </c>
      <c r="B42" s="342">
        <f>結果表!D40</f>
        <v>100.20751489607653</v>
      </c>
      <c r="C42" s="243">
        <f t="shared" ref="C42" si="282">B42-B41</f>
        <v>0.45443442245979782</v>
      </c>
      <c r="D42" s="243">
        <f t="shared" ref="D42" si="283">ROUND((B42-B30)/B30*100,2)</f>
        <v>2.89</v>
      </c>
      <c r="E42" s="359">
        <f t="shared" ref="E42" si="284">AVERAGE(B40:B42)</f>
        <v>99.721410547874754</v>
      </c>
      <c r="F42" s="359">
        <f t="shared" ref="F42" si="285">E42-E41</f>
        <v>0.55637040202222465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結果表!L40</f>
        <v>98.078611073059321</v>
      </c>
      <c r="L42" s="527">
        <v>3</v>
      </c>
      <c r="M42" s="262">
        <f t="shared" ref="M42" si="289">B42</f>
        <v>100.20751489607653</v>
      </c>
      <c r="N42" s="220">
        <f t="shared" ref="N42" si="290">J42</f>
        <v>98.078611073059321</v>
      </c>
    </row>
    <row r="43" spans="1:14">
      <c r="A43" s="2522">
        <v>44287</v>
      </c>
      <c r="B43" s="342">
        <f>結果表!D41</f>
        <v>100.55246020403141</v>
      </c>
      <c r="C43" s="243">
        <f t="shared" ref="C43" si="291">B43-B42</f>
        <v>0.34494530795487321</v>
      </c>
      <c r="D43" s="243">
        <f t="shared" ref="D43" si="292">ROUND((B43-B31)/B31*100,2)</f>
        <v>4.3499999999999996</v>
      </c>
      <c r="E43" s="359">
        <f t="shared" ref="E43" si="293">AVERAGE(B41:B43)</f>
        <v>100.17101852457489</v>
      </c>
      <c r="F43" s="359">
        <f t="shared" ref="F43" si="294">E43-E42</f>
        <v>0.44960797670013619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結果表!L41</f>
        <v>98.378719777564157</v>
      </c>
      <c r="L43" s="527">
        <v>4</v>
      </c>
      <c r="M43" s="262">
        <f t="shared" ref="M43" si="298">B43</f>
        <v>100.55246020403141</v>
      </c>
      <c r="N43" s="220">
        <f t="shared" ref="N43" si="299">J43</f>
        <v>98.378719777564157</v>
      </c>
    </row>
    <row r="44" spans="1:14">
      <c r="A44" s="2522">
        <v>44317</v>
      </c>
      <c r="B44" s="342">
        <f>結果表!D42</f>
        <v>100.75187830723623</v>
      </c>
      <c r="C44" s="243">
        <f t="shared" ref="C44" si="300">B44-B43</f>
        <v>0.19941810320482034</v>
      </c>
      <c r="D44" s="243">
        <f t="shared" ref="D44" si="301">ROUND((B44-B32)/B32*100,2)</f>
        <v>5.48</v>
      </c>
      <c r="E44" s="359">
        <f t="shared" ref="E44" si="302">AVERAGE(B42:B44)</f>
        <v>100.50395113578139</v>
      </c>
      <c r="F44" s="359">
        <f t="shared" ref="F44" si="303">E44-E43</f>
        <v>0.33293261120650186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結果表!L42</f>
        <v>98.613335074339787</v>
      </c>
      <c r="L44" s="527">
        <v>5</v>
      </c>
      <c r="M44" s="262">
        <f t="shared" ref="M44" si="307">B44</f>
        <v>100.75187830723623</v>
      </c>
      <c r="N44" s="220">
        <f t="shared" ref="N44" si="308">J44</f>
        <v>98.613335074339787</v>
      </c>
    </row>
    <row r="45" spans="1:14">
      <c r="A45" s="2522">
        <v>44348</v>
      </c>
      <c r="B45" s="342">
        <f>結果表!D43</f>
        <v>100.7743400582218</v>
      </c>
      <c r="C45" s="243">
        <f t="shared" ref="C45" si="309">B45-B44</f>
        <v>2.2461750985570461E-2</v>
      </c>
      <c r="D45" s="243">
        <f t="shared" ref="D45" si="310">ROUND((B45-B33)/B33*100,2)</f>
        <v>5.97</v>
      </c>
      <c r="E45" s="359">
        <f t="shared" ref="E45" si="311">AVERAGE(B43:B45)</f>
        <v>100.69289285649648</v>
      </c>
      <c r="F45" s="359">
        <f t="shared" ref="F45" si="312">E45-E44</f>
        <v>0.18894172071509274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結果表!L43</f>
        <v>98.765767320008976</v>
      </c>
      <c r="L45" s="527">
        <v>6</v>
      </c>
      <c r="M45" s="262">
        <f t="shared" ref="M45" si="316">B45</f>
        <v>100.7743400582218</v>
      </c>
      <c r="N45" s="220">
        <f t="shared" ref="N45" si="317">J45</f>
        <v>98.765767320008976</v>
      </c>
    </row>
    <row r="46" spans="1:14">
      <c r="A46" s="2522">
        <v>44378</v>
      </c>
      <c r="B46" s="342">
        <f>結果表!D44</f>
        <v>100.62647254319025</v>
      </c>
      <c r="C46" s="243">
        <f t="shared" ref="C46" si="318">B46-B45</f>
        <v>-0.1478675150315496</v>
      </c>
      <c r="D46" s="243">
        <f t="shared" ref="D46" si="319">ROUND((B46-B34)/B34*100,2)</f>
        <v>5.78</v>
      </c>
      <c r="E46" s="359">
        <f t="shared" ref="E46" si="320">AVERAGE(B44:B46)</f>
        <v>100.71756363621608</v>
      </c>
      <c r="F46" s="359">
        <f t="shared" ref="F46" si="321">E46-E45</f>
        <v>2.4670779719599523E-2</v>
      </c>
      <c r="G46" s="361">
        <f t="shared" ref="G46" si="322">IF(F46&lt;0,-1,1)</f>
        <v>1</v>
      </c>
      <c r="H46" s="361">
        <f t="shared" ref="H46" si="323">SUM(G44:G46)</f>
        <v>3</v>
      </c>
      <c r="I46" s="2478" t="str">
        <f t="shared" ref="I46" si="324">IF(H46=-3,"悪化 ",IF(H46=3,"改善 "," ---"))</f>
        <v xml:space="preserve">改善 </v>
      </c>
      <c r="J46" s="2482">
        <f>結果表!L44</f>
        <v>98.832711945461753</v>
      </c>
      <c r="L46" s="527">
        <v>7</v>
      </c>
      <c r="M46" s="262">
        <f t="shared" ref="M46" si="325">B46</f>
        <v>100.62647254319025</v>
      </c>
      <c r="N46" s="220">
        <f t="shared" ref="N46" si="326">J46</f>
        <v>98.832711945461753</v>
      </c>
    </row>
    <row r="47" spans="1:14">
      <c r="A47" s="2522">
        <v>44409</v>
      </c>
      <c r="B47" s="342">
        <f>結果表!D45</f>
        <v>100.40879863109156</v>
      </c>
      <c r="C47" s="243">
        <f t="shared" ref="C47" si="327">B47-B46</f>
        <v>-0.21767391209868947</v>
      </c>
      <c r="D47" s="243">
        <f t="shared" ref="D47" si="328">ROUND((B47-B35)/B35*100,2)</f>
        <v>5.0999999999999996</v>
      </c>
      <c r="E47" s="359">
        <f t="shared" ref="E47" si="329">AVERAGE(B45:B47)</f>
        <v>100.60320374416786</v>
      </c>
      <c r="F47" s="359">
        <f t="shared" ref="F47" si="330">E47-E46</f>
        <v>-0.11435989204822761</v>
      </c>
      <c r="G47" s="361">
        <f t="shared" ref="G47" si="331">IF(F47&lt;0,-1,1)</f>
        <v>-1</v>
      </c>
      <c r="H47" s="361">
        <f t="shared" ref="H47" si="332">SUM(G45:G47)</f>
        <v>1</v>
      </c>
      <c r="I47" s="2478" t="str">
        <f t="shared" ref="I47" si="333">IF(H47=-3,"悪化 ",IF(H47=3,"改善 "," ---"))</f>
        <v xml:space="preserve"> ---</v>
      </c>
      <c r="J47" s="2482">
        <f>結果表!L45</f>
        <v>98.841615173950089</v>
      </c>
      <c r="L47" s="529">
        <v>8</v>
      </c>
      <c r="M47" s="262">
        <f t="shared" ref="M47" si="334">B47</f>
        <v>100.40879863109156</v>
      </c>
      <c r="N47" s="220">
        <f t="shared" ref="N47" si="335">J47</f>
        <v>98.841615173950089</v>
      </c>
    </row>
    <row r="48" spans="1:14">
      <c r="A48" s="2522">
        <v>44440</v>
      </c>
      <c r="B48" s="342">
        <f>結果表!D46</f>
        <v>100.2207530115179</v>
      </c>
      <c r="C48" s="243">
        <f t="shared" ref="C48" si="336">B48-B47</f>
        <v>-0.18804561957365706</v>
      </c>
      <c r="D48" s="243">
        <f t="shared" ref="D48" si="337">ROUND((B48-B36)/B36*100,2)</f>
        <v>4.16</v>
      </c>
      <c r="E48" s="359">
        <f t="shared" ref="E48" si="338">AVERAGE(B46:B48)</f>
        <v>100.4186747285999</v>
      </c>
      <c r="F48" s="359">
        <f t="shared" ref="F48" si="339">E48-E47</f>
        <v>-0.18452901556796064</v>
      </c>
      <c r="G48" s="361">
        <f t="shared" ref="G48" si="340">IF(F48&lt;0,-1,1)</f>
        <v>-1</v>
      </c>
      <c r="H48" s="361">
        <f t="shared" ref="H48" si="341">SUM(G46:G48)</f>
        <v>-1</v>
      </c>
      <c r="I48" s="2478" t="str">
        <f t="shared" ref="I48" si="342">IF(H48=-3,"悪化 ",IF(H48=3,"改善 "," ---"))</f>
        <v xml:space="preserve"> ---</v>
      </c>
      <c r="J48" s="2482">
        <f>結果表!L46</f>
        <v>98.843605228969793</v>
      </c>
      <c r="L48" s="529">
        <v>9</v>
      </c>
      <c r="M48" s="262">
        <f t="shared" ref="M48" si="343">B48</f>
        <v>100.2207530115179</v>
      </c>
      <c r="N48" s="220">
        <f t="shared" ref="N48" si="344">J48</f>
        <v>98.843605228969793</v>
      </c>
    </row>
    <row r="49" spans="1:14">
      <c r="A49" s="2522">
        <v>44470</v>
      </c>
      <c r="B49" s="342">
        <f>結果表!D47</f>
        <v>100.14604169337041</v>
      </c>
      <c r="C49" s="243">
        <f t="shared" ref="C49" si="345">B49-B48</f>
        <v>-7.4711318147492989E-2</v>
      </c>
      <c r="D49" s="243">
        <f t="shared" ref="D49" si="346">ROUND((B49-B37)/B37*100,2)</f>
        <v>3.26</v>
      </c>
      <c r="E49" s="359">
        <f t="shared" ref="E49" si="347">AVERAGE(B47:B49)</f>
        <v>100.25853111199329</v>
      </c>
      <c r="F49" s="359">
        <f t="shared" ref="F49" si="348">E49-E48</f>
        <v>-0.1601436166066037</v>
      </c>
      <c r="G49" s="361">
        <f t="shared" ref="G49" si="349">IF(F49&lt;0,-1,1)</f>
        <v>-1</v>
      </c>
      <c r="H49" s="361">
        <f t="shared" ref="H49" si="350">SUM(G47:G49)</f>
        <v>-3</v>
      </c>
      <c r="I49" s="2478" t="str">
        <f t="shared" ref="I49" si="351">IF(H49=-3,"悪化 ",IF(H49=3,"改善 "," ---"))</f>
        <v xml:space="preserve">悪化 </v>
      </c>
      <c r="J49" s="2482">
        <f>結果表!L47</f>
        <v>98.879179122659224</v>
      </c>
      <c r="L49" s="529">
        <v>10</v>
      </c>
      <c r="M49" s="262">
        <f t="shared" ref="M49" si="352">B49</f>
        <v>100.14604169337041</v>
      </c>
      <c r="N49" s="220">
        <f t="shared" ref="N49" si="353">J49</f>
        <v>98.879179122659224</v>
      </c>
    </row>
    <row r="50" spans="1:14">
      <c r="A50" s="2522">
        <v>44501</v>
      </c>
      <c r="B50" s="342">
        <f>結果表!D48</f>
        <v>100.20332892931332</v>
      </c>
      <c r="C50" s="243">
        <f t="shared" ref="C50" si="354">B50-B49</f>
        <v>5.728723594290841E-2</v>
      </c>
      <c r="D50" s="243">
        <f t="shared" ref="D50" si="355">ROUND((B50-B38)/B38*100,2)</f>
        <v>2.4900000000000002</v>
      </c>
      <c r="E50" s="359">
        <f t="shared" ref="E50" si="356">AVERAGE(B48:B50)</f>
        <v>100.19004121140055</v>
      </c>
      <c r="F50" s="359">
        <f t="shared" ref="F50" si="357">E50-E49</f>
        <v>-6.848990059273774E-2</v>
      </c>
      <c r="G50" s="361">
        <f t="shared" ref="G50" si="358">IF(F50&lt;0,-1,1)</f>
        <v>-1</v>
      </c>
      <c r="H50" s="361">
        <f t="shared" ref="H50" si="359">SUM(G48:G50)</f>
        <v>-3</v>
      </c>
      <c r="I50" s="2478" t="str">
        <f t="shared" ref="I50" si="360">IF(H50=-3,"悪化 ",IF(H50=3,"改善 "," ---"))</f>
        <v xml:space="preserve">悪化 </v>
      </c>
      <c r="J50" s="2482">
        <f>結果表!L48</f>
        <v>98.971617502927216</v>
      </c>
      <c r="L50" s="528">
        <v>11</v>
      </c>
      <c r="M50" s="262">
        <f t="shared" ref="M50" si="361">B50</f>
        <v>100.20332892931332</v>
      </c>
      <c r="N50" s="220">
        <f t="shared" ref="N50" si="362">J50</f>
        <v>98.971617502927216</v>
      </c>
    </row>
    <row r="51" spans="1:14">
      <c r="A51" s="2568">
        <v>44531</v>
      </c>
      <c r="B51" s="342">
        <f>結果表!D49</f>
        <v>100.33656542398811</v>
      </c>
      <c r="C51" s="246">
        <f t="shared" ref="C51:C52" si="363">B51-B50</f>
        <v>0.13323649467479015</v>
      </c>
      <c r="D51" s="246">
        <f t="shared" ref="D51:D52" si="364">ROUND((B51-B39)/B39*100,2)</f>
        <v>1.82</v>
      </c>
      <c r="E51" s="544">
        <f t="shared" ref="E51:E52" si="365">AVERAGE(B49:B51)</f>
        <v>100.22864534889061</v>
      </c>
      <c r="F51" s="544">
        <f t="shared" ref="F51:F52" si="366">E51-E50</f>
        <v>3.8604137490054313E-2</v>
      </c>
      <c r="G51" s="545">
        <f t="shared" ref="G51:G52" si="367">IF(F51&lt;0,-1,1)</f>
        <v>1</v>
      </c>
      <c r="H51" s="545">
        <f t="shared" ref="H51:H52" si="368">SUM(G49:G51)</f>
        <v>-1</v>
      </c>
      <c r="I51" s="2480" t="str">
        <f t="shared" ref="I51:I52" si="369">IF(H51=-3,"悪化 ",IF(H51=3,"改善 "," ---"))</f>
        <v xml:space="preserve"> ---</v>
      </c>
      <c r="J51" s="2483">
        <f>結果表!L49</f>
        <v>99.121059470367101</v>
      </c>
      <c r="L51" s="532">
        <v>12</v>
      </c>
      <c r="M51" s="494">
        <f t="shared" ref="M51:M52" si="370">B51</f>
        <v>100.33656542398811</v>
      </c>
      <c r="N51" s="225">
        <f t="shared" ref="N51:N52" si="371">J51</f>
        <v>99.121059470367101</v>
      </c>
    </row>
    <row r="52" spans="1:14">
      <c r="A52" s="2520">
        <v>44562</v>
      </c>
      <c r="B52" s="2564">
        <f>結果表!D50</f>
        <v>100.54804315477651</v>
      </c>
      <c r="C52" s="243">
        <f t="shared" si="363"/>
        <v>0.2114777307884026</v>
      </c>
      <c r="D52" s="243">
        <f t="shared" si="364"/>
        <v>1.36</v>
      </c>
      <c r="E52" s="542">
        <f t="shared" si="365"/>
        <v>100.36264583602598</v>
      </c>
      <c r="F52" s="359">
        <f t="shared" si="366"/>
        <v>0.13400048713536705</v>
      </c>
      <c r="G52" s="360">
        <f t="shared" si="367"/>
        <v>1</v>
      </c>
      <c r="H52" s="361">
        <f t="shared" si="368"/>
        <v>1</v>
      </c>
      <c r="I52" s="362" t="str">
        <f t="shared" si="369"/>
        <v xml:space="preserve"> ---</v>
      </c>
      <c r="J52" s="2482">
        <f>結果表!L50</f>
        <v>99.329443968099383</v>
      </c>
      <c r="L52" s="530" t="s">
        <v>856</v>
      </c>
      <c r="M52" s="262">
        <f t="shared" si="370"/>
        <v>100.54804315477651</v>
      </c>
      <c r="N52" s="220">
        <f t="shared" si="371"/>
        <v>99.329443968099383</v>
      </c>
    </row>
    <row r="53" spans="1:14">
      <c r="A53" s="2520">
        <v>44593</v>
      </c>
      <c r="B53" s="2565">
        <f>結果表!D51</f>
        <v>100.78055106906029</v>
      </c>
      <c r="C53" s="243">
        <f t="shared" ref="C53" si="372">B53-B52</f>
        <v>0.23250791428378648</v>
      </c>
      <c r="D53" s="243">
        <f t="shared" ref="D53" si="373">ROUND((B53-B41)/B41*100,2)</f>
        <v>1.03</v>
      </c>
      <c r="E53" s="542">
        <f t="shared" ref="E53" si="374">AVERAGE(B51:B53)</f>
        <v>100.55505321594164</v>
      </c>
      <c r="F53" s="359">
        <f t="shared" ref="F53" si="375">E53-E52</f>
        <v>0.19240737991566448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結果表!L51</f>
        <v>99.577331529390946</v>
      </c>
      <c r="L53" s="527">
        <v>2</v>
      </c>
      <c r="M53" s="262">
        <f t="shared" ref="M53" si="379">B53</f>
        <v>100.78055106906029</v>
      </c>
      <c r="N53" s="220">
        <f t="shared" ref="N53" si="380">J53</f>
        <v>99.577331529390946</v>
      </c>
    </row>
    <row r="54" spans="1:14">
      <c r="A54" s="2520">
        <v>44621</v>
      </c>
      <c r="B54" s="2565">
        <f>結果表!D52</f>
        <v>101.01268952627629</v>
      </c>
      <c r="C54" s="243">
        <f t="shared" ref="C54" si="381">B54-B53</f>
        <v>0.23213845721599569</v>
      </c>
      <c r="D54" s="243">
        <f t="shared" ref="D54" si="382">ROUND((B54-B42)/B42*100,2)</f>
        <v>0.8</v>
      </c>
      <c r="E54" s="542">
        <f t="shared" ref="E54" si="383">AVERAGE(B52:B54)</f>
        <v>100.78042791670437</v>
      </c>
      <c r="F54" s="359">
        <f t="shared" ref="F54" si="384">E54-E53</f>
        <v>0.22537470076272825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結果表!L52</f>
        <v>99.840905839286677</v>
      </c>
      <c r="L54" s="527">
        <v>3</v>
      </c>
      <c r="M54" s="262">
        <f t="shared" ref="M54" si="388">B54</f>
        <v>101.01268952627629</v>
      </c>
      <c r="N54" s="220">
        <f t="shared" ref="N54" si="389">J54</f>
        <v>99.840905839286677</v>
      </c>
    </row>
    <row r="55" spans="1:14">
      <c r="A55" s="2520">
        <v>44652</v>
      </c>
      <c r="B55" s="2565">
        <f>結果表!D53</f>
        <v>101.15304694676502</v>
      </c>
      <c r="C55" s="243">
        <f t="shared" ref="C55" si="390">B55-B54</f>
        <v>0.14035742048872635</v>
      </c>
      <c r="D55" s="243">
        <f t="shared" ref="D55" si="391">ROUND((B55-B43)/B43*100,2)</f>
        <v>0.6</v>
      </c>
      <c r="E55" s="542">
        <f t="shared" ref="E55" si="392">AVERAGE(B53:B55)</f>
        <v>100.98209584736719</v>
      </c>
      <c r="F55" s="359">
        <f t="shared" ref="F55" si="393">E55-E54</f>
        <v>0.20166793066282196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結果表!L53</f>
        <v>100.10873829371241</v>
      </c>
      <c r="L55" s="527">
        <v>4</v>
      </c>
      <c r="M55" s="262">
        <f t="shared" ref="M55" si="397">B55</f>
        <v>101.15304694676502</v>
      </c>
      <c r="N55" s="220">
        <f t="shared" ref="N55" si="398">J55</f>
        <v>100.10873829371241</v>
      </c>
    </row>
    <row r="56" spans="1:14">
      <c r="A56" s="2520">
        <v>44682</v>
      </c>
      <c r="B56" s="2565">
        <f>結果表!D54</f>
        <v>101.20528616557939</v>
      </c>
      <c r="C56" s="243">
        <f t="shared" ref="C56" si="399">B56-B55</f>
        <v>5.2239218814378319E-2</v>
      </c>
      <c r="D56" s="243">
        <f t="shared" ref="D56" si="400">ROUND((B56-B44)/B44*100,2)</f>
        <v>0.45</v>
      </c>
      <c r="E56" s="542">
        <f t="shared" ref="E56" si="401">AVERAGE(B54:B56)</f>
        <v>101.12367421287358</v>
      </c>
      <c r="F56" s="359">
        <f t="shared" ref="F56" si="402">E56-E55</f>
        <v>0.14157836550639047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結果表!L54</f>
        <v>100.34838096436189</v>
      </c>
      <c r="L56" s="527">
        <v>5</v>
      </c>
      <c r="M56" s="262">
        <f t="shared" ref="M56" si="406">B56</f>
        <v>101.20528616557939</v>
      </c>
      <c r="N56" s="220">
        <f t="shared" ref="N56" si="407">J56</f>
        <v>100.34838096436189</v>
      </c>
    </row>
    <row r="57" spans="1:14">
      <c r="A57" s="2520">
        <v>44713</v>
      </c>
      <c r="B57" s="2565">
        <f>結果表!D55</f>
        <v>101.21545657863174</v>
      </c>
      <c r="C57" s="243">
        <f t="shared" ref="C57:C58" si="408">B57-B56</f>
        <v>1.0170413052350114E-2</v>
      </c>
      <c r="D57" s="243">
        <f t="shared" ref="D57:D58" si="409">ROUND((B57-B45)/B45*100,2)</f>
        <v>0.44</v>
      </c>
      <c r="E57" s="542">
        <f t="shared" ref="E57:E58" si="410">AVERAGE(B55:B57)</f>
        <v>101.19126323032538</v>
      </c>
      <c r="F57" s="359">
        <f t="shared" ref="F57:F58" si="411">E57-E56</f>
        <v>6.7589017451794575E-2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結果表!L55</f>
        <v>100.60277135630029</v>
      </c>
      <c r="L57" s="527">
        <v>6</v>
      </c>
      <c r="M57" s="262">
        <f t="shared" ref="M57:M58" si="415">B57</f>
        <v>101.21545657863174</v>
      </c>
      <c r="N57" s="220">
        <f t="shared" ref="N57:N58" si="416">J57</f>
        <v>100.60277135630029</v>
      </c>
    </row>
    <row r="58" spans="1:14">
      <c r="A58" s="2520">
        <v>44743</v>
      </c>
      <c r="B58" s="2565">
        <f>結果表!D56</f>
        <v>101.16877505486227</v>
      </c>
      <c r="C58" s="243">
        <f t="shared" si="408"/>
        <v>-4.6681523769478872E-2</v>
      </c>
      <c r="D58" s="243">
        <f t="shared" si="409"/>
        <v>0.54</v>
      </c>
      <c r="E58" s="542">
        <f t="shared" si="410"/>
        <v>101.19650593302447</v>
      </c>
      <c r="F58" s="359">
        <f t="shared" si="411"/>
        <v>5.2427026990926606E-3</v>
      </c>
      <c r="G58" s="360">
        <f t="shared" si="412"/>
        <v>1</v>
      </c>
      <c r="H58" s="361">
        <f t="shared" si="413"/>
        <v>3</v>
      </c>
      <c r="I58" s="362" t="str">
        <f t="shared" si="414"/>
        <v xml:space="preserve">改善 </v>
      </c>
      <c r="J58" s="2482">
        <f>結果表!L56</f>
        <v>100.85316216201686</v>
      </c>
      <c r="L58" s="527">
        <v>7</v>
      </c>
      <c r="M58" s="262">
        <f t="shared" si="415"/>
        <v>101.16877505486227</v>
      </c>
      <c r="N58" s="220">
        <f t="shared" si="416"/>
        <v>100.85316216201686</v>
      </c>
    </row>
    <row r="59" spans="1:14">
      <c r="A59" s="2520">
        <v>44774</v>
      </c>
      <c r="B59" s="2565">
        <f>結果表!D57</f>
        <v>101.09654920570757</v>
      </c>
      <c r="C59" s="243">
        <f t="shared" ref="C59" si="417">B59-B58</f>
        <v>-7.2225849154690991E-2</v>
      </c>
      <c r="D59" s="243">
        <f t="shared" ref="D59" si="418">ROUND((B59-B47)/B47*100,2)</f>
        <v>0.68</v>
      </c>
      <c r="E59" s="542">
        <f t="shared" ref="E59" si="419">AVERAGE(B57:B59)</f>
        <v>101.16026027973386</v>
      </c>
      <c r="F59" s="359">
        <f t="shared" ref="F59" si="420">E59-E58</f>
        <v>-3.6245653290606583E-2</v>
      </c>
      <c r="G59" s="360">
        <f t="shared" ref="G59" si="421">IF(F59&lt;0,-1,1)</f>
        <v>-1</v>
      </c>
      <c r="H59" s="361">
        <f t="shared" ref="H59" si="422">SUM(G57:G59)</f>
        <v>1</v>
      </c>
      <c r="I59" s="362" t="str">
        <f t="shared" ref="I59" si="423">IF(H59=-3,"悪化 ",IF(H59=3,"改善 "," ---"))</f>
        <v xml:space="preserve"> ---</v>
      </c>
      <c r="J59" s="2482">
        <f>結果表!L57</f>
        <v>101.07270629207737</v>
      </c>
      <c r="L59" s="529">
        <v>8</v>
      </c>
      <c r="M59" s="262">
        <f t="shared" ref="M59" si="424">B59</f>
        <v>101.09654920570757</v>
      </c>
      <c r="N59" s="220">
        <f t="shared" ref="N59" si="425">J59</f>
        <v>101.07270629207737</v>
      </c>
    </row>
    <row r="60" spans="1:14">
      <c r="A60" s="2520">
        <v>44805</v>
      </c>
      <c r="B60" s="2565">
        <f>結果表!D58</f>
        <v>100.9506932857165</v>
      </c>
      <c r="C60" s="243">
        <f t="shared" ref="C60" si="426">B60-B59</f>
        <v>-0.14585591999107805</v>
      </c>
      <c r="D60" s="243">
        <f t="shared" ref="D60" si="427">ROUND((B60-B48)/B48*100,2)</f>
        <v>0.73</v>
      </c>
      <c r="E60" s="542">
        <f t="shared" ref="E60" si="428">AVERAGE(B58:B60)</f>
        <v>101.07200584876212</v>
      </c>
      <c r="F60" s="359">
        <f t="shared" ref="F60" si="429">E60-E59</f>
        <v>-8.8254430971744569E-2</v>
      </c>
      <c r="G60" s="360">
        <f t="shared" ref="G60" si="430">IF(F60&lt;0,-1,1)</f>
        <v>-1</v>
      </c>
      <c r="H60" s="361">
        <f t="shared" ref="H60" si="431">SUM(G58:G60)</f>
        <v>-1</v>
      </c>
      <c r="I60" s="362" t="str">
        <f t="shared" ref="I60" si="432">IF(H60=-3,"悪化 ",IF(H60=3,"改善 "," ---"))</f>
        <v xml:space="preserve"> ---</v>
      </c>
      <c r="J60" s="2482">
        <f>結果表!L58</f>
        <v>101.23697900176035</v>
      </c>
      <c r="L60" s="529">
        <v>9</v>
      </c>
      <c r="M60" s="262">
        <f t="shared" ref="M60" si="433">B60</f>
        <v>100.9506932857165</v>
      </c>
      <c r="N60" s="220">
        <f t="shared" ref="N60" si="434">J60</f>
        <v>101.23697900176035</v>
      </c>
    </row>
    <row r="61" spans="1:14">
      <c r="A61" s="2520">
        <v>44835</v>
      </c>
      <c r="B61" s="2565">
        <f>結果表!D59</f>
        <v>100.77103117969703</v>
      </c>
      <c r="C61" s="243">
        <f t="shared" ref="C61" si="435">B61-B60</f>
        <v>-0.17966210601946386</v>
      </c>
      <c r="D61" s="243">
        <f t="shared" ref="D61" si="436">ROUND((B61-B49)/B49*100,2)</f>
        <v>0.62</v>
      </c>
      <c r="E61" s="542">
        <f t="shared" ref="E61" si="437">AVERAGE(B59:B61)</f>
        <v>100.93942455704037</v>
      </c>
      <c r="F61" s="359">
        <f t="shared" ref="F61" si="438">E61-E60</f>
        <v>-0.13258129172174904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結果表!L59</f>
        <v>101.33739838857741</v>
      </c>
      <c r="L61" s="529">
        <v>10</v>
      </c>
      <c r="M61" s="262">
        <f t="shared" ref="M61" si="442">B61</f>
        <v>100.77103117969703</v>
      </c>
      <c r="N61" s="220">
        <f t="shared" ref="N61" si="443">J61</f>
        <v>101.33739838857741</v>
      </c>
    </row>
    <row r="62" spans="1:14">
      <c r="A62" s="2520">
        <v>44866</v>
      </c>
      <c r="B62" s="2565">
        <f>結果表!D60</f>
        <v>100.54550031356405</v>
      </c>
      <c r="C62" s="243">
        <f t="shared" ref="C62" si="444">B62-B61</f>
        <v>-0.2255308661329849</v>
      </c>
      <c r="D62" s="243">
        <f t="shared" ref="D62" si="445">ROUND((B62-B50)/B50*100,2)</f>
        <v>0.34</v>
      </c>
      <c r="E62" s="542">
        <f t="shared" ref="E62" si="446">AVERAGE(B60:B62)</f>
        <v>100.75574159299254</v>
      </c>
      <c r="F62" s="359">
        <f t="shared" ref="F62" si="447">E62-E61</f>
        <v>-0.1836829640478328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結果表!L60</f>
        <v>101.37037841102396</v>
      </c>
      <c r="L62" s="528">
        <v>11</v>
      </c>
      <c r="M62" s="262">
        <f t="shared" ref="M62" si="451">B62</f>
        <v>100.54550031356405</v>
      </c>
      <c r="N62" s="220">
        <f t="shared" ref="N62" si="452">J62</f>
        <v>101.37037841102396</v>
      </c>
    </row>
    <row r="63" spans="1:14">
      <c r="A63" s="2520">
        <v>44896</v>
      </c>
      <c r="B63" s="2566">
        <f>結果表!D61</f>
        <v>100.30977194177818</v>
      </c>
      <c r="C63" s="243">
        <f t="shared" ref="C63:C64" si="453">B63-B62</f>
        <v>-0.23572837178586781</v>
      </c>
      <c r="D63" s="243">
        <f t="shared" ref="D63:D64" si="454">ROUND((B63-B51)/B51*100,2)</f>
        <v>-0.03</v>
      </c>
      <c r="E63" s="542">
        <f t="shared" ref="E63:E64" si="455">AVERAGE(B61:B63)</f>
        <v>100.54210114501309</v>
      </c>
      <c r="F63" s="359">
        <f t="shared" ref="F63:F64" si="456">E63-E62</f>
        <v>-0.21364044797944359</v>
      </c>
      <c r="G63" s="360">
        <f t="shared" ref="G63:G64" si="457">IF(F63&lt;0,-1,1)</f>
        <v>-1</v>
      </c>
      <c r="H63" s="361">
        <f t="shared" ref="H63:H64" si="458">SUM(G61:G63)</f>
        <v>-3</v>
      </c>
      <c r="I63" s="362" t="str">
        <f t="shared" ref="I63:I64" si="459">IF(H63=-3,"悪化 ",IF(H63=3,"改善 "," ---"))</f>
        <v xml:space="preserve">悪化 </v>
      </c>
      <c r="J63" s="2482">
        <f>結果表!L61</f>
        <v>101.35422325339555</v>
      </c>
      <c r="L63" s="532">
        <v>12</v>
      </c>
      <c r="M63" s="494">
        <f t="shared" ref="M63:M64" si="460">B63</f>
        <v>100.30977194177818</v>
      </c>
      <c r="N63" s="225">
        <f t="shared" ref="N63:N64" si="461">J63</f>
        <v>101.35422325339555</v>
      </c>
    </row>
    <row r="64" spans="1:14">
      <c r="A64" s="2567">
        <v>44927</v>
      </c>
      <c r="B64" s="342">
        <f>結果表!D62</f>
        <v>100.12573510690244</v>
      </c>
      <c r="C64" s="245">
        <f t="shared" si="453"/>
        <v>-0.18403683487574085</v>
      </c>
      <c r="D64" s="547">
        <f t="shared" si="454"/>
        <v>-0.42</v>
      </c>
      <c r="E64" s="553">
        <f t="shared" si="455"/>
        <v>100.32700245408155</v>
      </c>
      <c r="F64" s="548">
        <f t="shared" si="456"/>
        <v>-0.21509869093154066</v>
      </c>
      <c r="G64" s="554">
        <f t="shared" si="457"/>
        <v>-1</v>
      </c>
      <c r="H64" s="549">
        <f t="shared" si="458"/>
        <v>-3</v>
      </c>
      <c r="I64" s="2477" t="str">
        <f t="shared" si="459"/>
        <v xml:space="preserve">悪化 </v>
      </c>
      <c r="J64" s="2481">
        <f>結果表!L62</f>
        <v>101.3112586069816</v>
      </c>
      <c r="L64" s="530" t="s">
        <v>1208</v>
      </c>
      <c r="M64" s="531">
        <f t="shared" si="460"/>
        <v>100.12573510690244</v>
      </c>
      <c r="N64" s="369">
        <f t="shared" si="461"/>
        <v>101.3112586069816</v>
      </c>
    </row>
    <row r="65" spans="1:14">
      <c r="A65" s="2522">
        <v>44958</v>
      </c>
      <c r="B65" s="342">
        <f>結果表!D63</f>
        <v>100.01308911249892</v>
      </c>
      <c r="C65" s="243">
        <f t="shared" ref="C65" si="462">B65-B64</f>
        <v>-0.11264599440352185</v>
      </c>
      <c r="D65" s="52">
        <f t="shared" ref="D65" si="463">ROUND((B65-B53)/B53*100,2)</f>
        <v>-0.76</v>
      </c>
      <c r="E65" s="359">
        <f t="shared" ref="E65" si="464">AVERAGE(B63:B65)</f>
        <v>100.1495320537265</v>
      </c>
      <c r="F65" s="542">
        <f t="shared" ref="F65" si="465">E65-E64</f>
        <v>-0.17747040035504824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結果表!L63</f>
        <v>101.27073918357905</v>
      </c>
      <c r="L65" s="527">
        <v>2</v>
      </c>
      <c r="M65" s="262">
        <f t="shared" ref="M65" si="469">B65</f>
        <v>100.01308911249892</v>
      </c>
      <c r="N65" s="220">
        <f t="shared" ref="N65" si="470">J65</f>
        <v>101.27073918357905</v>
      </c>
    </row>
    <row r="66" spans="1:14">
      <c r="A66" s="2522">
        <v>44986</v>
      </c>
      <c r="B66" s="342">
        <f>結果表!D64</f>
        <v>99.942787782610765</v>
      </c>
      <c r="C66" s="243">
        <f t="shared" ref="C66" si="471">B66-B65</f>
        <v>-7.0301329888152964E-2</v>
      </c>
      <c r="D66" s="52">
        <f t="shared" ref="D66" si="472">ROUND((B66-B54)/B54*100,2)</f>
        <v>-1.06</v>
      </c>
      <c r="E66" s="359">
        <f t="shared" ref="E66" si="473">AVERAGE(B64:B66)</f>
        <v>100.02720400067069</v>
      </c>
      <c r="F66" s="542">
        <f t="shared" ref="F66" si="474">E66-E65</f>
        <v>-0.12232805305580996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結果表!L64</f>
        <v>101.22318311091718</v>
      </c>
      <c r="L66" s="527">
        <v>3</v>
      </c>
      <c r="M66" s="262">
        <f t="shared" ref="M66" si="478">B66</f>
        <v>99.942787782610765</v>
      </c>
      <c r="N66" s="220">
        <f t="shared" ref="N66" si="479">J66</f>
        <v>101.22318311091718</v>
      </c>
    </row>
    <row r="67" spans="1:14">
      <c r="A67" s="2522">
        <v>45017</v>
      </c>
      <c r="B67" s="342">
        <f>結果表!D65</f>
        <v>99.885680314266608</v>
      </c>
      <c r="C67" s="243">
        <f t="shared" ref="C67" si="480">B67-B66</f>
        <v>-5.7107468344156587E-2</v>
      </c>
      <c r="D67" s="52">
        <f t="shared" ref="D67" si="481">ROUND((B67-B55)/B55*100,2)</f>
        <v>-1.25</v>
      </c>
      <c r="E67" s="359">
        <f t="shared" ref="E67" si="482">AVERAGE(B65:B67)</f>
        <v>99.947185736458763</v>
      </c>
      <c r="F67" s="542">
        <f t="shared" ref="F67" si="483">E67-E66</f>
        <v>-8.0018264211929591E-2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結果表!L65</f>
        <v>101.17263901956048</v>
      </c>
      <c r="L67" s="527">
        <v>4</v>
      </c>
      <c r="M67" s="262">
        <f t="shared" ref="M67" si="487">B67</f>
        <v>99.885680314266608</v>
      </c>
      <c r="N67" s="220">
        <f t="shared" ref="N67" si="488">J67</f>
        <v>101.17263901956048</v>
      </c>
    </row>
    <row r="68" spans="1:14">
      <c r="A68" s="2522">
        <v>45047</v>
      </c>
      <c r="B68" s="342">
        <f>結果表!D66</f>
        <v>99.796727102270907</v>
      </c>
      <c r="C68" s="243">
        <f t="shared" ref="C68" si="489">B68-B67</f>
        <v>-8.8953211995701054E-2</v>
      </c>
      <c r="D68" s="52">
        <f t="shared" ref="D68" si="490">ROUND((B68-B56)/B56*100,2)</f>
        <v>-1.39</v>
      </c>
      <c r="E68" s="359">
        <f t="shared" ref="E68" si="491">AVERAGE(B66:B68)</f>
        <v>99.87506506638276</v>
      </c>
      <c r="F68" s="542">
        <f t="shared" ref="F68" si="492">E68-E67</f>
        <v>-7.2120670076003535E-2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結果表!L66</f>
        <v>101.10205732310011</v>
      </c>
      <c r="L68" s="527">
        <v>5</v>
      </c>
      <c r="M68" s="262">
        <f t="shared" ref="M68" si="496">B68</f>
        <v>99.796727102270907</v>
      </c>
      <c r="N68" s="220">
        <f t="shared" ref="N68" si="497">J68</f>
        <v>101.10205732310011</v>
      </c>
    </row>
    <row r="69" spans="1:14">
      <c r="A69" s="2522">
        <v>45078</v>
      </c>
      <c r="B69" s="342">
        <f>結果表!D67</f>
        <v>99.730995820555492</v>
      </c>
      <c r="C69" s="243">
        <f t="shared" ref="C69" si="498">B69-B68</f>
        <v>-6.573128171541498E-2</v>
      </c>
      <c r="D69" s="52">
        <f t="shared" ref="D69" si="499">ROUND((B69-B57)/B57*100,2)</f>
        <v>-1.47</v>
      </c>
      <c r="E69" s="359">
        <f t="shared" ref="E69" si="500">AVERAGE(B67:B69)</f>
        <v>99.804467745697664</v>
      </c>
      <c r="F69" s="542">
        <f t="shared" ref="F69" si="501">E69-E68</f>
        <v>-7.059732068509561E-2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結果表!L67</f>
        <v>101.01167856167363</v>
      </c>
      <c r="L69" s="527">
        <v>6</v>
      </c>
      <c r="M69" s="262">
        <f t="shared" ref="M69" si="505">B69</f>
        <v>99.730995820555492</v>
      </c>
      <c r="N69" s="220">
        <f t="shared" ref="N69" si="506">J69</f>
        <v>101.01167856167363</v>
      </c>
    </row>
    <row r="70" spans="1:14">
      <c r="A70" s="2522">
        <v>45108</v>
      </c>
      <c r="B70" s="342">
        <f>結果表!D68</f>
        <v>99.708993874216063</v>
      </c>
      <c r="C70" s="243">
        <f t="shared" ref="C70" si="507">B70-B69</f>
        <v>-2.2001946339429423E-2</v>
      </c>
      <c r="D70" s="52">
        <f t="shared" ref="D70" si="508">ROUND((B70-B58)/B58*100,2)</f>
        <v>-1.44</v>
      </c>
      <c r="E70" s="359">
        <f t="shared" ref="E70" si="509">AVERAGE(B68:B70)</f>
        <v>99.745572265680821</v>
      </c>
      <c r="F70" s="542">
        <f t="shared" ref="F70" si="510">E70-E69</f>
        <v>-5.8895480016843749E-2</v>
      </c>
      <c r="G70" s="361">
        <f t="shared" ref="G70" si="511">IF(F70&lt;0,-1,1)</f>
        <v>-1</v>
      </c>
      <c r="H70" s="360">
        <f t="shared" ref="H70" si="512">SUM(G68:G70)</f>
        <v>-3</v>
      </c>
      <c r="I70" s="2478" t="str">
        <f t="shared" ref="I70" si="513">IF(H70=-3,"悪化 ",IF(H70=3,"改善 "," ---"))</f>
        <v xml:space="preserve">悪化 </v>
      </c>
      <c r="J70" s="2482">
        <f>結果表!L68</f>
        <v>100.89996281851526</v>
      </c>
      <c r="L70" s="527">
        <v>7</v>
      </c>
      <c r="M70" s="262">
        <f t="shared" ref="M70" si="514">B70</f>
        <v>99.708993874216063</v>
      </c>
      <c r="N70" s="220">
        <f t="shared" ref="N70" si="515">J70</f>
        <v>100.89996281851526</v>
      </c>
    </row>
    <row r="71" spans="1:14">
      <c r="A71" s="2522">
        <v>45139</v>
      </c>
      <c r="B71" s="342">
        <f>結果表!D69</f>
        <v>99.682097076127405</v>
      </c>
      <c r="C71" s="243">
        <f t="shared" ref="C71" si="516">B71-B70</f>
        <v>-2.6896798088657192E-2</v>
      </c>
      <c r="D71" s="52">
        <f t="shared" ref="D71" si="517">ROUND((B71-B59)/B59*100,2)</f>
        <v>-1.4</v>
      </c>
      <c r="E71" s="359">
        <f t="shared" ref="E71" si="518">AVERAGE(B69:B71)</f>
        <v>99.707362256966306</v>
      </c>
      <c r="F71" s="542">
        <f t="shared" ref="F71" si="519">E71-E70</f>
        <v>-3.8210008714514743E-2</v>
      </c>
      <c r="G71" s="361">
        <f t="shared" ref="G71" si="520">IF(F71&lt;0,-1,1)</f>
        <v>-1</v>
      </c>
      <c r="H71" s="360">
        <f t="shared" ref="H71" si="521">SUM(G69:G71)</f>
        <v>-3</v>
      </c>
      <c r="I71" s="2478" t="str">
        <f t="shared" ref="I71" si="522">IF(H71=-3,"悪化 ",IF(H71=3,"改善 "," ---"))</f>
        <v xml:space="preserve">悪化 </v>
      </c>
      <c r="J71" s="2482">
        <f>結果表!L69</f>
        <v>100.77728394620604</v>
      </c>
      <c r="L71" s="529">
        <v>8</v>
      </c>
      <c r="M71" s="262">
        <f t="shared" ref="M71" si="523">B71</f>
        <v>99.682097076127405</v>
      </c>
      <c r="N71" s="220">
        <f t="shared" ref="N71" si="524">J71</f>
        <v>100.77728394620604</v>
      </c>
    </row>
    <row r="72" spans="1:14">
      <c r="A72" s="2522">
        <v>45170</v>
      </c>
      <c r="B72" s="342">
        <f>結果表!D70</f>
        <v>99.586959907730517</v>
      </c>
      <c r="C72" s="243">
        <f t="shared" ref="C72" si="525">B72-B71</f>
        <v>-9.5137168396888683E-2</v>
      </c>
      <c r="D72" s="52">
        <f t="shared" ref="D72" si="526">ROUND((B72-B60)/B60*100,2)</f>
        <v>-1.35</v>
      </c>
      <c r="E72" s="359">
        <f t="shared" ref="E72" si="527">AVERAGE(B70:B72)</f>
        <v>99.659350286024662</v>
      </c>
      <c r="F72" s="542">
        <f t="shared" ref="F72" si="528">E72-E71</f>
        <v>-4.8011970941644222E-2</v>
      </c>
      <c r="G72" s="361">
        <f t="shared" ref="G72" si="529">IF(F72&lt;0,-1,1)</f>
        <v>-1</v>
      </c>
      <c r="H72" s="360">
        <f t="shared" ref="H72" si="530">SUM(G70:G72)</f>
        <v>-3</v>
      </c>
      <c r="I72" s="2478" t="str">
        <f t="shared" ref="I72" si="531">IF(H72=-3,"悪化 ",IF(H72=3,"改善 "," ---"))</f>
        <v xml:space="preserve">悪化 </v>
      </c>
      <c r="J72" s="2482">
        <f>結果表!L70</f>
        <v>100.63923433215223</v>
      </c>
      <c r="L72" s="529">
        <v>9</v>
      </c>
      <c r="M72" s="262">
        <f t="shared" ref="M72" si="532">B72</f>
        <v>99.586959907730517</v>
      </c>
      <c r="N72" s="220">
        <f t="shared" ref="N72" si="533">J72</f>
        <v>100.63923433215223</v>
      </c>
    </row>
    <row r="73" spans="1:14">
      <c r="A73" s="2522">
        <v>45200</v>
      </c>
      <c r="B73" s="342">
        <f>結果表!D71</f>
        <v>99.390326569424133</v>
      </c>
      <c r="C73" s="243">
        <f t="shared" ref="C73" si="534">B73-B72</f>
        <v>-0.19663333830638408</v>
      </c>
      <c r="D73" s="52">
        <f t="shared" ref="D73" si="535">ROUND((B73-B61)/B61*100,2)</f>
        <v>-1.37</v>
      </c>
      <c r="E73" s="359">
        <f t="shared" ref="E73" si="536">AVERAGE(B71:B73)</f>
        <v>99.553127851094018</v>
      </c>
      <c r="F73" s="542">
        <f t="shared" ref="F73" si="537">E73-E72</f>
        <v>-0.10622243493064332</v>
      </c>
      <c r="G73" s="361">
        <f t="shared" ref="G73" si="538">IF(F73&lt;0,-1,1)</f>
        <v>-1</v>
      </c>
      <c r="H73" s="360">
        <f t="shared" ref="H73" si="539">SUM(G71:G73)</f>
        <v>-3</v>
      </c>
      <c r="I73" s="2478" t="str">
        <f t="shared" ref="I73" si="540">IF(H73=-3,"悪化 ",IF(H73=3,"改善 "," ---"))</f>
        <v xml:space="preserve">悪化 </v>
      </c>
      <c r="J73" s="2482">
        <f>結果表!L71</f>
        <v>100.48856676808063</v>
      </c>
      <c r="L73" s="529">
        <v>10</v>
      </c>
      <c r="M73" s="262">
        <f t="shared" ref="M73" si="541">B73</f>
        <v>99.390326569424133</v>
      </c>
      <c r="N73" s="220">
        <f t="shared" ref="N73" si="542">J73</f>
        <v>100.48856676808063</v>
      </c>
    </row>
    <row r="74" spans="1:14">
      <c r="A74" s="2522">
        <v>45231</v>
      </c>
      <c r="B74" s="342">
        <f>結果表!D72</f>
        <v>99.069983352962822</v>
      </c>
      <c r="C74" s="243">
        <f t="shared" ref="C74" si="543">B74-B73</f>
        <v>-0.32034321646131048</v>
      </c>
      <c r="D74" s="52">
        <f t="shared" ref="D74" si="544">ROUND((B74-B62)/B62*100,2)</f>
        <v>-1.47</v>
      </c>
      <c r="E74" s="359">
        <f t="shared" ref="E74" si="545">AVERAGE(B72:B74)</f>
        <v>99.349089943372476</v>
      </c>
      <c r="F74" s="542">
        <f t="shared" ref="F74" si="546">E74-E73</f>
        <v>-0.20403790772154196</v>
      </c>
      <c r="G74" s="361">
        <f t="shared" ref="G74" si="547">IF(F74&lt;0,-1,1)</f>
        <v>-1</v>
      </c>
      <c r="H74" s="360">
        <f t="shared" ref="H74" si="548">SUM(G72:G74)</f>
        <v>-3</v>
      </c>
      <c r="I74" s="2478" t="str">
        <f t="shared" ref="I74" si="549">IF(H74=-3,"悪化 ",IF(H74=3,"改善 "," ---"))</f>
        <v xml:space="preserve">悪化 </v>
      </c>
      <c r="J74" s="2482">
        <f>結果表!L72</f>
        <v>100.31878172168646</v>
      </c>
      <c r="L74" s="528">
        <v>11</v>
      </c>
      <c r="M74" s="262">
        <f t="shared" ref="M74" si="550">B74</f>
        <v>99.069983352962822</v>
      </c>
      <c r="N74" s="220">
        <f t="shared" ref="N74" si="551">J74</f>
        <v>100.31878172168646</v>
      </c>
    </row>
    <row r="75" spans="1:14">
      <c r="A75" s="2568">
        <v>45261</v>
      </c>
      <c r="B75" s="342">
        <f>結果表!D73</f>
        <v>98.694292285217514</v>
      </c>
      <c r="C75" s="246">
        <f t="shared" ref="C75:C76" si="552">B75-B74</f>
        <v>-0.37569106774530781</v>
      </c>
      <c r="D75" s="550">
        <f t="shared" ref="D75:D76" si="553">ROUND((B75-B63)/B63*100,2)</f>
        <v>-1.61</v>
      </c>
      <c r="E75" s="544">
        <f t="shared" ref="E75:E76" si="554">AVERAGE(B73:B75)</f>
        <v>99.05153406920148</v>
      </c>
      <c r="F75" s="551">
        <f t="shared" ref="F75:F76" si="555">E75-E74</f>
        <v>-0.29755587417099605</v>
      </c>
      <c r="G75" s="545">
        <f t="shared" ref="G75:G76" si="556">IF(F75&lt;0,-1,1)</f>
        <v>-1</v>
      </c>
      <c r="H75" s="552">
        <f t="shared" ref="H75:H76" si="557">SUM(G73:G75)</f>
        <v>-3</v>
      </c>
      <c r="I75" s="2480" t="str">
        <f t="shared" ref="I75:I76" si="558">IF(H75=-3,"悪化 ",IF(H75=3,"改善 "," ---"))</f>
        <v xml:space="preserve">悪化 </v>
      </c>
      <c r="J75" s="2483">
        <f>結果表!L73</f>
        <v>100.14264631526176</v>
      </c>
      <c r="L75" s="532">
        <v>12</v>
      </c>
      <c r="M75" s="494">
        <f t="shared" ref="M75:M76" si="559">B75</f>
        <v>98.694292285217514</v>
      </c>
      <c r="N75" s="225">
        <f t="shared" ref="N75:N76" si="560">J75</f>
        <v>100.14264631526176</v>
      </c>
    </row>
    <row r="76" spans="1:14">
      <c r="A76" s="2567">
        <v>45292</v>
      </c>
      <c r="B76" s="2564">
        <f>結果表!D74</f>
        <v>98.374223812908383</v>
      </c>
      <c r="C76" s="245">
        <f t="shared" si="552"/>
        <v>-0.32006847230913138</v>
      </c>
      <c r="D76" s="547">
        <f t="shared" si="553"/>
        <v>-1.75</v>
      </c>
      <c r="E76" s="553">
        <f t="shared" si="554"/>
        <v>98.712833150362897</v>
      </c>
      <c r="F76" s="548">
        <f t="shared" si="555"/>
        <v>-0.33870091883858322</v>
      </c>
      <c r="G76" s="554">
        <f t="shared" si="556"/>
        <v>-1</v>
      </c>
      <c r="H76" s="549">
        <f t="shared" si="557"/>
        <v>-3</v>
      </c>
      <c r="I76" s="2477" t="str">
        <f t="shared" si="558"/>
        <v xml:space="preserve">悪化 </v>
      </c>
      <c r="J76" s="2482">
        <f>結果表!L74</f>
        <v>99.996152556406031</v>
      </c>
      <c r="L76" s="530" t="s">
        <v>1252</v>
      </c>
      <c r="M76" s="262">
        <f t="shared" si="559"/>
        <v>98.374223812908383</v>
      </c>
      <c r="N76" s="220">
        <f t="shared" si="560"/>
        <v>99.996152556406031</v>
      </c>
    </row>
    <row r="77" spans="1:14">
      <c r="A77" s="2522">
        <v>45323</v>
      </c>
      <c r="B77" s="2565">
        <f>結果表!D75</f>
        <v>98.310931435027186</v>
      </c>
      <c r="C77" s="243">
        <f t="shared" ref="C77" si="561">B77-B76</f>
        <v>-6.3292377881197126E-2</v>
      </c>
      <c r="D77" s="52">
        <f t="shared" ref="D77" si="562">ROUND((B77-B65)/B65*100,2)</f>
        <v>-1.7</v>
      </c>
      <c r="E77" s="359">
        <f t="shared" ref="E77" si="563">AVERAGE(B75:B77)</f>
        <v>98.459815844384366</v>
      </c>
      <c r="F77" s="542">
        <f t="shared" ref="F77" si="564">E77-E76</f>
        <v>-0.25301730597853123</v>
      </c>
      <c r="G77" s="361">
        <f t="shared" ref="G77" si="565">IF(F77&lt;0,-1,1)</f>
        <v>-1</v>
      </c>
      <c r="H77" s="360">
        <f t="shared" ref="H77" si="566">SUM(G75:G77)</f>
        <v>-3</v>
      </c>
      <c r="I77" s="2478" t="str">
        <f t="shared" ref="I77" si="567">IF(H77=-3,"悪化 ",IF(H77=3,"改善 "," ---"))</f>
        <v xml:space="preserve">悪化 </v>
      </c>
      <c r="J77" s="2482">
        <f>結果表!L75</f>
        <v>99.927665882432436</v>
      </c>
      <c r="L77" s="527">
        <v>2</v>
      </c>
      <c r="M77" s="262">
        <f t="shared" ref="M77" si="568">B77</f>
        <v>98.310931435027186</v>
      </c>
      <c r="N77" s="220">
        <f t="shared" ref="N77" si="569">J77</f>
        <v>99.927665882432436</v>
      </c>
    </row>
    <row r="78" spans="1:14">
      <c r="A78" s="2522">
        <v>45352</v>
      </c>
      <c r="B78" s="2565">
        <f>結果表!D76</f>
        <v>98.51789863661466</v>
      </c>
      <c r="C78" s="243">
        <f t="shared" ref="C78" si="570">B78-B77</f>
        <v>0.20696720158747439</v>
      </c>
      <c r="D78" s="52">
        <f t="shared" ref="D78" si="571">ROUND((B78-B66)/B66*100,2)</f>
        <v>-1.43</v>
      </c>
      <c r="E78" s="359">
        <f t="shared" ref="E78" si="572">AVERAGE(B76:B78)</f>
        <v>98.401017961516743</v>
      </c>
      <c r="F78" s="542">
        <f t="shared" ref="F78" si="573">E78-E77</f>
        <v>-5.8797882867622775E-2</v>
      </c>
      <c r="G78" s="361">
        <f t="shared" ref="G78" si="574">IF(F78&lt;0,-1,1)</f>
        <v>-1</v>
      </c>
      <c r="H78" s="360">
        <f t="shared" ref="H78" si="575">SUM(G76:G78)</f>
        <v>-3</v>
      </c>
      <c r="I78" s="2478" t="str">
        <f t="shared" ref="I78" si="576">IF(H78=-3,"悪化 ",IF(H78=3,"改善 "," ---"))</f>
        <v xml:space="preserve">悪化 </v>
      </c>
      <c r="J78" s="2482">
        <f>結果表!L76</f>
        <v>99.924138665659157</v>
      </c>
      <c r="L78" s="527">
        <v>3</v>
      </c>
      <c r="M78" s="262">
        <f t="shared" ref="M78" si="577">B78</f>
        <v>98.51789863661466</v>
      </c>
      <c r="N78" s="220">
        <f t="shared" ref="N78" si="578">J78</f>
        <v>99.924138665659157</v>
      </c>
    </row>
    <row r="79" spans="1:14">
      <c r="A79" s="2522">
        <v>45383</v>
      </c>
      <c r="B79" s="2565">
        <f>結果表!D77</f>
        <v>98.949606964834544</v>
      </c>
      <c r="C79" s="243">
        <f t="shared" ref="C79" si="579">B79-B78</f>
        <v>0.4317083282198837</v>
      </c>
      <c r="D79" s="52">
        <f t="shared" ref="D79" si="580">ROUND((B79-B67)/B67*100,2)</f>
        <v>-0.94</v>
      </c>
      <c r="E79" s="359">
        <f t="shared" ref="E79" si="581">AVERAGE(B77:B79)</f>
        <v>98.592812345492121</v>
      </c>
      <c r="F79" s="542">
        <f t="shared" ref="F79" si="582">E79-E78</f>
        <v>0.19179438397537751</v>
      </c>
      <c r="G79" s="361">
        <f t="shared" ref="G79" si="583">IF(F79&lt;0,-1,1)</f>
        <v>1</v>
      </c>
      <c r="H79" s="360">
        <f t="shared" ref="H79" si="584">SUM(G77:G79)</f>
        <v>-1</v>
      </c>
      <c r="I79" s="2478" t="str">
        <f t="shared" ref="I79" si="585">IF(H79=-3,"悪化 ",IF(H79=3,"改善 "," ---"))</f>
        <v xml:space="preserve"> ---</v>
      </c>
      <c r="J79" s="2482">
        <f>結果表!L77</f>
        <v>99.95626148253848</v>
      </c>
      <c r="L79" s="527">
        <v>4</v>
      </c>
      <c r="M79" s="262">
        <f t="shared" ref="M79" si="586">B79</f>
        <v>98.949606964834544</v>
      </c>
      <c r="N79" s="220">
        <f t="shared" ref="N79" si="587">J79</f>
        <v>99.95626148253848</v>
      </c>
    </row>
    <row r="80" spans="1:14">
      <c r="A80" s="2522">
        <v>45413</v>
      </c>
      <c r="B80" s="2565">
        <f>結果表!D78</f>
        <v>99.458168808366167</v>
      </c>
      <c r="C80" s="243">
        <f t="shared" ref="C80" si="588">B80-B79</f>
        <v>0.50856184353162348</v>
      </c>
      <c r="D80" s="52">
        <f t="shared" ref="D80" si="589">ROUND((B80-B68)/B68*100,2)</f>
        <v>-0.34</v>
      </c>
      <c r="E80" s="359">
        <f t="shared" ref="E80" si="590">AVERAGE(B78:B80)</f>
        <v>98.975224803271786</v>
      </c>
      <c r="F80" s="542">
        <f t="shared" ref="F80" si="591">E80-E79</f>
        <v>0.38241245777966526</v>
      </c>
      <c r="G80" s="361">
        <f t="shared" ref="G80" si="592">IF(F80&lt;0,-1,1)</f>
        <v>1</v>
      </c>
      <c r="H80" s="360">
        <f t="shared" ref="H80" si="593">SUM(G78:G80)</f>
        <v>1</v>
      </c>
      <c r="I80" s="2478" t="str">
        <f t="shared" ref="I80" si="594">IF(H80=-3,"悪化 ",IF(H80=3,"改善 "," ---"))</f>
        <v xml:space="preserve"> ---</v>
      </c>
      <c r="J80" s="2482">
        <f>結果表!L78</f>
        <v>99.999234936807255</v>
      </c>
      <c r="L80" s="527">
        <v>5</v>
      </c>
      <c r="M80" s="262">
        <f t="shared" ref="M80" si="595">B80</f>
        <v>99.458168808366167</v>
      </c>
      <c r="N80" s="220">
        <f t="shared" ref="N80" si="596">J80</f>
        <v>99.999234936807255</v>
      </c>
    </row>
    <row r="81" spans="1:14">
      <c r="A81" s="2522">
        <v>45444</v>
      </c>
      <c r="B81" s="2565">
        <f>結果表!D79</f>
        <v>99.88749409073526</v>
      </c>
      <c r="C81" s="243">
        <f t="shared" ref="C81" si="597">B81-B80</f>
        <v>0.42932528236909206</v>
      </c>
      <c r="D81" s="52">
        <f t="shared" ref="D81" si="598">ROUND((B81-B69)/B69*100,2)</f>
        <v>0.16</v>
      </c>
      <c r="E81" s="359">
        <f t="shared" ref="E81" si="599">AVERAGE(B79:B81)</f>
        <v>99.43175662131199</v>
      </c>
      <c r="F81" s="542">
        <f t="shared" ref="F81" si="600">E81-E80</f>
        <v>0.45653181804020448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結果表!L79</f>
        <v>100.04617101663257</v>
      </c>
      <c r="L81" s="527">
        <v>6</v>
      </c>
      <c r="M81" s="262">
        <f t="shared" ref="M81" si="604">B81</f>
        <v>99.88749409073526</v>
      </c>
      <c r="N81" s="220">
        <f t="shared" ref="N81" si="605">J81</f>
        <v>100.04617101663257</v>
      </c>
    </row>
    <row r="82" spans="1:14">
      <c r="A82" s="2522">
        <v>45474</v>
      </c>
      <c r="B82" s="2565">
        <f>結果表!D80</f>
        <v>100.24987343383853</v>
      </c>
      <c r="C82" s="243">
        <f t="shared" ref="C82" si="606">B82-B81</f>
        <v>0.36237934310327091</v>
      </c>
      <c r="D82" s="52">
        <f t="shared" ref="D82" si="607">ROUND((B82-B70)/B70*100,2)</f>
        <v>0.54</v>
      </c>
      <c r="E82" s="359">
        <f t="shared" ref="E82" si="608">AVERAGE(B80:B82)</f>
        <v>99.865178777646648</v>
      </c>
      <c r="F82" s="542">
        <f t="shared" ref="F82" si="609">E82-E81</f>
        <v>0.43342215633465742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結果表!L80</f>
        <v>100.10263284286336</v>
      </c>
      <c r="L82" s="527">
        <v>7</v>
      </c>
      <c r="M82" s="262">
        <f t="shared" ref="M82" si="613">B82</f>
        <v>100.24987343383853</v>
      </c>
      <c r="N82" s="220">
        <f t="shared" ref="N82" si="614">J82</f>
        <v>100.10263284286336</v>
      </c>
    </row>
    <row r="83" spans="1:14">
      <c r="A83" s="2522">
        <v>45505</v>
      </c>
      <c r="B83" s="2565">
        <f>結果表!D81</f>
        <v>100.47080022402379</v>
      </c>
      <c r="C83" s="243">
        <f t="shared" ref="C83" si="615">B83-B82</f>
        <v>0.22092679018525985</v>
      </c>
      <c r="D83" s="52">
        <f t="shared" ref="D83" si="616">ROUND((B83-B71)/B71*100,2)</f>
        <v>0.79</v>
      </c>
      <c r="E83" s="359">
        <f t="shared" ref="E83" si="617">AVERAGE(B81:B83)</f>
        <v>100.20272258286586</v>
      </c>
      <c r="F83" s="542">
        <f t="shared" ref="F83" si="618">E83-E82</f>
        <v>0.33754380521921235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結果表!L81</f>
        <v>100.1723213533253</v>
      </c>
      <c r="L83" s="529">
        <v>8</v>
      </c>
      <c r="M83" s="262">
        <f t="shared" ref="M83" si="622">B83</f>
        <v>100.47080022402379</v>
      </c>
      <c r="N83" s="220">
        <f t="shared" ref="N83" si="623">J83</f>
        <v>100.1723213533253</v>
      </c>
    </row>
    <row r="84" spans="1:14">
      <c r="A84" s="2522">
        <v>45536</v>
      </c>
      <c r="B84" s="2565">
        <f>結果表!D82</f>
        <v>100.62921722093485</v>
      </c>
      <c r="C84" s="243">
        <f t="shared" ref="C84" si="624">B84-B83</f>
        <v>0.15841699691105759</v>
      </c>
      <c r="D84" s="52">
        <f t="shared" ref="D84" si="625">ROUND((B84-B72)/B72*100,2)</f>
        <v>1.05</v>
      </c>
      <c r="E84" s="359">
        <f t="shared" ref="E84" si="626">AVERAGE(B82:B84)</f>
        <v>100.44996362626573</v>
      </c>
      <c r="F84" s="542">
        <f t="shared" ref="F84" si="627">E84-E83</f>
        <v>0.24724104339986752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結果表!L82</f>
        <v>100.27274609194193</v>
      </c>
      <c r="L84" s="529">
        <v>9</v>
      </c>
      <c r="M84" s="262">
        <f t="shared" ref="M84" si="631">B84</f>
        <v>100.62921722093485</v>
      </c>
      <c r="N84" s="220">
        <f t="shared" ref="N84" si="632">J84</f>
        <v>100.27274609194193</v>
      </c>
    </row>
    <row r="85" spans="1:14">
      <c r="A85" s="2522">
        <v>45566</v>
      </c>
      <c r="B85" s="2565">
        <f>結果表!D83</f>
        <v>100.72232487430801</v>
      </c>
      <c r="C85" s="243">
        <f t="shared" ref="C85" si="633">B85-B84</f>
        <v>9.3107653373166954E-2</v>
      </c>
      <c r="D85" s="52">
        <f t="shared" ref="D85" si="634">ROUND((B85-B73)/B73*100,2)</f>
        <v>1.34</v>
      </c>
      <c r="E85" s="359">
        <f t="shared" ref="E85" si="635">AVERAGE(B83:B85)</f>
        <v>100.60744743975556</v>
      </c>
      <c r="F85" s="542">
        <f t="shared" ref="F85" si="636">E85-E84</f>
        <v>0.15748381348983287</v>
      </c>
      <c r="G85" s="361">
        <f t="shared" ref="G85" si="637">IF(F85&lt;0,-1,1)</f>
        <v>1</v>
      </c>
      <c r="H85" s="360">
        <f t="shared" ref="H85" si="638">SUM(G83:G85)</f>
        <v>3</v>
      </c>
      <c r="I85" s="2478" t="str">
        <f t="shared" ref="I85" si="639">IF(H85=-3,"悪化 ",IF(H85=3,"改善 "," ---"))</f>
        <v xml:space="preserve">改善 </v>
      </c>
      <c r="J85" s="2482">
        <f>結果表!L83</f>
        <v>100.37270321603096</v>
      </c>
      <c r="L85" s="529">
        <v>10</v>
      </c>
      <c r="M85" s="262">
        <f t="shared" ref="M85" si="640">B85</f>
        <v>100.72232487430801</v>
      </c>
      <c r="N85" s="220">
        <f t="shared" ref="N85" si="641">J85</f>
        <v>100.37270321603096</v>
      </c>
    </row>
    <row r="86" spans="1:14">
      <c r="A86" s="2522">
        <v>45597</v>
      </c>
      <c r="B86" s="2565">
        <f>結果表!D84</f>
        <v>100.72995950561625</v>
      </c>
      <c r="C86" s="243">
        <f t="shared" ref="C86" si="642">B86-B85</f>
        <v>7.6346313082353845E-3</v>
      </c>
      <c r="D86" s="52">
        <f t="shared" ref="D86" si="643">ROUND((B86-B74)/B74*100,2)</f>
        <v>1.68</v>
      </c>
      <c r="E86" s="359">
        <f t="shared" ref="E86" si="644">AVERAGE(B84:B86)</f>
        <v>100.69383386695303</v>
      </c>
      <c r="F86" s="542">
        <f t="shared" ref="F86" si="645">E86-E85</f>
        <v>8.6386427197467697E-2</v>
      </c>
      <c r="G86" s="361">
        <f t="shared" ref="G86" si="646">IF(F86&lt;0,-1,1)</f>
        <v>1</v>
      </c>
      <c r="H86" s="360">
        <f t="shared" ref="H86" si="647">SUM(G84:G86)</f>
        <v>3</v>
      </c>
      <c r="I86" s="2478" t="str">
        <f t="shared" ref="I86" si="648">IF(H86=-3,"悪化 ",IF(H86=3,"改善 "," ---"))</f>
        <v xml:space="preserve">改善 </v>
      </c>
      <c r="J86" s="2482">
        <f>結果表!L84</f>
        <v>100.44522796756121</v>
      </c>
      <c r="L86" s="528">
        <v>11</v>
      </c>
      <c r="M86" s="262">
        <f t="shared" ref="M86" si="649">B86</f>
        <v>100.72995950561625</v>
      </c>
      <c r="N86" s="220">
        <f t="shared" ref="N86" si="650">J86</f>
        <v>100.44522796756121</v>
      </c>
    </row>
    <row r="87" spans="1:14">
      <c r="A87" s="2568">
        <v>45627</v>
      </c>
      <c r="B87" s="2565">
        <f>結果表!D85</f>
        <v>100.69051286634271</v>
      </c>
      <c r="C87" s="243">
        <f t="shared" ref="C87" si="651">B87-B86</f>
        <v>-3.9446639273535311E-2</v>
      </c>
      <c r="D87" s="52">
        <f t="shared" ref="D87" si="652">ROUND((B87-B75)/B75*100,2)</f>
        <v>2.02</v>
      </c>
      <c r="E87" s="359">
        <f t="shared" ref="E87" si="653">AVERAGE(B85:B87)</f>
        <v>100.71426574875566</v>
      </c>
      <c r="F87" s="542">
        <f t="shared" ref="F87" si="654">E87-E86</f>
        <v>2.0431881802636553E-2</v>
      </c>
      <c r="G87" s="361">
        <f t="shared" ref="G87" si="655">IF(F87&lt;0,-1,1)</f>
        <v>1</v>
      </c>
      <c r="H87" s="360">
        <f t="shared" ref="H87" si="656">SUM(G85:G87)</f>
        <v>3</v>
      </c>
      <c r="I87" s="2478" t="str">
        <f t="shared" ref="I87" si="657">IF(H87=-3,"悪化 ",IF(H87=3,"改善 "," ---"))</f>
        <v xml:space="preserve">改善 </v>
      </c>
      <c r="J87" s="2482">
        <f>結果表!L85</f>
        <v>100.48840007394962</v>
      </c>
      <c r="L87" s="532">
        <v>12</v>
      </c>
      <c r="M87" s="494">
        <f t="shared" ref="M87" si="658">B87</f>
        <v>100.69051286634271</v>
      </c>
      <c r="N87" s="225">
        <f t="shared" ref="N87" si="659">J87</f>
        <v>100.48840007394962</v>
      </c>
    </row>
    <row r="88" spans="1:14">
      <c r="A88" s="2174">
        <v>45658</v>
      </c>
      <c r="B88" s="2481">
        <f>結果表!D86</f>
        <v>100.6210546977178</v>
      </c>
      <c r="C88" s="547">
        <f t="shared" ref="C88" si="660">B88-B87</f>
        <v>-6.9458168624919381E-2</v>
      </c>
      <c r="D88" s="245">
        <f t="shared" ref="D88" si="661">ROUND((B88-B76)/B76*100,2)</f>
        <v>2.2799999999999998</v>
      </c>
      <c r="E88" s="548">
        <f t="shared" ref="E88" si="662">AVERAGE(B86:B88)</f>
        <v>100.68050902322558</v>
      </c>
      <c r="F88" s="553">
        <f t="shared" ref="F88" si="663">E88-E87</f>
        <v>-3.3756725530082576E-2</v>
      </c>
      <c r="G88" s="549">
        <f t="shared" ref="G88" si="664">IF(F88&lt;0,-1,1)</f>
        <v>-1</v>
      </c>
      <c r="H88" s="554">
        <f t="shared" ref="H88" si="665">SUM(G86:G88)</f>
        <v>1</v>
      </c>
      <c r="I88" s="2479" t="str">
        <f t="shared" ref="I88" si="666">IF(H88=-3,"悪化 ",IF(H88=3,"改善 "," ---"))</f>
        <v xml:space="preserve"> ---</v>
      </c>
      <c r="J88" s="2481">
        <f>結果表!L86</f>
        <v>100.50699100598341</v>
      </c>
      <c r="L88" s="530" t="s">
        <v>1451</v>
      </c>
      <c r="M88" s="262">
        <f t="shared" ref="M88" si="667">B88</f>
        <v>100.6210546977178</v>
      </c>
      <c r="N88" s="220">
        <f t="shared" ref="N88" si="668">J88</f>
        <v>100.50699100598341</v>
      </c>
    </row>
    <row r="89" spans="1:14">
      <c r="A89" s="2175">
        <v>45689</v>
      </c>
      <c r="B89" s="2482">
        <f>結果表!D87</f>
        <v>100.54163625632697</v>
      </c>
      <c r="C89" s="52">
        <f t="shared" ref="C89" si="669">B89-B88</f>
        <v>-7.941844139082832E-2</v>
      </c>
      <c r="D89" s="243">
        <f t="shared" ref="D89" si="670">ROUND((B89-B77)/B77*100,2)</f>
        <v>2.27</v>
      </c>
      <c r="E89" s="542">
        <f t="shared" ref="E89" si="671">AVERAGE(B87:B89)</f>
        <v>100.61773460679582</v>
      </c>
      <c r="F89" s="359">
        <f t="shared" ref="F89" si="672">E89-E88</f>
        <v>-6.2774416429761004E-2</v>
      </c>
      <c r="G89" s="360">
        <f t="shared" ref="G89" si="673">IF(F89&lt;0,-1,1)</f>
        <v>-1</v>
      </c>
      <c r="H89" s="361">
        <f t="shared" ref="H89" si="674">SUM(G87:G89)</f>
        <v>-1</v>
      </c>
      <c r="I89" s="362" t="str">
        <f t="shared" ref="I89" si="675">IF(H89=-3,"悪化 ",IF(H89=3,"改善 "," ---"))</f>
        <v xml:space="preserve"> ---</v>
      </c>
      <c r="J89" s="2482">
        <f>結果表!L87</f>
        <v>100.51194561558199</v>
      </c>
      <c r="L89" s="527">
        <v>2</v>
      </c>
      <c r="M89" s="262">
        <f t="shared" ref="M89" si="676">B89</f>
        <v>100.54163625632697</v>
      </c>
      <c r="N89" s="220">
        <f t="shared" ref="N89" si="677">J89</f>
        <v>100.51194561558199</v>
      </c>
    </row>
    <row r="90" spans="1:14">
      <c r="A90" s="2175">
        <v>45717</v>
      </c>
      <c r="B90" s="2482">
        <f>結果表!D88</f>
        <v>100.49498286002614</v>
      </c>
      <c r="C90" s="52">
        <f t="shared" ref="C90" si="678">B90-B89</f>
        <v>-4.6653396300825989E-2</v>
      </c>
      <c r="D90" s="243">
        <f t="shared" ref="D90" si="679">ROUND((B90-B78)/B78*100,2)</f>
        <v>2.0099999999999998</v>
      </c>
      <c r="E90" s="542">
        <f t="shared" ref="E90" si="680">AVERAGE(B88:B90)</f>
        <v>100.55255793802364</v>
      </c>
      <c r="F90" s="359">
        <f t="shared" ref="F90" si="681">E90-E89</f>
        <v>-6.5176668772181756E-2</v>
      </c>
      <c r="G90" s="360">
        <f t="shared" ref="G90" si="682">IF(F90&lt;0,-1,1)</f>
        <v>-1</v>
      </c>
      <c r="H90" s="361">
        <f t="shared" ref="H90" si="683">SUM(G88:G90)</f>
        <v>-3</v>
      </c>
      <c r="I90" s="362" t="str">
        <f t="shared" ref="I90" si="684">IF(H90=-3,"悪化 ",IF(H90=3,"改善 "," ---"))</f>
        <v xml:space="preserve">悪化 </v>
      </c>
      <c r="J90" s="2482">
        <f>結果表!L88</f>
        <v>100.50608669993778</v>
      </c>
      <c r="L90" s="527">
        <v>3</v>
      </c>
      <c r="M90" s="262">
        <f t="shared" ref="M90" si="685">B90</f>
        <v>100.49498286002614</v>
      </c>
      <c r="N90" s="220">
        <f t="shared" ref="N90" si="686">J90</f>
        <v>100.50608669993778</v>
      </c>
    </row>
    <row r="91" spans="1:14">
      <c r="A91" s="2175">
        <v>45748</v>
      </c>
      <c r="B91" s="2482">
        <f>結果表!D89</f>
        <v>100.56094752676435</v>
      </c>
      <c r="C91" s="52">
        <f t="shared" ref="C91" si="687">B91-B90</f>
        <v>6.5964666738210553E-2</v>
      </c>
      <c r="D91" s="243">
        <f t="shared" ref="D91" si="688">ROUND((B91-B79)/B79*100,2)</f>
        <v>1.63</v>
      </c>
      <c r="E91" s="542">
        <f t="shared" ref="E91" si="689">AVERAGE(B89:B91)</f>
        <v>100.53252221437249</v>
      </c>
      <c r="F91" s="359">
        <f t="shared" ref="F91" si="690">E91-E90</f>
        <v>-2.0035723651147919E-2</v>
      </c>
      <c r="G91" s="360">
        <f t="shared" ref="G91" si="691">IF(F91&lt;0,-1,1)</f>
        <v>-1</v>
      </c>
      <c r="H91" s="361">
        <f t="shared" ref="H91" si="692">SUM(G89:G91)</f>
        <v>-3</v>
      </c>
      <c r="I91" s="362" t="str">
        <f t="shared" ref="I91" si="693">IF(H91=-3,"悪化 ",IF(H91=3,"改善 "," ---"))</f>
        <v xml:space="preserve">悪化 </v>
      </c>
      <c r="J91" s="2482">
        <f>結果表!L89</f>
        <v>100.49813401731355</v>
      </c>
      <c r="L91" s="527">
        <v>4</v>
      </c>
      <c r="M91" s="262">
        <f t="shared" ref="M91" si="694">B91</f>
        <v>100.56094752676435</v>
      </c>
      <c r="N91" s="220">
        <f t="shared" ref="N91" si="695">J91</f>
        <v>100.49813401731355</v>
      </c>
    </row>
    <row r="92" spans="1:14">
      <c r="A92" s="2175">
        <v>45778</v>
      </c>
      <c r="B92" s="2482">
        <f>結果表!D90</f>
        <v>100.7090784443015</v>
      </c>
      <c r="C92" s="52">
        <f t="shared" ref="C92" si="696">B92-B91</f>
        <v>0.14813091753714502</v>
      </c>
      <c r="D92" s="243">
        <f t="shared" ref="D92" si="697">ROUND((B92-B80)/B80*100,2)</f>
        <v>1.26</v>
      </c>
      <c r="E92" s="542">
        <f t="shared" ref="E92" si="698">AVERAGE(B90:B92)</f>
        <v>100.58833627703068</v>
      </c>
      <c r="F92" s="359">
        <f t="shared" ref="F92" si="699">E92-E91</f>
        <v>5.5814062658186003E-2</v>
      </c>
      <c r="G92" s="360">
        <f t="shared" ref="G92" si="700">IF(F92&lt;0,-1,1)</f>
        <v>1</v>
      </c>
      <c r="H92" s="361">
        <f t="shared" ref="H92" si="701">SUM(G90:G92)</f>
        <v>-1</v>
      </c>
      <c r="I92" s="362" t="str">
        <f t="shared" ref="I92" si="702">IF(H92=-3,"悪化 ",IF(H92=3,"改善 "," ---"))</f>
        <v xml:space="preserve"> ---</v>
      </c>
      <c r="J92" s="2482">
        <f>結果表!L90</f>
        <v>100.49082326017961</v>
      </c>
      <c r="L92" s="527">
        <v>5</v>
      </c>
      <c r="M92" s="262">
        <f t="shared" ref="M92" si="703">B92</f>
        <v>100.7090784443015</v>
      </c>
      <c r="N92" s="220">
        <f t="shared" ref="N92" si="704">J92</f>
        <v>100.49082326017961</v>
      </c>
    </row>
    <row r="93" spans="1:14">
      <c r="A93" s="2175">
        <v>45809</v>
      </c>
      <c r="B93" s="2482">
        <f>結果表!D91</f>
        <v>100.79753924580486</v>
      </c>
      <c r="C93" s="52">
        <f t="shared" ref="C93" si="705">B93-B92</f>
        <v>8.8460801503359221E-2</v>
      </c>
      <c r="D93" s="243">
        <f t="shared" ref="D93" si="706">ROUND((B93-B81)/B81*100,2)</f>
        <v>0.91</v>
      </c>
      <c r="E93" s="542">
        <f t="shared" ref="E93" si="707">AVERAGE(B91:B93)</f>
        <v>100.68918840562357</v>
      </c>
      <c r="F93" s="359">
        <f t="shared" ref="F93" si="708">E93-E92</f>
        <v>0.10085212859289072</v>
      </c>
      <c r="G93" s="360">
        <f t="shared" ref="G93" si="709">IF(F93&lt;0,-1,1)</f>
        <v>1</v>
      </c>
      <c r="H93" s="361">
        <f t="shared" ref="H93" si="710">SUM(G91:G93)</f>
        <v>1</v>
      </c>
      <c r="I93" s="362" t="str">
        <f t="shared" ref="I93" si="711">IF(H93=-3,"悪化 ",IF(H93=3,"改善 "," ---"))</f>
        <v xml:space="preserve"> ---</v>
      </c>
      <c r="J93" s="2482">
        <f>結果表!L91</f>
        <v>100.46144144631256</v>
      </c>
      <c r="L93" s="527">
        <v>6</v>
      </c>
      <c r="M93" s="262">
        <f t="shared" ref="M93" si="712">B93</f>
        <v>100.79753924580486</v>
      </c>
      <c r="N93" s="220">
        <f t="shared" ref="N93" si="713">J93</f>
        <v>100.46144144631256</v>
      </c>
    </row>
    <row r="94" spans="1:14">
      <c r="A94" s="2175">
        <v>45839</v>
      </c>
      <c r="B94" s="2482">
        <f>結果表!D92</f>
        <v>100.77966115053981</v>
      </c>
      <c r="C94" s="52">
        <f t="shared" ref="C94" si="714">B94-B93</f>
        <v>-1.7878095265047023E-2</v>
      </c>
      <c r="D94" s="243">
        <f t="shared" ref="D94" si="715">ROUND((B94-B82)/B82*100,2)</f>
        <v>0.53</v>
      </c>
      <c r="E94" s="542">
        <f t="shared" ref="E94" si="716">AVERAGE(B92:B94)</f>
        <v>100.76209294688205</v>
      </c>
      <c r="F94" s="359">
        <f t="shared" ref="F94" si="717">E94-E93</f>
        <v>7.2904541258481004E-2</v>
      </c>
      <c r="G94" s="360">
        <f t="shared" ref="G94" si="718">IF(F94&lt;0,-1,1)</f>
        <v>1</v>
      </c>
      <c r="H94" s="361">
        <f t="shared" ref="H94" si="719">SUM(G92:G94)</f>
        <v>3</v>
      </c>
      <c r="I94" s="362" t="str">
        <f t="shared" ref="I94" si="720">IF(H94=-3,"悪化 ",IF(H94=3,"改善 "," ---"))</f>
        <v xml:space="preserve">改善 </v>
      </c>
      <c r="J94" s="2482">
        <f>結果表!L92</f>
        <v>100.39668615160548</v>
      </c>
      <c r="L94" s="527">
        <v>7</v>
      </c>
      <c r="M94" s="262">
        <f t="shared" ref="M94" si="721">B94</f>
        <v>100.77966115053981</v>
      </c>
      <c r="N94" s="220">
        <f t="shared" ref="N94" si="722">J94</f>
        <v>100.39668615160548</v>
      </c>
    </row>
    <row r="95" spans="1:14">
      <c r="A95" s="2175">
        <v>45870</v>
      </c>
      <c r="B95" s="2482">
        <f>結果表!D93</f>
        <v>100.61068705593181</v>
      </c>
      <c r="C95" s="52">
        <f t="shared" ref="C95" si="723">B95-B94</f>
        <v>-0.16897409460800361</v>
      </c>
      <c r="D95" s="243">
        <f t="shared" ref="D95" si="724">ROUND((B95-B83)/B83*100,2)</f>
        <v>0.14000000000000001</v>
      </c>
      <c r="E95" s="542">
        <f t="shared" ref="E95" si="725">AVERAGE(B93:B95)</f>
        <v>100.72929581742549</v>
      </c>
      <c r="F95" s="359">
        <f t="shared" ref="F95" si="726">E95-E94</f>
        <v>-3.279712945655433E-2</v>
      </c>
      <c r="G95" s="360">
        <f t="shared" ref="G95" si="727">IF(F95&lt;0,-1,1)</f>
        <v>-1</v>
      </c>
      <c r="H95" s="361">
        <f t="shared" ref="H95" si="728">SUM(G93:G95)</f>
        <v>1</v>
      </c>
      <c r="I95" s="362" t="str">
        <f t="shared" ref="I95" si="729">IF(H95=-3,"悪化 ",IF(H95=3,"改善 "," ---"))</f>
        <v xml:space="preserve"> ---</v>
      </c>
      <c r="J95" s="2482">
        <f>結果表!L93</f>
        <v>100.29374149736682</v>
      </c>
      <c r="L95" s="529">
        <v>8</v>
      </c>
      <c r="M95" s="262">
        <f t="shared" ref="M95" si="730">B95</f>
        <v>100.61068705593181</v>
      </c>
      <c r="N95" s="220">
        <f t="shared" ref="N95" si="731">J95</f>
        <v>100.29374149736682</v>
      </c>
    </row>
    <row r="96" spans="1:14">
      <c r="A96" s="2175">
        <v>45901</v>
      </c>
      <c r="B96" s="2482">
        <f>結果表!D94</f>
        <v>100.40504967217107</v>
      </c>
      <c r="C96" s="52">
        <f t="shared" ref="C96" si="732">B96-B95</f>
        <v>-0.20563738376073104</v>
      </c>
      <c r="D96" s="243">
        <f t="shared" ref="D96" si="733">ROUND((B96-B84)/B84*100,2)</f>
        <v>-0.22</v>
      </c>
      <c r="E96" s="542">
        <f t="shared" ref="E96" si="734">AVERAGE(B94:B96)</f>
        <v>100.59846595954757</v>
      </c>
      <c r="F96" s="359">
        <f t="shared" ref="F96" si="735">E96-E95</f>
        <v>-0.13082985787792722</v>
      </c>
      <c r="G96" s="360">
        <f t="shared" ref="G96" si="736">IF(F96&lt;0,-1,1)</f>
        <v>-1</v>
      </c>
      <c r="H96" s="361">
        <f t="shared" ref="H96" si="737">SUM(G94:G96)</f>
        <v>-1</v>
      </c>
      <c r="I96" s="362" t="str">
        <f t="shared" ref="I96" si="738">IF(H96=-3,"悪化 ",IF(H96=3,"改善 "," ---"))</f>
        <v xml:space="preserve"> ---</v>
      </c>
      <c r="J96" s="2482">
        <f>結果表!L94</f>
        <v>100.17566793223496</v>
      </c>
      <c r="L96" s="529">
        <v>9</v>
      </c>
      <c r="M96" s="262">
        <f t="shared" ref="M96" si="739">B96</f>
        <v>100.40504967217107</v>
      </c>
      <c r="N96" s="220">
        <f t="shared" ref="N96" si="740">J96</f>
        <v>100.17566793223496</v>
      </c>
    </row>
    <row r="97" spans="1:14">
      <c r="A97" s="2175">
        <v>45931</v>
      </c>
      <c r="B97" s="2482">
        <f>結果表!D95</f>
        <v>100.20749850786413</v>
      </c>
      <c r="C97" s="52">
        <f t="shared" ref="C97" si="741">B97-B96</f>
        <v>-0.19755116430694386</v>
      </c>
      <c r="D97" s="243">
        <f t="shared" ref="D97" si="742">ROUND((B97-B85)/B85*100,2)</f>
        <v>-0.51</v>
      </c>
      <c r="E97" s="542">
        <f t="shared" ref="E97" si="743">AVERAGE(B95:B97)</f>
        <v>100.40774507865565</v>
      </c>
      <c r="F97" s="359">
        <f t="shared" ref="F97" si="744">E97-E96</f>
        <v>-0.19072088089191652</v>
      </c>
      <c r="G97" s="360">
        <f t="shared" ref="G97" si="745">IF(F97&lt;0,-1,1)</f>
        <v>-1</v>
      </c>
      <c r="H97" s="361">
        <f t="shared" ref="H97" si="746">SUM(G95:G97)</f>
        <v>-3</v>
      </c>
      <c r="I97" s="362" t="str">
        <f t="shared" ref="I97" si="747">IF(H97=-3,"悪化 ",IF(H97=3,"改善 "," ---"))</f>
        <v xml:space="preserve">悪化 </v>
      </c>
      <c r="J97" s="2482">
        <f>結果表!L95</f>
        <v>100.03562535774212</v>
      </c>
      <c r="L97" s="529">
        <v>10</v>
      </c>
      <c r="M97" s="262">
        <f t="shared" ref="M97" si="748">B97</f>
        <v>100.20749850786413</v>
      </c>
      <c r="N97" s="220">
        <f t="shared" ref="N97" si="749">J97</f>
        <v>100.03562535774212</v>
      </c>
    </row>
    <row r="98" spans="1:14">
      <c r="A98" s="2175">
        <v>45962</v>
      </c>
      <c r="B98" s="2482">
        <f>結果表!D96</f>
        <v>100.05582444094703</v>
      </c>
      <c r="C98" s="52">
        <f t="shared" ref="C98" si="750">B98-B97</f>
        <v>-0.15167406691709573</v>
      </c>
      <c r="D98" s="243">
        <f t="shared" ref="D98" si="751">ROUND((B98-B86)/B86*100,2)</f>
        <v>-0.67</v>
      </c>
      <c r="E98" s="542">
        <f t="shared" ref="E98" si="752">AVERAGE(B96:B98)</f>
        <v>100.22279087366076</v>
      </c>
      <c r="F98" s="359">
        <f t="shared" ref="F98" si="753">E98-E97</f>
        <v>-0.18495420499489512</v>
      </c>
      <c r="G98" s="360">
        <f t="shared" ref="G98" si="754">IF(F98&lt;0,-1,1)</f>
        <v>-1</v>
      </c>
      <c r="H98" s="361">
        <f t="shared" ref="H98" si="755">SUM(G96:G98)</f>
        <v>-3</v>
      </c>
      <c r="I98" s="362" t="str">
        <f t="shared" ref="I98" si="756">IF(H98=-3,"悪化 ",IF(H98=3,"改善 "," ---"))</f>
        <v xml:space="preserve">悪化 </v>
      </c>
      <c r="J98" s="2482">
        <f>結果表!L96</f>
        <v>99.878848701874574</v>
      </c>
      <c r="L98" s="528">
        <v>11</v>
      </c>
      <c r="M98" s="262">
        <f t="shared" ref="M98" si="757">B98</f>
        <v>100.05582444094703</v>
      </c>
      <c r="N98" s="220">
        <f t="shared" ref="N98" si="758">J98</f>
        <v>99.878848701874574</v>
      </c>
    </row>
    <row r="99" spans="1:14">
      <c r="A99" s="2484">
        <v>45992</v>
      </c>
      <c r="B99" s="2482">
        <f>結果表!D97</f>
        <v>100.0032718498685</v>
      </c>
      <c r="C99" s="52">
        <f t="shared" ref="C99:C100" si="759">B99-B98</f>
        <v>-5.2552591078537603E-2</v>
      </c>
      <c r="D99" s="243">
        <f t="shared" ref="D99:D100" si="760">ROUND((B99-B87)/B87*100,2)</f>
        <v>-0.68</v>
      </c>
      <c r="E99" s="542">
        <f t="shared" ref="E99:E100" si="761">AVERAGE(B97:B99)</f>
        <v>100.08886493289322</v>
      </c>
      <c r="F99" s="359">
        <f t="shared" ref="F99:F100" si="762">E99-E98</f>
        <v>-0.13392594076753994</v>
      </c>
      <c r="G99" s="360">
        <f t="shared" ref="G99:G100" si="763">IF(F99&lt;0,-1,1)</f>
        <v>-1</v>
      </c>
      <c r="H99" s="361">
        <f t="shared" ref="H99:H100" si="764">SUM(G97:G99)</f>
        <v>-3</v>
      </c>
      <c r="I99" s="362" t="str">
        <f t="shared" ref="I99:I100" si="765">IF(H99=-3,"悪化 ",IF(H99=3,"改善 "," ---"))</f>
        <v xml:space="preserve">悪化 </v>
      </c>
      <c r="J99" s="2482">
        <f>結果表!L97</f>
        <v>99.752808695980448</v>
      </c>
      <c r="L99" s="532">
        <v>12</v>
      </c>
      <c r="M99" s="494">
        <f t="shared" ref="M99:M100" si="766">B99</f>
        <v>100.0032718498685</v>
      </c>
      <c r="N99" s="225">
        <f t="shared" ref="N99:N100" si="767">J99</f>
        <v>99.752808695980448</v>
      </c>
    </row>
    <row r="100" spans="1:14">
      <c r="A100" s="2174">
        <v>46023</v>
      </c>
      <c r="B100" s="2585">
        <f>結果表!D98</f>
        <v>100.05295128152221</v>
      </c>
      <c r="C100" s="245">
        <f t="shared" si="759"/>
        <v>4.9679431653714801E-2</v>
      </c>
      <c r="D100" s="547">
        <f t="shared" si="760"/>
        <v>-0.56000000000000005</v>
      </c>
      <c r="E100" s="553">
        <f t="shared" si="761"/>
        <v>100.03734919077925</v>
      </c>
      <c r="F100" s="548">
        <f t="shared" si="762"/>
        <v>-5.151574211396337E-2</v>
      </c>
      <c r="G100" s="554">
        <f t="shared" si="763"/>
        <v>-1</v>
      </c>
      <c r="H100" s="549">
        <f t="shared" si="764"/>
        <v>-3</v>
      </c>
      <c r="I100" s="524" t="str">
        <f t="shared" si="765"/>
        <v xml:space="preserve">悪化 </v>
      </c>
      <c r="J100" s="2564">
        <f>結果表!L98</f>
        <v>99.672905840297261</v>
      </c>
      <c r="L100" s="530" t="s">
        <v>1477</v>
      </c>
      <c r="M100" s="262">
        <f t="shared" si="766"/>
        <v>100.05295128152221</v>
      </c>
      <c r="N100" s="220">
        <f t="shared" si="767"/>
        <v>99.672905840297261</v>
      </c>
    </row>
    <row r="101" spans="1:14">
      <c r="A101" s="2175">
        <v>46054</v>
      </c>
      <c r="B101" s="2586">
        <f>結果表!D99</f>
        <v>100.13432031092866</v>
      </c>
      <c r="C101" s="243">
        <f t="shared" ref="C101" si="768">B101-B100</f>
        <v>8.1369029406445748E-2</v>
      </c>
      <c r="D101" s="52">
        <f t="shared" ref="D101" si="769">ROUND((B101-B89)/B89*100,2)</f>
        <v>-0.41</v>
      </c>
      <c r="E101" s="359">
        <f t="shared" ref="E101" si="770">AVERAGE(B99:B101)</f>
        <v>100.06351448077312</v>
      </c>
      <c r="F101" s="542">
        <f t="shared" ref="F101" si="771">E101-E100</f>
        <v>2.6165289993869578E-2</v>
      </c>
      <c r="G101" s="361">
        <f t="shared" ref="G101" si="772">IF(F101&lt;0,-1,1)</f>
        <v>1</v>
      </c>
      <c r="H101" s="360">
        <f t="shared" ref="H101" si="773">SUM(G99:G101)</f>
        <v>-1</v>
      </c>
      <c r="I101" s="514" t="str">
        <f t="shared" ref="I101" si="774">IF(H101=-3,"悪化 ",IF(H101=3,"改善 "," ---"))</f>
        <v xml:space="preserve"> ---</v>
      </c>
      <c r="J101" s="2565">
        <f>結果表!L99</f>
        <v>99.626093677332548</v>
      </c>
      <c r="L101" s="527">
        <v>2</v>
      </c>
      <c r="M101" s="262">
        <f t="shared" ref="M101" si="775">B101</f>
        <v>100.13432031092866</v>
      </c>
      <c r="N101" s="220">
        <f t="shared" ref="N101" si="776">J101</f>
        <v>99.626093677332548</v>
      </c>
    </row>
    <row r="102" spans="1:14">
      <c r="A102" s="2175">
        <v>46082</v>
      </c>
      <c r="B102" s="2586">
        <f>結果表!D100</f>
        <v>100.27444027223795</v>
      </c>
      <c r="C102" s="243">
        <f t="shared" ref="C102" si="777">B102-B101</f>
        <v>0.1401199613092956</v>
      </c>
      <c r="D102" s="52">
        <f t="shared" ref="D102" si="778">ROUND((B102-B90)/B90*100,2)</f>
        <v>-0.22</v>
      </c>
      <c r="E102" s="359">
        <f t="shared" ref="E102" si="779">AVERAGE(B100:B102)</f>
        <v>100.15390395489628</v>
      </c>
      <c r="F102" s="542">
        <f t="shared" ref="F102" si="780">E102-E101</f>
        <v>9.0389474123156788E-2</v>
      </c>
      <c r="G102" s="361">
        <f t="shared" ref="G102" si="781">IF(F102&lt;0,-1,1)</f>
        <v>1</v>
      </c>
      <c r="H102" s="360">
        <f t="shared" ref="H102" si="782">SUM(G100:G102)</f>
        <v>1</v>
      </c>
      <c r="I102" s="514" t="str">
        <f t="shared" ref="I102" si="783">IF(H102=-3,"悪化 ",IF(H102=3,"改善 "," ---"))</f>
        <v xml:space="preserve"> ---</v>
      </c>
      <c r="J102" s="2565">
        <f>結果表!L100</f>
        <v>99.615140477839915</v>
      </c>
      <c r="L102" s="527">
        <v>3</v>
      </c>
      <c r="M102" s="262">
        <f t="shared" ref="M102" si="784">B102</f>
        <v>100.27444027223795</v>
      </c>
      <c r="N102" s="220">
        <f t="shared" ref="N102" si="785">J102</f>
        <v>99.615140477839915</v>
      </c>
    </row>
    <row r="103" spans="1:14">
      <c r="A103" s="2175">
        <v>46113</v>
      </c>
      <c r="B103" s="2586">
        <f>結果表!D101</f>
        <v>100.41826423997423</v>
      </c>
      <c r="C103" s="243">
        <f t="shared" ref="C103" si="786">B103-B102</f>
        <v>0.14382396773628159</v>
      </c>
      <c r="D103" s="52">
        <f t="shared" ref="D103" si="787">ROUND((B103-B91)/B91*100,2)</f>
        <v>-0.14000000000000001</v>
      </c>
      <c r="E103" s="359">
        <f t="shared" ref="E103" si="788">AVERAGE(B101:B103)</f>
        <v>100.27567494104694</v>
      </c>
      <c r="F103" s="542">
        <f t="shared" ref="F103" si="789">E103-E102</f>
        <v>0.12177098615066484</v>
      </c>
      <c r="G103" s="361">
        <f t="shared" ref="G103" si="790">IF(F103&lt;0,-1,1)</f>
        <v>1</v>
      </c>
      <c r="H103" s="360">
        <f t="shared" ref="H103" si="791">SUM(G101:G103)</f>
        <v>3</v>
      </c>
      <c r="I103" s="514" t="str">
        <f t="shared" ref="I103" si="792">IF(H103=-3,"悪化 ",IF(H103=3,"改善 "," ---"))</f>
        <v xml:space="preserve">改善 </v>
      </c>
      <c r="J103" s="2565">
        <f>結果表!L101</f>
        <v>99.630925494997555</v>
      </c>
      <c r="L103" s="527">
        <v>4</v>
      </c>
      <c r="M103" s="262">
        <f t="shared" ref="M103" si="793">B103</f>
        <v>100.41826423997423</v>
      </c>
      <c r="N103" s="220">
        <f t="shared" ref="N103" si="794">J103</f>
        <v>99.630925494997555</v>
      </c>
    </row>
    <row r="104" spans="1:14">
      <c r="A104" s="2175">
        <v>46143</v>
      </c>
      <c r="B104" s="2586">
        <f>結果表!D102</f>
        <v>100.47763773793899</v>
      </c>
      <c r="C104" s="243">
        <f t="shared" ref="C104" si="795">B104-B103</f>
        <v>5.9373497964756439E-2</v>
      </c>
      <c r="D104" s="52">
        <f t="shared" ref="D104" si="796">ROUND((B104-B92)/B92*100,2)</f>
        <v>-0.23</v>
      </c>
      <c r="E104" s="359">
        <f t="shared" ref="E104" si="797">AVERAGE(B102:B104)</f>
        <v>100.39011408338372</v>
      </c>
      <c r="F104" s="542">
        <f t="shared" ref="F104" si="798">E104-E103</f>
        <v>0.11443914233677788</v>
      </c>
      <c r="G104" s="361">
        <f t="shared" ref="G104" si="799">IF(F104&lt;0,-1,1)</f>
        <v>1</v>
      </c>
      <c r="H104" s="360">
        <f t="shared" ref="H104" si="800">SUM(G102:G104)</f>
        <v>3</v>
      </c>
      <c r="I104" s="514" t="str">
        <f t="shared" ref="I104" si="801">IF(H104=-3,"悪化 ",IF(H104=3,"改善 "," ---"))</f>
        <v xml:space="preserve">改善 </v>
      </c>
      <c r="J104" s="2565">
        <f>結果表!L102</f>
        <v>99.653651393961042</v>
      </c>
      <c r="L104" s="527">
        <v>5</v>
      </c>
      <c r="M104" s="262">
        <f t="shared" ref="M104" si="802">B104</f>
        <v>100.47763773793899</v>
      </c>
      <c r="N104" s="220">
        <f t="shared" ref="N104" si="803">J104</f>
        <v>99.653651393961042</v>
      </c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Z1" sqref="Z1"/>
    </sheetView>
  </sheetViews>
  <sheetFormatPr defaultRowHeight="13"/>
  <cols>
    <col min="2" max="6" width="10.6328125" style="305" customWidth="1"/>
    <col min="7" max="8" width="6.90625" style="305" customWidth="1"/>
    <col min="9" max="10" width="10.6328125" style="305" customWidth="1"/>
  </cols>
  <sheetData>
    <row r="1" spans="1:16">
      <c r="A1" s="303" t="s">
        <v>1442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6">
      <c r="A2" s="2489" t="s">
        <v>472</v>
      </c>
      <c r="B2" s="2487" t="s">
        <v>495</v>
      </c>
      <c r="C2" s="2486"/>
      <c r="D2" s="2486"/>
      <c r="E2" s="2487"/>
      <c r="F2" s="2487"/>
      <c r="G2" s="2487"/>
      <c r="H2" s="2487"/>
      <c r="I2" s="2487"/>
      <c r="J2" s="2489" t="s">
        <v>496</v>
      </c>
    </row>
    <row r="3" spans="1:16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60" t="s">
        <v>65</v>
      </c>
      <c r="H3" s="2949"/>
      <c r="I3" s="2949"/>
      <c r="J3" s="2494"/>
      <c r="L3" s="526" t="s">
        <v>352</v>
      </c>
      <c r="M3" s="526" t="s">
        <v>701</v>
      </c>
      <c r="N3" s="526" t="s">
        <v>702</v>
      </c>
      <c r="P3" s="1039" t="s">
        <v>833</v>
      </c>
    </row>
    <row r="4" spans="1:16">
      <c r="A4" s="2174">
        <v>43101</v>
      </c>
      <c r="B4" s="2481">
        <f>結果表!E2</f>
        <v>99.595587557080492</v>
      </c>
      <c r="C4" s="735"/>
      <c r="D4" s="547"/>
      <c r="E4" s="553">
        <f>AVERAGE(B4:B4)</f>
        <v>99.595587557080492</v>
      </c>
      <c r="F4" s="548"/>
      <c r="G4" s="554"/>
      <c r="H4" s="549"/>
      <c r="I4" s="2477"/>
      <c r="J4" s="2481">
        <f>結果表!M2</f>
        <v>99.633551473544969</v>
      </c>
      <c r="L4" s="527" t="s">
        <v>713</v>
      </c>
      <c r="M4" s="262">
        <f t="shared" ref="M4:M7" si="0">B4</f>
        <v>99.595587557080492</v>
      </c>
      <c r="N4" s="220">
        <f t="shared" ref="N4:N7" si="1">J4</f>
        <v>99.633551473544969</v>
      </c>
    </row>
    <row r="5" spans="1:16">
      <c r="A5" s="2175">
        <v>43132</v>
      </c>
      <c r="B5" s="2482">
        <f>結果表!E3</f>
        <v>100.01505840731781</v>
      </c>
      <c r="C5" s="699">
        <f t="shared" ref="C5" si="2">B5-B4</f>
        <v>0.41947085023731745</v>
      </c>
      <c r="D5" s="52"/>
      <c r="E5" s="359">
        <f>AVERAGE(B4:B5)</f>
        <v>99.805322982199158</v>
      </c>
      <c r="F5" s="542">
        <f t="shared" ref="F5" si="3">E5-E4</f>
        <v>0.20973542511866583</v>
      </c>
      <c r="G5" s="361">
        <f t="shared" ref="G5" si="4">IF(F5&lt;0,-1,1)</f>
        <v>1</v>
      </c>
      <c r="H5" s="360"/>
      <c r="I5" s="2478"/>
      <c r="J5" s="2482">
        <f>結果表!M3</f>
        <v>99.859658683489741</v>
      </c>
      <c r="L5" s="527">
        <v>2</v>
      </c>
      <c r="M5" s="262">
        <f t="shared" si="0"/>
        <v>100.01505840731781</v>
      </c>
      <c r="N5" s="220">
        <f t="shared" si="1"/>
        <v>99.859658683489741</v>
      </c>
    </row>
    <row r="6" spans="1:16">
      <c r="A6" s="2175">
        <v>43160</v>
      </c>
      <c r="B6" s="2482">
        <f>結果表!E4</f>
        <v>100.39405461970631</v>
      </c>
      <c r="C6" s="699">
        <f t="shared" ref="C6" si="5">B6-B5</f>
        <v>0.37899621238850045</v>
      </c>
      <c r="D6" s="52"/>
      <c r="E6" s="359">
        <f t="shared" ref="E6" si="6">AVERAGE(B4:B6)</f>
        <v>100.0015668613682</v>
      </c>
      <c r="F6" s="542">
        <f t="shared" ref="F6" si="7">E6-E5</f>
        <v>0.19624387916904595</v>
      </c>
      <c r="G6" s="361">
        <f t="shared" ref="G6" si="8">IF(F6&lt;0,-1,1)</f>
        <v>1</v>
      </c>
      <c r="H6" s="360"/>
      <c r="I6" s="2478"/>
      <c r="J6" s="2482">
        <f>結果表!M4</f>
        <v>100.0566820487503</v>
      </c>
      <c r="L6" s="527">
        <v>3</v>
      </c>
      <c r="M6" s="262">
        <f t="shared" si="0"/>
        <v>100.39405461970631</v>
      </c>
      <c r="N6" s="220">
        <f t="shared" si="1"/>
        <v>100.0566820487503</v>
      </c>
    </row>
    <row r="7" spans="1:16">
      <c r="A7" s="2175">
        <v>43191</v>
      </c>
      <c r="B7" s="2482">
        <f>結果表!E5</f>
        <v>100.70494912009107</v>
      </c>
      <c r="C7" s="699">
        <f t="shared" ref="C7" si="9">B7-B6</f>
        <v>0.3108945003847623</v>
      </c>
      <c r="D7" s="52"/>
      <c r="E7" s="359">
        <f t="shared" ref="E7" si="10">AVERAGE(B5:B7)</f>
        <v>100.3713540490384</v>
      </c>
      <c r="F7" s="542">
        <f t="shared" ref="F7" si="11">E7-E6</f>
        <v>0.36978718767019814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結果表!M5</f>
        <v>100.17432912888584</v>
      </c>
      <c r="L7" s="527">
        <v>4</v>
      </c>
      <c r="M7" s="262">
        <f t="shared" si="0"/>
        <v>100.70494912009107</v>
      </c>
      <c r="N7" s="220">
        <f t="shared" si="1"/>
        <v>100.17432912888584</v>
      </c>
    </row>
    <row r="8" spans="1:16">
      <c r="A8" s="2175">
        <v>43221</v>
      </c>
      <c r="B8" s="2482">
        <f>結果表!E6</f>
        <v>100.98099313523761</v>
      </c>
      <c r="C8" s="699">
        <f t="shared" ref="C8" si="15">B8-B7</f>
        <v>0.27604401514653887</v>
      </c>
      <c r="D8" s="52"/>
      <c r="E8" s="359">
        <f t="shared" ref="E8" si="16">AVERAGE(B6:B8)</f>
        <v>100.69333229167835</v>
      </c>
      <c r="F8" s="542">
        <f t="shared" ref="F8" si="17">E8-E7</f>
        <v>0.32197824263994335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結果表!M6</f>
        <v>100.26359283647534</v>
      </c>
      <c r="L8" s="527">
        <v>5</v>
      </c>
      <c r="M8" s="262">
        <f t="shared" ref="M8:M16" si="21">B8</f>
        <v>100.98099313523761</v>
      </c>
      <c r="N8" s="220">
        <f t="shared" ref="N8:N16" si="22">J8</f>
        <v>100.26359283647534</v>
      </c>
    </row>
    <row r="9" spans="1:16">
      <c r="A9" s="2175">
        <v>43252</v>
      </c>
      <c r="B9" s="2482">
        <f>結果表!E7</f>
        <v>101.18558373391501</v>
      </c>
      <c r="C9" s="699">
        <f t="shared" ref="C9" si="23">B9-B8</f>
        <v>0.20459059867739882</v>
      </c>
      <c r="D9" s="52"/>
      <c r="E9" s="359">
        <f t="shared" ref="E9" si="24">AVERAGE(B7:B9)</f>
        <v>100.9571753297479</v>
      </c>
      <c r="F9" s="542">
        <f t="shared" ref="F9" si="25">E9-E8</f>
        <v>0.26384303806955245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結果表!M7</f>
        <v>100.36132641790041</v>
      </c>
      <c r="L9" s="527">
        <v>6</v>
      </c>
      <c r="M9" s="262">
        <f t="shared" si="21"/>
        <v>101.18558373391501</v>
      </c>
      <c r="N9" s="220">
        <f t="shared" si="22"/>
        <v>100.36132641790041</v>
      </c>
    </row>
    <row r="10" spans="1:16">
      <c r="A10" s="2175">
        <v>43282</v>
      </c>
      <c r="B10" s="2482">
        <f>結果表!E8</f>
        <v>101.39098894417074</v>
      </c>
      <c r="C10" s="699">
        <f t="shared" ref="C10" si="29">B10-B9</f>
        <v>0.20540521025573355</v>
      </c>
      <c r="D10" s="52"/>
      <c r="E10" s="359">
        <f t="shared" ref="E10" si="30">AVERAGE(B8:B10)</f>
        <v>101.18585527110777</v>
      </c>
      <c r="F10" s="542">
        <f t="shared" ref="F10" si="31">E10-E9</f>
        <v>0.22867994135987146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結果表!M8</f>
        <v>100.48116804265047</v>
      </c>
      <c r="L10" s="527">
        <v>7</v>
      </c>
      <c r="M10" s="262">
        <f t="shared" si="21"/>
        <v>101.39098894417074</v>
      </c>
      <c r="N10" s="220">
        <f t="shared" si="22"/>
        <v>100.48116804265047</v>
      </c>
    </row>
    <row r="11" spans="1:16">
      <c r="A11" s="2175">
        <v>43313</v>
      </c>
      <c r="B11" s="2482">
        <f>結果表!E9</f>
        <v>101.5964243539263</v>
      </c>
      <c r="C11" s="699">
        <f t="shared" ref="C11" si="35">B11-B10</f>
        <v>0.20543540975555175</v>
      </c>
      <c r="D11" s="52"/>
      <c r="E11" s="359">
        <f t="shared" ref="E11" si="36">AVERAGE(B9:B11)</f>
        <v>101.39099901067068</v>
      </c>
      <c r="F11" s="542">
        <f t="shared" ref="F11" si="37">E11-E10</f>
        <v>0.20514373956291365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結果表!M9</f>
        <v>100.61328135930185</v>
      </c>
      <c r="L11" s="529">
        <v>8</v>
      </c>
      <c r="M11" s="262">
        <f t="shared" si="21"/>
        <v>101.5964243539263</v>
      </c>
      <c r="N11" s="220">
        <f t="shared" si="22"/>
        <v>100.61328135930185</v>
      </c>
    </row>
    <row r="12" spans="1:16">
      <c r="A12" s="2175">
        <v>43344</v>
      </c>
      <c r="B12" s="2482">
        <f>結果表!E10</f>
        <v>101.76614339553799</v>
      </c>
      <c r="C12" s="699">
        <f t="shared" ref="C12" si="41">B12-B11</f>
        <v>0.16971904161169959</v>
      </c>
      <c r="D12" s="52"/>
      <c r="E12" s="359">
        <f t="shared" ref="E12" si="42">AVERAGE(B10:B12)</f>
        <v>101.58451889787834</v>
      </c>
      <c r="F12" s="542">
        <f t="shared" ref="F12" si="43">E12-E11</f>
        <v>0.19351988720765689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結果表!M10</f>
        <v>100.75062161152414</v>
      </c>
      <c r="L12" s="529">
        <v>9</v>
      </c>
      <c r="M12" s="262">
        <f t="shared" si="21"/>
        <v>101.76614339553799</v>
      </c>
      <c r="N12" s="220">
        <f t="shared" si="22"/>
        <v>100.75062161152414</v>
      </c>
    </row>
    <row r="13" spans="1:16">
      <c r="A13" s="2175">
        <v>43374</v>
      </c>
      <c r="B13" s="2482">
        <f>結果表!E11</f>
        <v>101.89599931066999</v>
      </c>
      <c r="C13" s="699">
        <f t="shared" ref="C13" si="47">B13-B12</f>
        <v>0.12985591513199779</v>
      </c>
      <c r="D13" s="52"/>
      <c r="E13" s="359">
        <f t="shared" ref="E13" si="48">AVERAGE(B11:B13)</f>
        <v>101.75285568671143</v>
      </c>
      <c r="F13" s="542">
        <f t="shared" ref="F13" si="49">E13-E12</f>
        <v>0.16833678883308778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結果表!M11</f>
        <v>100.88210969139971</v>
      </c>
      <c r="L13" s="529">
        <v>10</v>
      </c>
      <c r="M13" s="262">
        <f t="shared" si="21"/>
        <v>101.89599931066999</v>
      </c>
      <c r="N13" s="220">
        <f t="shared" si="22"/>
        <v>100.88210969139971</v>
      </c>
    </row>
    <row r="14" spans="1:16">
      <c r="A14" s="2175">
        <v>43405</v>
      </c>
      <c r="B14" s="2482">
        <f>結果表!E12</f>
        <v>101.86834240588459</v>
      </c>
      <c r="C14" s="699">
        <f t="shared" ref="C14" si="53">B14-B13</f>
        <v>-2.7656904785402503E-2</v>
      </c>
      <c r="D14" s="52"/>
      <c r="E14" s="359">
        <f t="shared" ref="E14" si="54">AVERAGE(B12:B14)</f>
        <v>101.84349503736421</v>
      </c>
      <c r="F14" s="542">
        <f t="shared" ref="F14" si="55">E14-E13</f>
        <v>9.0639350652779171E-2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結果表!M12</f>
        <v>100.99928229982848</v>
      </c>
      <c r="L14" s="528">
        <v>11</v>
      </c>
      <c r="M14" s="262">
        <f t="shared" si="21"/>
        <v>101.86834240588459</v>
      </c>
      <c r="N14" s="220">
        <f t="shared" si="22"/>
        <v>100.99928229982848</v>
      </c>
    </row>
    <row r="15" spans="1:16">
      <c r="A15" s="2484">
        <v>43435</v>
      </c>
      <c r="B15" s="2482">
        <f>結果表!E13</f>
        <v>101.68848628290277</v>
      </c>
      <c r="C15" s="930">
        <f t="shared" ref="C15:C16" si="59">B15-B14</f>
        <v>-0.17985612298181763</v>
      </c>
      <c r="D15" s="550"/>
      <c r="E15" s="544">
        <f t="shared" ref="E15:E16" si="60">AVERAGE(B13:B15)</f>
        <v>101.81760933315245</v>
      </c>
      <c r="F15" s="551">
        <f t="shared" ref="F15:F16" si="61">E15-E14</f>
        <v>-2.588570421175973E-2</v>
      </c>
      <c r="G15" s="545">
        <f t="shared" ref="G15:G16" si="62">IF(F15&lt;0,-1,1)</f>
        <v>-1</v>
      </c>
      <c r="H15" s="552">
        <f t="shared" ref="H15:H16" si="63">SUM(G13:G15)</f>
        <v>1</v>
      </c>
      <c r="I15" s="2480" t="str">
        <f t="shared" ref="I15:I16" si="64">IF(H15=-3,"悪化 ",IF(H15=3,"改善 "," ---"))</f>
        <v xml:space="preserve"> ---</v>
      </c>
      <c r="J15" s="2482">
        <f>結果表!M13</f>
        <v>101.11589343311826</v>
      </c>
      <c r="L15" s="527">
        <v>12</v>
      </c>
      <c r="M15" s="262">
        <f t="shared" si="21"/>
        <v>101.68848628290277</v>
      </c>
      <c r="N15" s="220">
        <f t="shared" si="22"/>
        <v>101.11589343311826</v>
      </c>
    </row>
    <row r="16" spans="1:16">
      <c r="A16" s="2175">
        <v>43466</v>
      </c>
      <c r="B16" s="2481">
        <f>結果表!E14</f>
        <v>101.42309920622873</v>
      </c>
      <c r="C16" s="699">
        <f t="shared" si="59"/>
        <v>-0.26538707667404537</v>
      </c>
      <c r="D16" s="243">
        <f t="shared" ref="D16" si="65">ROUND((B16-B4)/B4*100,2)</f>
        <v>1.83</v>
      </c>
      <c r="E16" s="542">
        <f t="shared" si="60"/>
        <v>101.65997596500536</v>
      </c>
      <c r="F16" s="359">
        <f t="shared" si="61"/>
        <v>-0.1576333681470885</v>
      </c>
      <c r="G16" s="360">
        <f t="shared" si="62"/>
        <v>-1</v>
      </c>
      <c r="H16" s="361">
        <f t="shared" si="63"/>
        <v>-1</v>
      </c>
      <c r="I16" s="362" t="str">
        <f t="shared" si="64"/>
        <v xml:space="preserve"> ---</v>
      </c>
      <c r="J16" s="2481">
        <f>結果表!M14</f>
        <v>101.22769350374713</v>
      </c>
      <c r="L16" s="530" t="s">
        <v>758</v>
      </c>
      <c r="M16" s="531">
        <f t="shared" si="21"/>
        <v>101.42309920622873</v>
      </c>
      <c r="N16" s="369">
        <f t="shared" si="22"/>
        <v>101.22769350374713</v>
      </c>
    </row>
    <row r="17" spans="1:14">
      <c r="A17" s="2175">
        <v>43497</v>
      </c>
      <c r="B17" s="2482">
        <f>結果表!E15</f>
        <v>101.11230369466413</v>
      </c>
      <c r="C17" s="699">
        <f t="shared" ref="C17" si="66">B17-B16</f>
        <v>-0.31079551156459218</v>
      </c>
      <c r="D17" s="243">
        <f t="shared" ref="D17" si="67">ROUND((B17-B5)/B5*100,2)</f>
        <v>1.1000000000000001</v>
      </c>
      <c r="E17" s="542">
        <f t="shared" ref="E17" si="68">AVERAGE(B15:B17)</f>
        <v>101.40796306126521</v>
      </c>
      <c r="F17" s="359">
        <f t="shared" ref="F17" si="69">E17-E16</f>
        <v>-0.25201290374015173</v>
      </c>
      <c r="G17" s="360">
        <f t="shared" ref="G17" si="70">IF(F17&lt;0,-1,1)</f>
        <v>-1</v>
      </c>
      <c r="H17" s="361">
        <f t="shared" ref="H17" si="71">SUM(G15:G17)</f>
        <v>-3</v>
      </c>
      <c r="I17" s="362" t="str">
        <f t="shared" ref="I17" si="72">IF(H17=-3,"悪化 ",IF(H17=3,"改善 "," ---"))</f>
        <v xml:space="preserve">悪化 </v>
      </c>
      <c r="J17" s="2482">
        <f>結果表!M15</f>
        <v>101.30802692326587</v>
      </c>
      <c r="L17" s="527">
        <v>2</v>
      </c>
      <c r="M17" s="262">
        <f t="shared" ref="M17" si="73">B17</f>
        <v>101.11230369466413</v>
      </c>
      <c r="N17" s="220">
        <f t="shared" ref="N17" si="74">J17</f>
        <v>101.30802692326587</v>
      </c>
    </row>
    <row r="18" spans="1:14">
      <c r="A18" s="2175">
        <v>43525</v>
      </c>
      <c r="B18" s="2482">
        <f>結果表!E16</f>
        <v>100.81382330433038</v>
      </c>
      <c r="C18" s="699">
        <f t="shared" ref="C18" si="75">B18-B17</f>
        <v>-0.29848039033375073</v>
      </c>
      <c r="D18" s="243">
        <f t="shared" ref="D18" si="76">ROUND((B18-B6)/B6*100,2)</f>
        <v>0.42</v>
      </c>
      <c r="E18" s="542">
        <f t="shared" ref="E18" si="77">AVERAGE(B16:B18)</f>
        <v>101.1164087350744</v>
      </c>
      <c r="F18" s="359">
        <f t="shared" ref="F18" si="78">E18-E17</f>
        <v>-0.29155432619080557</v>
      </c>
      <c r="G18" s="360">
        <f t="shared" ref="G18" si="79">IF(F18&lt;0,-1,1)</f>
        <v>-1</v>
      </c>
      <c r="H18" s="361">
        <f t="shared" ref="H18" si="80">SUM(G16:G18)</f>
        <v>-3</v>
      </c>
      <c r="I18" s="362" t="str">
        <f t="shared" ref="I18" si="81">IF(H18=-3,"悪化 ",IF(H18=3,"改善 "," ---"))</f>
        <v xml:space="preserve">悪化 </v>
      </c>
      <c r="J18" s="2482">
        <f>結果表!M16</f>
        <v>101.36467341680344</v>
      </c>
      <c r="L18" s="527">
        <v>3</v>
      </c>
      <c r="M18" s="262">
        <f t="shared" ref="M18" si="82">B18</f>
        <v>100.81382330433038</v>
      </c>
      <c r="N18" s="220">
        <f t="shared" ref="N18" si="83">J18</f>
        <v>101.36467341680344</v>
      </c>
    </row>
    <row r="19" spans="1:14">
      <c r="A19" s="2175">
        <v>43556</v>
      </c>
      <c r="B19" s="2482">
        <f>結果表!E17</f>
        <v>100.6167499871591</v>
      </c>
      <c r="C19" s="699">
        <f t="shared" ref="C19" si="84">B19-B18</f>
        <v>-0.19707331717128795</v>
      </c>
      <c r="D19" s="243">
        <f t="shared" ref="D19" si="85">ROUND((B19-B7)/B7*100,2)</f>
        <v>-0.09</v>
      </c>
      <c r="E19" s="542">
        <f t="shared" ref="E19" si="86">AVERAGE(B17:B19)</f>
        <v>100.8476256620512</v>
      </c>
      <c r="F19" s="359">
        <f t="shared" ref="F19" si="87">E19-E18</f>
        <v>-0.26878307302320081</v>
      </c>
      <c r="G19" s="360">
        <f t="shared" ref="G19" si="88">IF(F19&lt;0,-1,1)</f>
        <v>-1</v>
      </c>
      <c r="H19" s="361">
        <f t="shared" ref="H19" si="89">SUM(G17:G19)</f>
        <v>-3</v>
      </c>
      <c r="I19" s="362" t="str">
        <f t="shared" ref="I19" si="90">IF(H19=-3,"悪化 ",IF(H19=3,"改善 "," ---"))</f>
        <v xml:space="preserve">悪化 </v>
      </c>
      <c r="J19" s="2482">
        <f>結果表!M17</f>
        <v>101.4008032646847</v>
      </c>
      <c r="L19" s="527">
        <v>4</v>
      </c>
      <c r="M19" s="262">
        <f t="shared" ref="M19" si="91">B19</f>
        <v>100.6167499871591</v>
      </c>
      <c r="N19" s="220">
        <f t="shared" ref="N19" si="92">J19</f>
        <v>101.4008032646847</v>
      </c>
    </row>
    <row r="20" spans="1:14">
      <c r="A20" s="2175">
        <v>43586</v>
      </c>
      <c r="B20" s="2482">
        <f>結果表!E18</f>
        <v>100.47667231821247</v>
      </c>
      <c r="C20" s="699">
        <f t="shared" ref="C20" si="93">B20-B19</f>
        <v>-0.14007766894663121</v>
      </c>
      <c r="D20" s="243">
        <f t="shared" ref="D20" si="94">ROUND((B20-B8)/B8*100,2)</f>
        <v>-0.5</v>
      </c>
      <c r="E20" s="542">
        <f t="shared" ref="E20" si="95">AVERAGE(B18:B20)</f>
        <v>100.63574853656731</v>
      </c>
      <c r="F20" s="359">
        <f t="shared" ref="F20" si="96">E20-E19</f>
        <v>-0.2118771254838947</v>
      </c>
      <c r="G20" s="360">
        <f t="shared" ref="G20" si="97">IF(F20&lt;0,-1,1)</f>
        <v>-1</v>
      </c>
      <c r="H20" s="361">
        <f t="shared" ref="H20" si="98">SUM(G18:G20)</f>
        <v>-3</v>
      </c>
      <c r="I20" s="362" t="str">
        <f t="shared" ref="I20" si="99">IF(H20=-3,"悪化 ",IF(H20=3,"改善 "," ---"))</f>
        <v xml:space="preserve">悪化 </v>
      </c>
      <c r="J20" s="2482">
        <f>結果表!M18</f>
        <v>101.45153641236742</v>
      </c>
      <c r="L20" s="527">
        <v>5</v>
      </c>
      <c r="M20" s="262">
        <f t="shared" ref="M20" si="100">B20</f>
        <v>100.47667231821247</v>
      </c>
      <c r="N20" s="220">
        <f t="shared" ref="N20" si="101">J20</f>
        <v>101.45153641236742</v>
      </c>
    </row>
    <row r="21" spans="1:14">
      <c r="A21" s="2175">
        <v>43617</v>
      </c>
      <c r="B21" s="2482">
        <f>結果表!E19</f>
        <v>100.39147229606699</v>
      </c>
      <c r="C21" s="699">
        <f t="shared" ref="C21" si="102">B21-B20</f>
        <v>-8.5200022145471621E-2</v>
      </c>
      <c r="D21" s="243">
        <f t="shared" ref="D21" si="103">ROUND((B21-B9)/B9*100,2)</f>
        <v>-0.78</v>
      </c>
      <c r="E21" s="542">
        <f t="shared" ref="E21" si="104">AVERAGE(B19:B21)</f>
        <v>100.49496486714618</v>
      </c>
      <c r="F21" s="359">
        <f t="shared" ref="F21" si="105">E21-E20</f>
        <v>-0.14078366942112552</v>
      </c>
      <c r="G21" s="360">
        <f t="shared" ref="G21" si="106">IF(F21&lt;0,-1,1)</f>
        <v>-1</v>
      </c>
      <c r="H21" s="361">
        <f t="shared" ref="H21" si="107">SUM(G19:G21)</f>
        <v>-3</v>
      </c>
      <c r="I21" s="362" t="str">
        <f t="shared" ref="I21" si="108">IF(H21=-3,"悪化 ",IF(H21=3,"改善 "," ---"))</f>
        <v xml:space="preserve">悪化 </v>
      </c>
      <c r="J21" s="2482">
        <f>結果表!M19</f>
        <v>101.53561723504347</v>
      </c>
      <c r="L21" s="527">
        <v>6</v>
      </c>
      <c r="M21" s="262">
        <f t="shared" ref="M21" si="109">B21</f>
        <v>100.39147229606699</v>
      </c>
      <c r="N21" s="220">
        <f t="shared" ref="N21" si="110">J21</f>
        <v>101.53561723504347</v>
      </c>
    </row>
    <row r="22" spans="1:14">
      <c r="A22" s="2175">
        <v>43647</v>
      </c>
      <c r="B22" s="2482">
        <f>結果表!E20</f>
        <v>100.31256107882695</v>
      </c>
      <c r="C22" s="699">
        <f t="shared" ref="C22" si="111">B22-B21</f>
        <v>-7.8911217240047904E-2</v>
      </c>
      <c r="D22" s="243">
        <f t="shared" ref="D22" si="112">ROUND((B22-B10)/B10*100,2)</f>
        <v>-1.06</v>
      </c>
      <c r="E22" s="542">
        <f t="shared" ref="E22" si="113">AVERAGE(B20:B22)</f>
        <v>100.39356856436881</v>
      </c>
      <c r="F22" s="359">
        <f t="shared" ref="F22" si="114">E22-E21</f>
        <v>-0.1013963027773741</v>
      </c>
      <c r="G22" s="360">
        <f t="shared" ref="G22" si="115">IF(F22&lt;0,-1,1)</f>
        <v>-1</v>
      </c>
      <c r="H22" s="361">
        <f t="shared" ref="H22" si="116">SUM(G20:G22)</f>
        <v>-3</v>
      </c>
      <c r="I22" s="362" t="str">
        <f t="shared" ref="I22" si="117">IF(H22=-3,"悪化 ",IF(H22=3,"改善 "," ---"))</f>
        <v xml:space="preserve">悪化 </v>
      </c>
      <c r="J22" s="2482">
        <f>結果表!M20</f>
        <v>101.61106391809724</v>
      </c>
      <c r="L22" s="527">
        <v>7</v>
      </c>
      <c r="M22" s="262">
        <f t="shared" ref="M22" si="118">B22</f>
        <v>100.31256107882695</v>
      </c>
      <c r="N22" s="220">
        <f t="shared" ref="N22" si="119">J22</f>
        <v>101.61106391809724</v>
      </c>
    </row>
    <row r="23" spans="1:14">
      <c r="A23" s="2175">
        <v>43678</v>
      </c>
      <c r="B23" s="2482">
        <f>結果表!E21</f>
        <v>100.19404446120535</v>
      </c>
      <c r="C23" s="699">
        <f t="shared" ref="C23" si="120">B23-B22</f>
        <v>-0.11851661762159438</v>
      </c>
      <c r="D23" s="243">
        <f t="shared" ref="D23" si="121">ROUND((B23-B11)/B11*100,2)</f>
        <v>-1.38</v>
      </c>
      <c r="E23" s="542">
        <f t="shared" ref="E23" si="122">AVERAGE(B21:B23)</f>
        <v>100.29935927869975</v>
      </c>
      <c r="F23" s="359">
        <f t="shared" ref="F23" si="123">E23-E22</f>
        <v>-9.4209285669052178E-2</v>
      </c>
      <c r="G23" s="360">
        <f t="shared" ref="G23" si="124">IF(F23&lt;0,-1,1)</f>
        <v>-1</v>
      </c>
      <c r="H23" s="361">
        <f t="shared" ref="H23" si="125">SUM(G21:G23)</f>
        <v>-3</v>
      </c>
      <c r="I23" s="362" t="str">
        <f t="shared" ref="I23" si="126">IF(H23=-3,"悪化 ",IF(H23=3,"改善 "," ---"))</f>
        <v xml:space="preserve">悪化 </v>
      </c>
      <c r="J23" s="2482">
        <f>結果表!M21</f>
        <v>101.60952348981431</v>
      </c>
      <c r="L23" s="529">
        <v>8</v>
      </c>
      <c r="M23" s="262">
        <f t="shared" ref="M23" si="127">B23</f>
        <v>100.19404446120535</v>
      </c>
      <c r="N23" s="220">
        <f t="shared" ref="N23" si="128">J23</f>
        <v>101.60952348981431</v>
      </c>
    </row>
    <row r="24" spans="1:14">
      <c r="A24" s="2175">
        <v>43709</v>
      </c>
      <c r="B24" s="2482">
        <f>結果表!E22</f>
        <v>100.05357044249759</v>
      </c>
      <c r="C24" s="699">
        <f t="shared" ref="C24" si="129">B24-B23</f>
        <v>-0.14047401870776355</v>
      </c>
      <c r="D24" s="243">
        <f t="shared" ref="D24" si="130">ROUND((B24-B12)/B12*100,2)</f>
        <v>-1.68</v>
      </c>
      <c r="E24" s="542">
        <f t="shared" ref="E24" si="131">AVERAGE(B22:B24)</f>
        <v>100.18672532750996</v>
      </c>
      <c r="F24" s="359">
        <f t="shared" ref="F24" si="132">E24-E23</f>
        <v>-0.11263395118979247</v>
      </c>
      <c r="G24" s="360">
        <f t="shared" ref="G24" si="133">IF(F24&lt;0,-1,1)</f>
        <v>-1</v>
      </c>
      <c r="H24" s="361">
        <f t="shared" ref="H24" si="134">SUM(G22:G24)</f>
        <v>-3</v>
      </c>
      <c r="I24" s="362" t="str">
        <f t="shared" ref="I24" si="135">IF(H24=-3,"悪化 ",IF(H24=3,"改善 "," ---"))</f>
        <v xml:space="preserve">悪化 </v>
      </c>
      <c r="J24" s="2482">
        <f>結果表!M22</f>
        <v>101.48565568101105</v>
      </c>
      <c r="L24" s="529">
        <v>9</v>
      </c>
      <c r="M24" s="262">
        <f t="shared" ref="M24" si="136">B24</f>
        <v>100.05357044249759</v>
      </c>
      <c r="N24" s="220">
        <f t="shared" ref="N24" si="137">J24</f>
        <v>101.48565568101105</v>
      </c>
    </row>
    <row r="25" spans="1:14">
      <c r="A25" s="2175">
        <v>43739</v>
      </c>
      <c r="B25" s="2482">
        <f>結果表!E23</f>
        <v>99.773057785077711</v>
      </c>
      <c r="C25" s="699">
        <f t="shared" ref="C25" si="138">B25-B24</f>
        <v>-0.28051265741987663</v>
      </c>
      <c r="D25" s="243">
        <f t="shared" ref="D25" si="139">ROUND((B25-B13)/B13*100,2)</f>
        <v>-2.08</v>
      </c>
      <c r="E25" s="542">
        <f t="shared" ref="E25" si="140">AVERAGE(B23:B25)</f>
        <v>100.0068908962602</v>
      </c>
      <c r="F25" s="359">
        <f t="shared" ref="F25" si="141">E25-E24</f>
        <v>-0.17983443124975906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結果表!M23</f>
        <v>101.19903592427251</v>
      </c>
      <c r="L25" s="529">
        <v>10</v>
      </c>
      <c r="M25" s="262">
        <f t="shared" ref="M25" si="145">B25</f>
        <v>99.773057785077711</v>
      </c>
      <c r="N25" s="220">
        <f t="shared" ref="N25" si="146">J25</f>
        <v>101.19903592427251</v>
      </c>
    </row>
    <row r="26" spans="1:14">
      <c r="A26" s="2175">
        <v>43770</v>
      </c>
      <c r="B26" s="2482">
        <f>結果表!E24</f>
        <v>99.398655519936256</v>
      </c>
      <c r="C26" s="699">
        <f t="shared" ref="C26" si="147">B26-B25</f>
        <v>-0.37440226514145536</v>
      </c>
      <c r="D26" s="243">
        <f t="shared" ref="D26" si="148">ROUND((B26-B14)/B14*100,2)</f>
        <v>-2.42</v>
      </c>
      <c r="E26" s="542">
        <f t="shared" ref="E26" si="149">AVERAGE(B24:B26)</f>
        <v>99.741761249170509</v>
      </c>
      <c r="F26" s="359">
        <f t="shared" ref="F26" si="150">E26-E25</f>
        <v>-0.26512964708969378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結果表!M24</f>
        <v>100.81823404651273</v>
      </c>
      <c r="L26" s="528">
        <v>11</v>
      </c>
      <c r="M26" s="262">
        <f t="shared" ref="M26" si="154">B26</f>
        <v>99.398655519936256</v>
      </c>
      <c r="N26" s="220">
        <f t="shared" ref="N26" si="155">J26</f>
        <v>100.81823404651273</v>
      </c>
    </row>
    <row r="27" spans="1:14">
      <c r="A27" s="2175">
        <v>43800</v>
      </c>
      <c r="B27" s="2483">
        <f>結果表!E25</f>
        <v>98.971133664421529</v>
      </c>
      <c r="C27" s="699">
        <f t="shared" ref="C27:C28" si="156">B27-B26</f>
        <v>-0.42752185551472621</v>
      </c>
      <c r="D27" s="243">
        <f t="shared" ref="D27:D28" si="157">ROUND((B27-B15)/B15*100,2)</f>
        <v>-2.67</v>
      </c>
      <c r="E27" s="542">
        <f t="shared" ref="E27:E28" si="158">AVERAGE(B25:B27)</f>
        <v>99.380948989811827</v>
      </c>
      <c r="F27" s="359">
        <f t="shared" ref="F27:F28" si="159">E27-E26</f>
        <v>-0.36081225935868133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結果表!M25</f>
        <v>100.37631289823381</v>
      </c>
      <c r="L27" s="527">
        <v>12</v>
      </c>
      <c r="M27" s="262">
        <f t="shared" ref="M27:M28" si="163">B27</f>
        <v>98.971133664421529</v>
      </c>
      <c r="N27" s="220">
        <f t="shared" ref="N27:N28" si="164">J27</f>
        <v>100.37631289823381</v>
      </c>
    </row>
    <row r="28" spans="1:14">
      <c r="A28" s="2174">
        <v>43831</v>
      </c>
      <c r="B28" s="2482">
        <f>結果表!E26</f>
        <v>98.466963794604737</v>
      </c>
      <c r="C28" s="735">
        <f t="shared" si="156"/>
        <v>-0.50416986981679202</v>
      </c>
      <c r="D28" s="245">
        <f t="shared" si="157"/>
        <v>-2.91</v>
      </c>
      <c r="E28" s="548">
        <f t="shared" si="158"/>
        <v>98.945584326320841</v>
      </c>
      <c r="F28" s="553">
        <f t="shared" si="159"/>
        <v>-0.43536466349098646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結果表!M26</f>
        <v>99.851214868698619</v>
      </c>
      <c r="L28" s="530" t="s">
        <v>802</v>
      </c>
      <c r="M28" s="531">
        <f t="shared" si="163"/>
        <v>98.466963794604737</v>
      </c>
      <c r="N28" s="369">
        <f t="shared" si="164"/>
        <v>99.851214868698619</v>
      </c>
    </row>
    <row r="29" spans="1:14">
      <c r="A29" s="2175">
        <v>43862</v>
      </c>
      <c r="B29" s="2482">
        <f>結果表!E27</f>
        <v>97.867136536594899</v>
      </c>
      <c r="C29" s="699">
        <f t="shared" ref="C29" si="165">B29-B28</f>
        <v>-0.59982725800983872</v>
      </c>
      <c r="D29" s="243">
        <f t="shared" ref="D29" si="166">ROUND((B29-B17)/B17*100,2)</f>
        <v>-3.21</v>
      </c>
      <c r="E29" s="542">
        <f t="shared" ref="E29" si="167">AVERAGE(B27:B29)</f>
        <v>98.435077998540393</v>
      </c>
      <c r="F29" s="359">
        <f t="shared" ref="F29" si="168">E29-E28</f>
        <v>-0.51050632778044758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結果表!M27</f>
        <v>99.237801666376768</v>
      </c>
      <c r="L29" s="527">
        <v>2</v>
      </c>
      <c r="M29" s="262">
        <f t="shared" ref="M29" si="172">B29</f>
        <v>97.867136536594899</v>
      </c>
      <c r="N29" s="220">
        <f t="shared" ref="N29" si="173">J29</f>
        <v>99.237801666376768</v>
      </c>
    </row>
    <row r="30" spans="1:14">
      <c r="A30" s="2175">
        <v>43891</v>
      </c>
      <c r="B30" s="2482">
        <f>結果表!E28</f>
        <v>97.167874488162553</v>
      </c>
      <c r="C30" s="699">
        <f t="shared" ref="C30" si="174">B30-B29</f>
        <v>-0.6992620484323453</v>
      </c>
      <c r="D30" s="243">
        <f t="shared" ref="D30" si="175">ROUND((B30-B18)/B18*100,2)</f>
        <v>-3.62</v>
      </c>
      <c r="E30" s="542">
        <f t="shared" ref="E30" si="176">AVERAGE(B28:B30)</f>
        <v>97.833991606454063</v>
      </c>
      <c r="F30" s="359">
        <f t="shared" ref="F30" si="177">E30-E29</f>
        <v>-0.60108639208633008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結果表!M28</f>
        <v>98.529265483273335</v>
      </c>
      <c r="L30" s="527">
        <v>3</v>
      </c>
      <c r="M30" s="262">
        <f t="shared" ref="M30" si="181">B30</f>
        <v>97.167874488162553</v>
      </c>
      <c r="N30" s="220">
        <f t="shared" ref="N30" si="182">J30</f>
        <v>98.529265483273335</v>
      </c>
    </row>
    <row r="31" spans="1:14">
      <c r="A31" s="2175">
        <v>43922</v>
      </c>
      <c r="B31" s="2482">
        <f>結果表!E29</f>
        <v>96.480568184209588</v>
      </c>
      <c r="C31" s="699">
        <f t="shared" ref="C31" si="183">B31-B30</f>
        <v>-0.68730630395296544</v>
      </c>
      <c r="D31" s="243">
        <f t="shared" ref="D31" si="184">ROUND((B31-B19)/B19*100,2)</f>
        <v>-4.1100000000000003</v>
      </c>
      <c r="E31" s="542">
        <f t="shared" ref="E31" si="185">AVERAGE(B29:B31)</f>
        <v>97.171859736322347</v>
      </c>
      <c r="F31" s="359">
        <f t="shared" ref="F31" si="186">E31-E30</f>
        <v>-0.66213187013171648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結果表!M29</f>
        <v>97.8133895904582</v>
      </c>
      <c r="L31" s="527">
        <v>4</v>
      </c>
      <c r="M31" s="262">
        <f t="shared" ref="M31" si="190">B31</f>
        <v>96.480568184209588</v>
      </c>
      <c r="N31" s="220">
        <f t="shared" ref="N31" si="191">J31</f>
        <v>97.8133895904582</v>
      </c>
    </row>
    <row r="32" spans="1:14">
      <c r="A32" s="2175">
        <v>43952</v>
      </c>
      <c r="B32" s="2482">
        <f>結果表!E30</f>
        <v>96.022800661366361</v>
      </c>
      <c r="C32" s="699">
        <f t="shared" ref="C32" si="192">B32-B31</f>
        <v>-0.45776752284322697</v>
      </c>
      <c r="D32" s="243">
        <f t="shared" ref="D32" si="193">ROUND((B32-B20)/B20*100,2)</f>
        <v>-4.43</v>
      </c>
      <c r="E32" s="542">
        <f t="shared" ref="E32" si="194">AVERAGE(B30:B32)</f>
        <v>96.557081111246177</v>
      </c>
      <c r="F32" s="359">
        <f t="shared" ref="F32" si="195">E32-E31</f>
        <v>-0.61477862507616976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結果表!M30</f>
        <v>97.180558157987377</v>
      </c>
      <c r="L32" s="527">
        <v>5</v>
      </c>
      <c r="M32" s="262">
        <f t="shared" ref="M32" si="199">B32</f>
        <v>96.022800661366361</v>
      </c>
      <c r="N32" s="220">
        <f t="shared" ref="N32" si="200">J32</f>
        <v>97.180558157987377</v>
      </c>
    </row>
    <row r="33" spans="1:14">
      <c r="A33" s="2175">
        <v>43983</v>
      </c>
      <c r="B33" s="2482">
        <f>結果表!E31</f>
        <v>95.91260413708649</v>
      </c>
      <c r="C33" s="699">
        <f t="shared" ref="C33" si="201">B33-B32</f>
        <v>-0.11019652427987126</v>
      </c>
      <c r="D33" s="243">
        <f t="shared" ref="D33" si="202">ROUND((B33-B21)/B21*100,2)</f>
        <v>-4.46</v>
      </c>
      <c r="E33" s="542">
        <f t="shared" ref="E33" si="203">AVERAGE(B31:B33)</f>
        <v>96.138657660887475</v>
      </c>
      <c r="F33" s="359">
        <f t="shared" ref="F33" si="204">E33-E32</f>
        <v>-0.4184234503587021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結果表!M31</f>
        <v>96.72850724814576</v>
      </c>
      <c r="L33" s="527">
        <v>6</v>
      </c>
      <c r="M33" s="262">
        <f t="shared" ref="M33" si="208">B33</f>
        <v>95.91260413708649</v>
      </c>
      <c r="N33" s="220">
        <f t="shared" ref="N33" si="209">J33</f>
        <v>96.72850724814576</v>
      </c>
    </row>
    <row r="34" spans="1:14">
      <c r="A34" s="2175">
        <v>44013</v>
      </c>
      <c r="B34" s="2482">
        <f>結果表!E32</f>
        <v>96.114694583063468</v>
      </c>
      <c r="C34" s="699">
        <f t="shared" ref="C34" si="210">B34-B33</f>
        <v>0.20209044597697812</v>
      </c>
      <c r="D34" s="243">
        <f t="shared" ref="D34" si="211">ROUND((B34-B22)/B22*100,2)</f>
        <v>-4.18</v>
      </c>
      <c r="E34" s="542">
        <f t="shared" ref="E34" si="212">AVERAGE(B32:B34)</f>
        <v>96.016699793838768</v>
      </c>
      <c r="F34" s="359">
        <f t="shared" ref="F34" si="213">E34-E33</f>
        <v>-0.1219578670487067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結果表!M32</f>
        <v>96.545969987693823</v>
      </c>
      <c r="L34" s="527">
        <v>7</v>
      </c>
      <c r="M34" s="262">
        <f t="shared" ref="M34" si="217">B34</f>
        <v>96.114694583063468</v>
      </c>
      <c r="N34" s="220">
        <f t="shared" ref="N34" si="218">J34</f>
        <v>96.545969987693823</v>
      </c>
    </row>
    <row r="35" spans="1:14">
      <c r="A35" s="2175">
        <v>44044</v>
      </c>
      <c r="B35" s="2482">
        <f>結果表!E33</f>
        <v>96.54122646685083</v>
      </c>
      <c r="C35" s="699">
        <f t="shared" ref="C35" si="219">B35-B34</f>
        <v>0.42653188378736218</v>
      </c>
      <c r="D35" s="243">
        <f t="shared" ref="D35" si="220">ROUND((B35-B23)/B23*100,2)</f>
        <v>-3.65</v>
      </c>
      <c r="E35" s="542">
        <f t="shared" ref="E35" si="221">AVERAGE(B33:B35)</f>
        <v>96.18950839566692</v>
      </c>
      <c r="F35" s="359">
        <f t="shared" ref="F35" si="222">E35-E34</f>
        <v>0.17280860182815161</v>
      </c>
      <c r="G35" s="360">
        <f t="shared" ref="G35" si="223">IF(F35&lt;0,-1,1)</f>
        <v>1</v>
      </c>
      <c r="H35" s="361">
        <f t="shared" ref="H35" si="224">SUM(G33:G35)</f>
        <v>-1</v>
      </c>
      <c r="I35" s="362" t="str">
        <f t="shared" ref="I35" si="225">IF(H35=-3,"悪化 ",IF(H35=3,"改善 "," ---"))</f>
        <v xml:space="preserve"> ---</v>
      </c>
      <c r="J35" s="2482">
        <f>結果表!M33</f>
        <v>96.6250688568405</v>
      </c>
      <c r="L35" s="529">
        <v>8</v>
      </c>
      <c r="M35" s="262">
        <f t="shared" ref="M35" si="226">B35</f>
        <v>96.54122646685083</v>
      </c>
      <c r="N35" s="220">
        <f t="shared" ref="N35" si="227">J35</f>
        <v>96.6250688568405</v>
      </c>
    </row>
    <row r="36" spans="1:14">
      <c r="A36" s="2175">
        <v>44075</v>
      </c>
      <c r="B36" s="2482">
        <f>結果表!E34</f>
        <v>97.166099612805226</v>
      </c>
      <c r="C36" s="699">
        <f t="shared" ref="C36" si="228">B36-B35</f>
        <v>0.62487314595439614</v>
      </c>
      <c r="D36" s="243">
        <f t="shared" ref="D36" si="229">ROUND((B36-B24)/B24*100,2)</f>
        <v>-2.89</v>
      </c>
      <c r="E36" s="542">
        <f t="shared" ref="E36" si="230">AVERAGE(B34:B36)</f>
        <v>96.607340220906508</v>
      </c>
      <c r="F36" s="359">
        <f t="shared" ref="F36" si="231">E36-E35</f>
        <v>0.41783182523958828</v>
      </c>
      <c r="G36" s="360">
        <f t="shared" ref="G36" si="232">IF(F36&lt;0,-1,1)</f>
        <v>1</v>
      </c>
      <c r="H36" s="361">
        <f t="shared" ref="H36" si="233">SUM(G34:G36)</f>
        <v>1</v>
      </c>
      <c r="I36" s="362" t="str">
        <f t="shared" ref="I36" si="234">IF(H36=-3,"悪化 ",IF(H36=3,"改善 "," ---"))</f>
        <v xml:space="preserve"> ---</v>
      </c>
      <c r="J36" s="2482">
        <f>結果表!M34</f>
        <v>96.933636701429066</v>
      </c>
      <c r="L36" s="529">
        <v>9</v>
      </c>
      <c r="M36" s="262">
        <f t="shared" ref="M36" si="235">B36</f>
        <v>97.166099612805226</v>
      </c>
      <c r="N36" s="220">
        <f t="shared" ref="N36" si="236">J36</f>
        <v>96.933636701429066</v>
      </c>
    </row>
    <row r="37" spans="1:14">
      <c r="A37" s="2175">
        <v>44105</v>
      </c>
      <c r="B37" s="2482">
        <f>結果表!E35</f>
        <v>97.873284093046678</v>
      </c>
      <c r="C37" s="699">
        <f t="shared" ref="C37" si="237">B37-B36</f>
        <v>0.70718448024145175</v>
      </c>
      <c r="D37" s="243">
        <f t="shared" ref="D37" si="238">ROUND((B37-B25)/B25*100,2)</f>
        <v>-1.9</v>
      </c>
      <c r="E37" s="542">
        <f t="shared" ref="E37" si="239">AVERAGE(B35:B37)</f>
        <v>97.193536724234249</v>
      </c>
      <c r="F37" s="359">
        <f t="shared" ref="F37" si="240">E37-E36</f>
        <v>0.58619650332774142</v>
      </c>
      <c r="G37" s="360">
        <f t="shared" ref="G37" si="241">IF(F37&lt;0,-1,1)</f>
        <v>1</v>
      </c>
      <c r="H37" s="361">
        <f t="shared" ref="H37" si="242">SUM(G35:G37)</f>
        <v>3</v>
      </c>
      <c r="I37" s="362" t="str">
        <f t="shared" ref="I37" si="243">IF(H37=-3,"悪化 ",IF(H37=3,"改善 "," ---"))</f>
        <v xml:space="preserve">改善 </v>
      </c>
      <c r="J37" s="2482">
        <f>結果表!M35</f>
        <v>97.335218198357452</v>
      </c>
      <c r="L37" s="529">
        <v>10</v>
      </c>
      <c r="M37" s="262">
        <f t="shared" ref="M37" si="244">B37</f>
        <v>97.873284093046678</v>
      </c>
      <c r="N37" s="220">
        <f t="shared" ref="N37" si="245">J37</f>
        <v>97.335218198357452</v>
      </c>
    </row>
    <row r="38" spans="1:14">
      <c r="A38" s="2175">
        <v>44136</v>
      </c>
      <c r="B38" s="2482">
        <f>結果表!E36</f>
        <v>98.553491953064807</v>
      </c>
      <c r="C38" s="699">
        <f t="shared" ref="C38" si="246">B38-B37</f>
        <v>0.68020786001812894</v>
      </c>
      <c r="D38" s="243">
        <f t="shared" ref="D38" si="247">ROUND((B38-B26)/B26*100,2)</f>
        <v>-0.85</v>
      </c>
      <c r="E38" s="542">
        <f t="shared" ref="E38" si="248">AVERAGE(B36:B38)</f>
        <v>97.864291886305566</v>
      </c>
      <c r="F38" s="359">
        <f t="shared" ref="F38" si="249">E38-E37</f>
        <v>0.67075516207131614</v>
      </c>
      <c r="G38" s="360">
        <f t="shared" ref="G38" si="250">IF(F38&lt;0,-1,1)</f>
        <v>1</v>
      </c>
      <c r="H38" s="361">
        <f t="shared" ref="H38" si="251">SUM(G36:G38)</f>
        <v>3</v>
      </c>
      <c r="I38" s="362" t="str">
        <f t="shared" ref="I38" si="252">IF(H38=-3,"悪化 ",IF(H38=3,"改善 "," ---"))</f>
        <v xml:space="preserve">改善 </v>
      </c>
      <c r="J38" s="2482">
        <f>結果表!M36</f>
        <v>97.678402358370349</v>
      </c>
      <c r="L38" s="528">
        <v>11</v>
      </c>
      <c r="M38" s="262">
        <f t="shared" ref="M38" si="253">B38</f>
        <v>98.553491953064807</v>
      </c>
      <c r="N38" s="220">
        <f t="shared" ref="N38" si="254">J38</f>
        <v>97.678402358370349</v>
      </c>
    </row>
    <row r="39" spans="1:14">
      <c r="A39" s="2484">
        <v>44166</v>
      </c>
      <c r="B39" s="2482">
        <f>結果表!E37</f>
        <v>99.182309106279888</v>
      </c>
      <c r="C39" s="930">
        <f t="shared" ref="C39" si="255">B39-B38</f>
        <v>0.62881715321508125</v>
      </c>
      <c r="D39" s="246">
        <f t="shared" ref="D39" si="256">ROUND((B39-B27)/B27*100,2)</f>
        <v>0.21</v>
      </c>
      <c r="E39" s="551">
        <f t="shared" ref="E39" si="257">AVERAGE(B37:B39)</f>
        <v>98.536361717463777</v>
      </c>
      <c r="F39" s="544">
        <f t="shared" ref="F39" si="258">E39-E38</f>
        <v>0.67206983115821117</v>
      </c>
      <c r="G39" s="552">
        <f t="shared" ref="G39" si="259">IF(F39&lt;0,-1,1)</f>
        <v>1</v>
      </c>
      <c r="H39" s="545">
        <f t="shared" ref="H39" si="260">SUM(G37:G39)</f>
        <v>3</v>
      </c>
      <c r="I39" s="439" t="str">
        <f t="shared" ref="I39" si="261">IF(H39=-3,"悪化 ",IF(H39=3,"改善 "," ---"))</f>
        <v xml:space="preserve">改善 </v>
      </c>
      <c r="J39" s="2482">
        <f>結果表!M37</f>
        <v>97.982553586684958</v>
      </c>
      <c r="L39" s="532">
        <v>12</v>
      </c>
      <c r="M39" s="494">
        <f t="shared" ref="M39" si="262">B39</f>
        <v>99.182309106279888</v>
      </c>
      <c r="N39" s="225">
        <f t="shared" ref="N39" si="263">J39</f>
        <v>97.982553586684958</v>
      </c>
    </row>
    <row r="40" spans="1:14">
      <c r="A40" s="2175">
        <v>44197</v>
      </c>
      <c r="B40" s="2481">
        <f>結果表!E38</f>
        <v>99.743097165023869</v>
      </c>
      <c r="C40" s="699">
        <f t="shared" ref="C40" si="264">B40-B39</f>
        <v>0.56078805874398086</v>
      </c>
      <c r="D40" s="243">
        <f t="shared" ref="D40" si="265">ROUND((B40-B28)/B28*100,2)</f>
        <v>1.3</v>
      </c>
      <c r="E40" s="359">
        <f t="shared" ref="E40" si="266">AVERAGE(B38:B40)</f>
        <v>99.159632741456178</v>
      </c>
      <c r="F40" s="359">
        <f t="shared" ref="F40" si="267">E40-E39</f>
        <v>0.62327102399240175</v>
      </c>
      <c r="G40" s="361">
        <f t="shared" ref="G40" si="268">IF(F40&lt;0,-1,1)</f>
        <v>1</v>
      </c>
      <c r="H40" s="361">
        <f t="shared" ref="H40" si="269">SUM(G38:G40)</f>
        <v>3</v>
      </c>
      <c r="I40" s="2478" t="str">
        <f t="shared" ref="I40" si="270">IF(H40=-3,"悪化 ",IF(H40=3,"改善 "," ---"))</f>
        <v xml:space="preserve">改善 </v>
      </c>
      <c r="J40" s="2481">
        <f>結果表!M38</f>
        <v>98.282801228075144</v>
      </c>
      <c r="L40" s="530" t="s">
        <v>814</v>
      </c>
      <c r="M40" s="262">
        <f t="shared" ref="M40" si="271">B40</f>
        <v>99.743097165023869</v>
      </c>
      <c r="N40" s="220">
        <f t="shared" ref="N40" si="272">J40</f>
        <v>98.282801228075144</v>
      </c>
    </row>
    <row r="41" spans="1:14">
      <c r="A41" s="2175">
        <v>44228</v>
      </c>
      <c r="B41" s="2482">
        <f>結果表!E39</f>
        <v>100.18114636900988</v>
      </c>
      <c r="C41" s="699">
        <f t="shared" ref="C41" si="273">B41-B40</f>
        <v>0.43804920398601155</v>
      </c>
      <c r="D41" s="243">
        <f t="shared" ref="D41" si="274">ROUND((B41-B29)/B29*100,2)</f>
        <v>2.36</v>
      </c>
      <c r="E41" s="359">
        <f t="shared" ref="E41" si="275">AVERAGE(B39:B41)</f>
        <v>99.702184213437874</v>
      </c>
      <c r="F41" s="359">
        <f t="shared" ref="F41" si="276">E41-E40</f>
        <v>0.54255147198169595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結果表!M39</f>
        <v>98.573652540959955</v>
      </c>
      <c r="L41" s="527">
        <v>2</v>
      </c>
      <c r="M41" s="262">
        <f t="shared" ref="M41" si="280">B41</f>
        <v>100.18114636900988</v>
      </c>
      <c r="N41" s="220">
        <f t="shared" ref="N41" si="281">J41</f>
        <v>98.573652540959955</v>
      </c>
    </row>
    <row r="42" spans="1:14">
      <c r="A42" s="2175">
        <v>44256</v>
      </c>
      <c r="B42" s="2482">
        <f>結果表!E40</f>
        <v>100.50289811835906</v>
      </c>
      <c r="C42" s="699">
        <f t="shared" ref="C42" si="282">B42-B41</f>
        <v>0.3217517493491755</v>
      </c>
      <c r="D42" s="243">
        <f t="shared" ref="D42" si="283">ROUND((B42-B30)/B30*100,2)</f>
        <v>3.43</v>
      </c>
      <c r="E42" s="359">
        <f t="shared" ref="E42" si="284">AVERAGE(B40:B42)</f>
        <v>100.1423805507976</v>
      </c>
      <c r="F42" s="359">
        <f t="shared" ref="F42" si="285">E42-E41</f>
        <v>0.44019633735972263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結果表!M40</f>
        <v>98.853675118731047</v>
      </c>
      <c r="L42" s="527">
        <v>3</v>
      </c>
      <c r="M42" s="262">
        <f t="shared" ref="M42" si="289">B42</f>
        <v>100.50289811835906</v>
      </c>
      <c r="N42" s="220">
        <f t="shared" ref="N42" si="290">J42</f>
        <v>98.853675118731047</v>
      </c>
    </row>
    <row r="43" spans="1:14">
      <c r="A43" s="2175">
        <v>44287</v>
      </c>
      <c r="B43" s="2482">
        <f>結果表!E41</f>
        <v>100.71136905593963</v>
      </c>
      <c r="C43" s="699">
        <f t="shared" ref="C43" si="291">B43-B42</f>
        <v>0.20847093758057156</v>
      </c>
      <c r="D43" s="243">
        <f t="shared" ref="D43" si="292">ROUND((B43-B31)/B31*100,2)</f>
        <v>4.3899999999999997</v>
      </c>
      <c r="E43" s="359">
        <f t="shared" ref="E43" si="293">AVERAGE(B41:B43)</f>
        <v>100.46513784776953</v>
      </c>
      <c r="F43" s="359">
        <f t="shared" ref="F43" si="294">E43-E42</f>
        <v>0.32275729697192901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結果表!M41</f>
        <v>99.135701754957481</v>
      </c>
      <c r="L43" s="527">
        <v>4</v>
      </c>
      <c r="M43" s="262">
        <f t="shared" ref="M43" si="298">B43</f>
        <v>100.71136905593963</v>
      </c>
      <c r="N43" s="220">
        <f t="shared" ref="N43" si="299">J43</f>
        <v>99.135701754957481</v>
      </c>
    </row>
    <row r="44" spans="1:14">
      <c r="A44" s="2175">
        <v>44317</v>
      </c>
      <c r="B44" s="2482">
        <f>結果表!E42</f>
        <v>100.76577618643446</v>
      </c>
      <c r="C44" s="699">
        <f t="shared" ref="C44" si="300">B44-B43</f>
        <v>5.4407130494837475E-2</v>
      </c>
      <c r="D44" s="243">
        <f t="shared" ref="D44" si="301">ROUND((B44-B32)/B32*100,2)</f>
        <v>4.9400000000000004</v>
      </c>
      <c r="E44" s="359">
        <f t="shared" ref="E44" si="302">AVERAGE(B42:B44)</f>
        <v>100.66001445357772</v>
      </c>
      <c r="F44" s="359">
        <f t="shared" ref="F44" si="303">E44-E43</f>
        <v>0.19487660580819011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結果表!M42</f>
        <v>99.404179379578181</v>
      </c>
      <c r="L44" s="527">
        <v>5</v>
      </c>
      <c r="M44" s="262">
        <f t="shared" ref="M44" si="307">B44</f>
        <v>100.76577618643446</v>
      </c>
      <c r="N44" s="220">
        <f t="shared" ref="N44" si="308">J44</f>
        <v>99.404179379578181</v>
      </c>
    </row>
    <row r="45" spans="1:14">
      <c r="A45" s="2175">
        <v>44348</v>
      </c>
      <c r="B45" s="2482">
        <f>結果表!E43</f>
        <v>100.66174671233746</v>
      </c>
      <c r="C45" s="699">
        <f t="shared" ref="C45" si="309">B45-B44</f>
        <v>-0.10402947409700403</v>
      </c>
      <c r="D45" s="243">
        <f t="shared" ref="D45" si="310">ROUND((B45-B33)/B33*100,2)</f>
        <v>4.95</v>
      </c>
      <c r="E45" s="359">
        <f t="shared" ref="E45" si="311">AVERAGE(B43:B45)</f>
        <v>100.71296398490385</v>
      </c>
      <c r="F45" s="359">
        <f t="shared" ref="F45" si="312">E45-E44</f>
        <v>5.2949531326135002E-2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結果表!M43</f>
        <v>99.648120080951074</v>
      </c>
      <c r="L45" s="527">
        <v>6</v>
      </c>
      <c r="M45" s="262">
        <f t="shared" ref="M45" si="316">B45</f>
        <v>100.66174671233746</v>
      </c>
      <c r="N45" s="220">
        <f t="shared" ref="N45" si="317">J45</f>
        <v>99.648120080951074</v>
      </c>
    </row>
    <row r="46" spans="1:14">
      <c r="A46" s="2175">
        <v>44378</v>
      </c>
      <c r="B46" s="2482">
        <f>結果表!E44</f>
        <v>100.4271590971224</v>
      </c>
      <c r="C46" s="699">
        <f t="shared" ref="C46" si="318">B46-B45</f>
        <v>-0.23458761521506233</v>
      </c>
      <c r="D46" s="243">
        <f t="shared" ref="D46" si="319">ROUND((B46-B34)/B34*100,2)</f>
        <v>4.49</v>
      </c>
      <c r="E46" s="359">
        <f t="shared" ref="E46" si="320">AVERAGE(B44:B46)</f>
        <v>100.61822733196477</v>
      </c>
      <c r="F46" s="359">
        <f t="shared" ref="F46" si="321">E46-E45</f>
        <v>-9.4736652939076293E-2</v>
      </c>
      <c r="G46" s="361">
        <f t="shared" ref="G46" si="322">IF(F46&lt;0,-1,1)</f>
        <v>-1</v>
      </c>
      <c r="H46" s="361">
        <f t="shared" ref="H46" si="323">SUM(G44:G46)</f>
        <v>1</v>
      </c>
      <c r="I46" s="2478" t="str">
        <f t="shared" ref="I46" si="324">IF(H46=-3,"悪化 ",IF(H46=3,"改善 "," ---"))</f>
        <v xml:space="preserve"> ---</v>
      </c>
      <c r="J46" s="2482">
        <f>結果表!M44</f>
        <v>99.82254634834662</v>
      </c>
      <c r="L46" s="527">
        <v>7</v>
      </c>
      <c r="M46" s="262">
        <f t="shared" ref="M46" si="325">B46</f>
        <v>100.4271590971224</v>
      </c>
      <c r="N46" s="220">
        <f t="shared" ref="N46" si="326">J46</f>
        <v>99.82254634834662</v>
      </c>
    </row>
    <row r="47" spans="1:14">
      <c r="A47" s="2175">
        <v>44409</v>
      </c>
      <c r="B47" s="2482">
        <f>結果表!E45</f>
        <v>100.15916314198027</v>
      </c>
      <c r="C47" s="699">
        <f t="shared" ref="C47" si="327">B47-B46</f>
        <v>-0.26799595514212626</v>
      </c>
      <c r="D47" s="243">
        <f t="shared" ref="D47" si="328">ROUND((B47-B35)/B35*100,2)</f>
        <v>3.75</v>
      </c>
      <c r="E47" s="359">
        <f t="shared" ref="E47" si="329">AVERAGE(B45:B47)</f>
        <v>100.41602298381338</v>
      </c>
      <c r="F47" s="359">
        <f t="shared" ref="F47" si="330">E47-E46</f>
        <v>-0.20220434815139754</v>
      </c>
      <c r="G47" s="361">
        <f t="shared" ref="G47" si="331">IF(F47&lt;0,-1,1)</f>
        <v>-1</v>
      </c>
      <c r="H47" s="361">
        <f t="shared" ref="H47" si="332">SUM(G45:G47)</f>
        <v>-1</v>
      </c>
      <c r="I47" s="2478" t="str">
        <f t="shared" ref="I47" si="333">IF(H47=-3,"悪化 ",IF(H47=3,"改善 "," ---"))</f>
        <v xml:space="preserve"> ---</v>
      </c>
      <c r="J47" s="2482">
        <f>結果表!M45</f>
        <v>99.899614775279488</v>
      </c>
      <c r="L47" s="529">
        <v>8</v>
      </c>
      <c r="M47" s="262">
        <f t="shared" ref="M47" si="334">B47</f>
        <v>100.15916314198027</v>
      </c>
      <c r="N47" s="220">
        <f t="shared" ref="N47" si="335">J47</f>
        <v>99.899614775279488</v>
      </c>
    </row>
    <row r="48" spans="1:14">
      <c r="A48" s="2175">
        <v>44440</v>
      </c>
      <c r="B48" s="2482">
        <f>結果表!E46</f>
        <v>100.003330952346</v>
      </c>
      <c r="C48" s="699">
        <f t="shared" ref="C48" si="336">B48-B47</f>
        <v>-0.15583218963426759</v>
      </c>
      <c r="D48" s="243">
        <f t="shared" ref="D48" si="337">ROUND((B48-B36)/B36*100,2)</f>
        <v>2.92</v>
      </c>
      <c r="E48" s="359">
        <f t="shared" ref="E48" si="338">AVERAGE(B46:B48)</f>
        <v>100.19655106381623</v>
      </c>
      <c r="F48" s="359">
        <f t="shared" ref="F48" si="339">E48-E47</f>
        <v>-0.21947191999714732</v>
      </c>
      <c r="G48" s="361">
        <f t="shared" ref="G48" si="340">IF(F48&lt;0,-1,1)</f>
        <v>-1</v>
      </c>
      <c r="H48" s="361">
        <f t="shared" ref="H48" si="341">SUM(G46:G48)</f>
        <v>-3</v>
      </c>
      <c r="I48" s="2478" t="str">
        <f t="shared" ref="I48" si="342">IF(H48=-3,"悪化 ",IF(H48=3,"改善 "," ---"))</f>
        <v xml:space="preserve">悪化 </v>
      </c>
      <c r="J48" s="2482">
        <f>結果表!M46</f>
        <v>99.983180752114691</v>
      </c>
      <c r="L48" s="529">
        <v>9</v>
      </c>
      <c r="M48" s="262">
        <f t="shared" ref="M48" si="343">B48</f>
        <v>100.003330952346</v>
      </c>
      <c r="N48" s="220">
        <f t="shared" ref="N48" si="344">J48</f>
        <v>99.983180752114691</v>
      </c>
    </row>
    <row r="49" spans="1:14">
      <c r="A49" s="2175">
        <v>44470</v>
      </c>
      <c r="B49" s="2482">
        <f>結果表!E47</f>
        <v>100.07343787390883</v>
      </c>
      <c r="C49" s="699">
        <f t="shared" ref="C49" si="345">B49-B48</f>
        <v>7.0106921562825164E-2</v>
      </c>
      <c r="D49" s="243">
        <f t="shared" ref="D49" si="346">ROUND((B49-B37)/B37*100,2)</f>
        <v>2.25</v>
      </c>
      <c r="E49" s="359">
        <f t="shared" ref="E49" si="347">AVERAGE(B47:B49)</f>
        <v>100.07864398941172</v>
      </c>
      <c r="F49" s="359">
        <f t="shared" ref="F49" si="348">E49-E48</f>
        <v>-0.11790707440451342</v>
      </c>
      <c r="G49" s="361">
        <f t="shared" ref="G49" si="349">IF(F49&lt;0,-1,1)</f>
        <v>-1</v>
      </c>
      <c r="H49" s="361">
        <f t="shared" ref="H49" si="350">SUM(G47:G49)</f>
        <v>-3</v>
      </c>
      <c r="I49" s="2478" t="str">
        <f t="shared" ref="I49" si="351">IF(H49=-3,"悪化 ",IF(H49=3,"改善 "," ---"))</f>
        <v xml:space="preserve">悪化 </v>
      </c>
      <c r="J49" s="2482">
        <f>結果表!M47</f>
        <v>100.13384782971954</v>
      </c>
      <c r="L49" s="529">
        <v>10</v>
      </c>
      <c r="M49" s="262">
        <f t="shared" ref="M49" si="352">B49</f>
        <v>100.07343787390883</v>
      </c>
      <c r="N49" s="220">
        <f t="shared" ref="N49" si="353">J49</f>
        <v>100.13384782971954</v>
      </c>
    </row>
    <row r="50" spans="1:14">
      <c r="A50" s="2175">
        <v>44501</v>
      </c>
      <c r="B50" s="2482">
        <f>結果表!E48</f>
        <v>100.32328769888233</v>
      </c>
      <c r="C50" s="699">
        <f t="shared" ref="C50" si="354">B50-B49</f>
        <v>0.24984982497349506</v>
      </c>
      <c r="D50" s="243">
        <f t="shared" ref="D50" si="355">ROUND((B50-B38)/B38*100,2)</f>
        <v>1.8</v>
      </c>
      <c r="E50" s="359">
        <f t="shared" ref="E50" si="356">AVERAGE(B48:B50)</f>
        <v>100.13335217504573</v>
      </c>
      <c r="F50" s="359">
        <f t="shared" ref="F50" si="357">E50-E49</f>
        <v>5.4708185634012807E-2</v>
      </c>
      <c r="G50" s="361">
        <f t="shared" ref="G50" si="358">IF(F50&lt;0,-1,1)</f>
        <v>1</v>
      </c>
      <c r="H50" s="361">
        <f t="shared" ref="H50" si="359">SUM(G48:G50)</f>
        <v>-1</v>
      </c>
      <c r="I50" s="2478" t="str">
        <f t="shared" ref="I50" si="360">IF(H50=-3,"悪化 ",IF(H50=3,"改善 "," ---"))</f>
        <v xml:space="preserve"> ---</v>
      </c>
      <c r="J50" s="2482">
        <f>結果表!M48</f>
        <v>100.34295567393045</v>
      </c>
      <c r="L50" s="528">
        <v>11</v>
      </c>
      <c r="M50" s="262">
        <f t="shared" ref="M50" si="361">B50</f>
        <v>100.32328769888233</v>
      </c>
      <c r="N50" s="220">
        <f t="shared" ref="N50" si="362">J50</f>
        <v>100.34295567393045</v>
      </c>
    </row>
    <row r="51" spans="1:14">
      <c r="A51" s="2175">
        <v>44531</v>
      </c>
      <c r="B51" s="2483">
        <f>結果表!E49</f>
        <v>100.69992054459074</v>
      </c>
      <c r="C51" s="699">
        <f t="shared" ref="C51:C52" si="363">B51-B50</f>
        <v>0.37663284570841427</v>
      </c>
      <c r="D51" s="243">
        <f t="shared" ref="D51:D52" si="364">ROUND((B51-B39)/B39*100,2)</f>
        <v>1.53</v>
      </c>
      <c r="E51" s="359">
        <f t="shared" ref="E51:E52" si="365">AVERAGE(B49:B51)</f>
        <v>100.36554870579397</v>
      </c>
      <c r="F51" s="359">
        <f t="shared" ref="F51:F52" si="366">E51-E50</f>
        <v>0.23219653074824009</v>
      </c>
      <c r="G51" s="361">
        <f t="shared" ref="G51:G52" si="367">IF(F51&lt;0,-1,1)</f>
        <v>1</v>
      </c>
      <c r="H51" s="361">
        <f t="shared" ref="H51:H52" si="368">SUM(G49:G51)</f>
        <v>1</v>
      </c>
      <c r="I51" s="2478" t="str">
        <f t="shared" ref="I51:I52" si="369">IF(H51=-3,"悪化 ",IF(H51=3,"改善 "," ---"))</f>
        <v xml:space="preserve"> ---</v>
      </c>
      <c r="J51" s="2483">
        <f>結果表!M49</f>
        <v>100.57565894735403</v>
      </c>
      <c r="L51" s="532">
        <v>12</v>
      </c>
      <c r="M51" s="494">
        <f t="shared" ref="M51:M52" si="370">B51</f>
        <v>100.69992054459074</v>
      </c>
      <c r="N51" s="225">
        <f t="shared" ref="N51:N52" si="371">J51</f>
        <v>100.57565894735403</v>
      </c>
    </row>
    <row r="52" spans="1:14">
      <c r="A52" s="2174">
        <v>44562</v>
      </c>
      <c r="B52" s="2482">
        <f>結果表!E50</f>
        <v>101.18122401153887</v>
      </c>
      <c r="C52" s="735">
        <f t="shared" si="363"/>
        <v>0.48130346694813397</v>
      </c>
      <c r="D52" s="245">
        <f t="shared" si="364"/>
        <v>1.44</v>
      </c>
      <c r="E52" s="548">
        <f t="shared" si="365"/>
        <v>100.73481075167064</v>
      </c>
      <c r="F52" s="553">
        <f t="shared" si="366"/>
        <v>0.36926204587666689</v>
      </c>
      <c r="G52" s="549">
        <f t="shared" si="367"/>
        <v>1</v>
      </c>
      <c r="H52" s="554">
        <f t="shared" si="368"/>
        <v>3</v>
      </c>
      <c r="I52" s="2479" t="str">
        <f t="shared" si="369"/>
        <v xml:space="preserve">改善 </v>
      </c>
      <c r="J52" s="2482">
        <f>結果表!M50</f>
        <v>100.79950948998139</v>
      </c>
      <c r="L52" s="530" t="s">
        <v>856</v>
      </c>
      <c r="M52" s="262">
        <f t="shared" si="370"/>
        <v>101.18122401153887</v>
      </c>
      <c r="N52" s="220">
        <f t="shared" si="371"/>
        <v>100.79950948998139</v>
      </c>
    </row>
    <row r="53" spans="1:14">
      <c r="A53" s="2175">
        <v>44593</v>
      </c>
      <c r="B53" s="2482">
        <f>結果表!E51</f>
        <v>101.66183885362314</v>
      </c>
      <c r="C53" s="699">
        <f t="shared" ref="C53" si="372">B53-B52</f>
        <v>0.48061484208426464</v>
      </c>
      <c r="D53" s="243">
        <f t="shared" ref="D53" si="373">ROUND((B53-B41)/B41*100,2)</f>
        <v>1.48</v>
      </c>
      <c r="E53" s="542">
        <f t="shared" ref="E53" si="374">AVERAGE(B51:B53)</f>
        <v>101.18099446991759</v>
      </c>
      <c r="F53" s="359">
        <f t="shared" ref="F53" si="375">E53-E52</f>
        <v>0.44618371824695657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結果表!M51</f>
        <v>100.99734443479153</v>
      </c>
      <c r="L53" s="527">
        <v>2</v>
      </c>
      <c r="M53" s="262">
        <f t="shared" ref="M53" si="379">B53</f>
        <v>101.66183885362314</v>
      </c>
      <c r="N53" s="220">
        <f t="shared" ref="N53" si="380">J53</f>
        <v>100.99734443479153</v>
      </c>
    </row>
    <row r="54" spans="1:14">
      <c r="A54" s="2175">
        <v>44621</v>
      </c>
      <c r="B54" s="2482">
        <f>結果表!E52</f>
        <v>102.05670330515096</v>
      </c>
      <c r="C54" s="699">
        <f t="shared" ref="C54" si="381">B54-B53</f>
        <v>0.39486445152782323</v>
      </c>
      <c r="D54" s="243">
        <f t="shared" ref="D54" si="382">ROUND((B54-B42)/B42*100,2)</f>
        <v>1.55</v>
      </c>
      <c r="E54" s="542">
        <f t="shared" ref="E54" si="383">AVERAGE(B52:B54)</f>
        <v>101.63325539010434</v>
      </c>
      <c r="F54" s="359">
        <f t="shared" ref="F54" si="384">E54-E53</f>
        <v>0.45226092018674535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結果表!M52</f>
        <v>101.16132751714784</v>
      </c>
      <c r="L54" s="527">
        <v>3</v>
      </c>
      <c r="M54" s="262">
        <f t="shared" ref="M54" si="388">B54</f>
        <v>102.05670330515096</v>
      </c>
      <c r="N54" s="220">
        <f t="shared" ref="N54" si="389">J54</f>
        <v>101.16132751714784</v>
      </c>
    </row>
    <row r="55" spans="1:14">
      <c r="A55" s="2175">
        <v>44652</v>
      </c>
      <c r="B55" s="2482">
        <f>結果表!E53</f>
        <v>102.31427942699868</v>
      </c>
      <c r="C55" s="699">
        <f t="shared" ref="C55" si="390">B55-B54</f>
        <v>0.25757612184771972</v>
      </c>
      <c r="D55" s="243">
        <f t="shared" ref="D55" si="391">ROUND((B55-B43)/B43*100,2)</f>
        <v>1.59</v>
      </c>
      <c r="E55" s="542">
        <f t="shared" ref="E55" si="392">AVERAGE(B53:B55)</f>
        <v>102.01094052859092</v>
      </c>
      <c r="F55" s="359">
        <f t="shared" ref="F55" si="393">E55-E54</f>
        <v>0.37768513848658358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結果表!M53</f>
        <v>101.29426656294322</v>
      </c>
      <c r="L55" s="527">
        <v>4</v>
      </c>
      <c r="M55" s="262">
        <f t="shared" ref="M55" si="397">B55</f>
        <v>102.31427942699868</v>
      </c>
      <c r="N55" s="220">
        <f t="shared" ref="N55" si="398">J55</f>
        <v>101.29426656294322</v>
      </c>
    </row>
    <row r="56" spans="1:14">
      <c r="A56" s="2175">
        <v>44682</v>
      </c>
      <c r="B56" s="2482">
        <f>結果表!E54</f>
        <v>102.41773560769637</v>
      </c>
      <c r="C56" s="699">
        <f t="shared" ref="C56" si="399">B56-B55</f>
        <v>0.10345618069769102</v>
      </c>
      <c r="D56" s="243">
        <f t="shared" ref="D56" si="400">ROUND((B56-B44)/B44*100,2)</f>
        <v>1.64</v>
      </c>
      <c r="E56" s="542">
        <f t="shared" ref="E56" si="401">AVERAGE(B54:B56)</f>
        <v>102.262906113282</v>
      </c>
      <c r="F56" s="359">
        <f t="shared" ref="F56" si="402">E56-E55</f>
        <v>0.25196558469107799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結果表!M54</f>
        <v>101.38718086705126</v>
      </c>
      <c r="L56" s="527">
        <v>5</v>
      </c>
      <c r="M56" s="262">
        <f t="shared" ref="M56" si="406">B56</f>
        <v>102.41773560769637</v>
      </c>
      <c r="N56" s="220">
        <f t="shared" ref="N56" si="407">J56</f>
        <v>101.38718086705126</v>
      </c>
    </row>
    <row r="57" spans="1:14">
      <c r="A57" s="2175">
        <v>44713</v>
      </c>
      <c r="B57" s="2482">
        <f>結果表!E55</f>
        <v>102.41069373478241</v>
      </c>
      <c r="C57" s="699">
        <f t="shared" ref="C57:C58" si="408">B57-B56</f>
        <v>-7.0418729139589686E-3</v>
      </c>
      <c r="D57" s="243">
        <f t="shared" ref="D57:D58" si="409">ROUND((B57-B45)/B45*100,2)</f>
        <v>1.74</v>
      </c>
      <c r="E57" s="542">
        <f t="shared" ref="E57:E58" si="410">AVERAGE(B55:B57)</f>
        <v>102.38090292315916</v>
      </c>
      <c r="F57" s="359">
        <f t="shared" ref="F57:F58" si="411">E57-E56</f>
        <v>0.11799680987715533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結果表!M55</f>
        <v>101.46997054455014</v>
      </c>
      <c r="L57" s="527">
        <v>6</v>
      </c>
      <c r="M57" s="262">
        <f t="shared" ref="M57:M58" si="415">B57</f>
        <v>102.41069373478241</v>
      </c>
      <c r="N57" s="220">
        <f t="shared" ref="N57:N58" si="416">J57</f>
        <v>101.46997054455014</v>
      </c>
    </row>
    <row r="58" spans="1:14">
      <c r="A58" s="2175">
        <v>44743</v>
      </c>
      <c r="B58" s="2482">
        <f>結果表!E56</f>
        <v>102.29931518568813</v>
      </c>
      <c r="C58" s="699">
        <f t="shared" si="408"/>
        <v>-0.11137854909428313</v>
      </c>
      <c r="D58" s="243">
        <f t="shared" si="409"/>
        <v>1.86</v>
      </c>
      <c r="E58" s="542">
        <f t="shared" si="410"/>
        <v>102.3759148427223</v>
      </c>
      <c r="F58" s="359">
        <f t="shared" si="411"/>
        <v>-4.9880804368598319E-3</v>
      </c>
      <c r="G58" s="360">
        <f t="shared" si="412"/>
        <v>-1</v>
      </c>
      <c r="H58" s="361">
        <f t="shared" si="413"/>
        <v>1</v>
      </c>
      <c r="I58" s="362" t="str">
        <f t="shared" si="414"/>
        <v xml:space="preserve"> ---</v>
      </c>
      <c r="J58" s="2482">
        <f>結果表!M56</f>
        <v>101.51580835285017</v>
      </c>
      <c r="L58" s="527">
        <v>7</v>
      </c>
      <c r="M58" s="262">
        <f t="shared" si="415"/>
        <v>102.29931518568813</v>
      </c>
      <c r="N58" s="220">
        <f t="shared" si="416"/>
        <v>101.51580835285017</v>
      </c>
    </row>
    <row r="59" spans="1:14">
      <c r="A59" s="2175">
        <v>44774</v>
      </c>
      <c r="B59" s="2482">
        <f>結果表!E57</f>
        <v>102.068920366173</v>
      </c>
      <c r="C59" s="699">
        <f t="shared" ref="C59" si="417">B59-B58</f>
        <v>-0.23039481951512641</v>
      </c>
      <c r="D59" s="243">
        <f t="shared" ref="D59" si="418">ROUND((B59-B47)/B47*100,2)</f>
        <v>1.91</v>
      </c>
      <c r="E59" s="542">
        <f t="shared" ref="E59" si="419">AVERAGE(B57:B59)</f>
        <v>102.25964309554786</v>
      </c>
      <c r="F59" s="359">
        <f t="shared" ref="F59" si="420">E59-E58</f>
        <v>-0.11627174717443722</v>
      </c>
      <c r="G59" s="360">
        <f t="shared" ref="G59" si="421">IF(F59&lt;0,-1,1)</f>
        <v>-1</v>
      </c>
      <c r="H59" s="361">
        <f t="shared" ref="H59" si="422">SUM(G57:G59)</f>
        <v>-1</v>
      </c>
      <c r="I59" s="362" t="str">
        <f t="shared" ref="I59" si="423">IF(H59=-3,"悪化 ",IF(H59=3,"改善 "," ---"))</f>
        <v xml:space="preserve"> ---</v>
      </c>
      <c r="J59" s="2482">
        <f>結果表!M57</f>
        <v>101.49143210966837</v>
      </c>
      <c r="L59" s="529">
        <v>8</v>
      </c>
      <c r="M59" s="262">
        <f t="shared" ref="M59" si="424">B59</f>
        <v>102.068920366173</v>
      </c>
      <c r="N59" s="220">
        <f t="shared" ref="N59" si="425">J59</f>
        <v>101.49143210966837</v>
      </c>
    </row>
    <row r="60" spans="1:14">
      <c r="A60" s="2175">
        <v>44805</v>
      </c>
      <c r="B60" s="2482">
        <f>結果表!E58</f>
        <v>101.68470577901824</v>
      </c>
      <c r="C60" s="699">
        <f t="shared" ref="C60" si="426">B60-B59</f>
        <v>-0.38421458715475865</v>
      </c>
      <c r="D60" s="243">
        <f t="shared" ref="D60" si="427">ROUND((B60-B48)/B48*100,2)</f>
        <v>1.68</v>
      </c>
      <c r="E60" s="542">
        <f t="shared" ref="E60" si="428">AVERAGE(B58:B60)</f>
        <v>102.01764711029313</v>
      </c>
      <c r="F60" s="359">
        <f t="shared" ref="F60" si="429">E60-E59</f>
        <v>-0.2419959852547322</v>
      </c>
      <c r="G60" s="360">
        <f t="shared" ref="G60" si="430">IF(F60&lt;0,-1,1)</f>
        <v>-1</v>
      </c>
      <c r="H60" s="361">
        <f t="shared" ref="H60" si="431">SUM(G58:G60)</f>
        <v>-3</v>
      </c>
      <c r="I60" s="362" t="str">
        <f t="shared" ref="I60" si="432">IF(H60=-3,"悪化 ",IF(H60=3,"改善 "," ---"))</f>
        <v xml:space="preserve">悪化 </v>
      </c>
      <c r="J60" s="2482">
        <f>結果表!M58</f>
        <v>101.38344132793151</v>
      </c>
      <c r="L60" s="529">
        <v>9</v>
      </c>
      <c r="M60" s="262">
        <f t="shared" ref="M60" si="433">B60</f>
        <v>101.68470577901824</v>
      </c>
      <c r="N60" s="220">
        <f t="shared" ref="N60" si="434">J60</f>
        <v>101.38344132793151</v>
      </c>
    </row>
    <row r="61" spans="1:14">
      <c r="A61" s="2175">
        <v>44835</v>
      </c>
      <c r="B61" s="2482">
        <f>結果表!E59</f>
        <v>101.21298191832973</v>
      </c>
      <c r="C61" s="699">
        <f t="shared" ref="C61" si="435">B61-B60</f>
        <v>-0.47172386068851324</v>
      </c>
      <c r="D61" s="243">
        <f t="shared" ref="D61" si="436">ROUND((B61-B49)/B49*100,2)</f>
        <v>1.1399999999999999</v>
      </c>
      <c r="E61" s="542">
        <f t="shared" ref="E61" si="437">AVERAGE(B59:B61)</f>
        <v>101.65553602117366</v>
      </c>
      <c r="F61" s="359">
        <f t="shared" ref="F61" si="438">E61-E60</f>
        <v>-0.3621110891194661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結果表!M59</f>
        <v>101.21499751296992</v>
      </c>
      <c r="L61" s="529">
        <v>10</v>
      </c>
      <c r="M61" s="262">
        <f t="shared" ref="M61" si="442">B61</f>
        <v>101.21298191832973</v>
      </c>
      <c r="N61" s="220">
        <f t="shared" ref="N61" si="443">J61</f>
        <v>101.21499751296992</v>
      </c>
    </row>
    <row r="62" spans="1:14">
      <c r="A62" s="2175">
        <v>44866</v>
      </c>
      <c r="B62" s="2482">
        <f>結果表!E60</f>
        <v>100.70361992076158</v>
      </c>
      <c r="C62" s="699">
        <f t="shared" ref="C62" si="444">B62-B61</f>
        <v>-0.50936199756814915</v>
      </c>
      <c r="D62" s="243">
        <f t="shared" ref="D62" si="445">ROUND((B62-B50)/B50*100,2)</f>
        <v>0.38</v>
      </c>
      <c r="E62" s="542">
        <f t="shared" ref="E62" si="446">AVERAGE(B60:B62)</f>
        <v>101.20043587270318</v>
      </c>
      <c r="F62" s="359">
        <f t="shared" ref="F62" si="447">E62-E61</f>
        <v>-0.45510014847047842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結果表!M60</f>
        <v>101.05719147122417</v>
      </c>
      <c r="L62" s="528">
        <v>11</v>
      </c>
      <c r="M62" s="262">
        <f t="shared" ref="M62" si="451">B62</f>
        <v>100.70361992076158</v>
      </c>
      <c r="N62" s="220">
        <f t="shared" ref="N62" si="452">J62</f>
        <v>101.05719147122417</v>
      </c>
    </row>
    <row r="63" spans="1:14">
      <c r="A63" s="2484">
        <v>44896</v>
      </c>
      <c r="B63" s="2482">
        <f>結果表!E61</f>
        <v>100.14106138469752</v>
      </c>
      <c r="C63" s="930">
        <f t="shared" ref="C63:C64" si="453">B63-B62</f>
        <v>-0.56255853606405992</v>
      </c>
      <c r="D63" s="246">
        <f t="shared" ref="D63:D64" si="454">ROUND((B63-B51)/B51*100,2)</f>
        <v>-0.55000000000000004</v>
      </c>
      <c r="E63" s="551">
        <f t="shared" ref="E63:E64" si="455">AVERAGE(B61:B63)</f>
        <v>100.68588774126295</v>
      </c>
      <c r="F63" s="544">
        <f t="shared" ref="F63:F64" si="456">E63-E62</f>
        <v>-0.51454813144023603</v>
      </c>
      <c r="G63" s="552">
        <f t="shared" ref="G63:G64" si="457">IF(F63&lt;0,-1,1)</f>
        <v>-1</v>
      </c>
      <c r="H63" s="545">
        <f t="shared" ref="H63:H64" si="458">SUM(G61:G63)</f>
        <v>-3</v>
      </c>
      <c r="I63" s="439" t="str">
        <f t="shared" ref="I63:I64" si="459">IF(H63=-3,"悪化 ",IF(H63=3,"改善 "," ---"))</f>
        <v xml:space="preserve">悪化 </v>
      </c>
      <c r="J63" s="2482">
        <f>結果表!M61</f>
        <v>100.87029776310797</v>
      </c>
      <c r="L63" s="532">
        <v>12</v>
      </c>
      <c r="M63" s="494">
        <f t="shared" ref="M63:M64" si="460">B63</f>
        <v>100.14106138469752</v>
      </c>
      <c r="N63" s="225">
        <f t="shared" ref="N63:N64" si="461">J63</f>
        <v>100.87029776310797</v>
      </c>
    </row>
    <row r="64" spans="1:14">
      <c r="A64" s="2174">
        <v>44927</v>
      </c>
      <c r="B64" s="2481">
        <f>結果表!E62</f>
        <v>99.587695244587664</v>
      </c>
      <c r="C64" s="735">
        <f t="shared" si="453"/>
        <v>-0.55336614010985841</v>
      </c>
      <c r="D64" s="547">
        <f t="shared" si="454"/>
        <v>-1.57</v>
      </c>
      <c r="E64" s="553">
        <f t="shared" si="455"/>
        <v>100.14412551668227</v>
      </c>
      <c r="F64" s="548">
        <f t="shared" si="456"/>
        <v>-0.54176222458067969</v>
      </c>
      <c r="G64" s="554">
        <f t="shared" si="457"/>
        <v>-1</v>
      </c>
      <c r="H64" s="549">
        <f t="shared" si="458"/>
        <v>-3</v>
      </c>
      <c r="I64" s="2477" t="str">
        <f t="shared" si="459"/>
        <v xml:space="preserve">悪化 </v>
      </c>
      <c r="J64" s="2481">
        <f>結果表!M62</f>
        <v>100.6287272710338</v>
      </c>
      <c r="L64" s="530" t="s">
        <v>1208</v>
      </c>
      <c r="M64" s="531">
        <f t="shared" si="460"/>
        <v>99.587695244587664</v>
      </c>
      <c r="N64" s="369">
        <f t="shared" si="461"/>
        <v>100.6287272710338</v>
      </c>
    </row>
    <row r="65" spans="1:14">
      <c r="A65" s="2175">
        <v>44958</v>
      </c>
      <c r="B65" s="2482">
        <f>結果表!E63</f>
        <v>99.16867621957725</v>
      </c>
      <c r="C65" s="699">
        <f t="shared" ref="C65" si="462">B65-B64</f>
        <v>-0.41901902501041377</v>
      </c>
      <c r="D65" s="52">
        <f t="shared" ref="D65" si="463">ROUND((B65-B53)/B53*100,2)</f>
        <v>-2.4500000000000002</v>
      </c>
      <c r="E65" s="359">
        <f t="shared" ref="E65" si="464">AVERAGE(B63:B65)</f>
        <v>99.632477616287474</v>
      </c>
      <c r="F65" s="542">
        <f t="shared" ref="F65" si="465">E65-E64</f>
        <v>-0.51164790039479158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結果表!M63</f>
        <v>100.4827892117903</v>
      </c>
      <c r="L65" s="527">
        <v>2</v>
      </c>
      <c r="M65" s="262">
        <f t="shared" ref="M65" si="469">B65</f>
        <v>99.16867621957725</v>
      </c>
      <c r="N65" s="220">
        <f t="shared" ref="N65" si="470">J65</f>
        <v>100.4827892117903</v>
      </c>
    </row>
    <row r="66" spans="1:14">
      <c r="A66" s="2175">
        <v>44986</v>
      </c>
      <c r="B66" s="2482">
        <f>結果表!E64</f>
        <v>98.902069026000092</v>
      </c>
      <c r="C66" s="699">
        <f t="shared" ref="C66" si="471">B66-B65</f>
        <v>-0.26660719357715834</v>
      </c>
      <c r="D66" s="52">
        <f t="shared" ref="D66" si="472">ROUND((B66-B54)/B54*100,2)</f>
        <v>-3.09</v>
      </c>
      <c r="E66" s="359">
        <f t="shared" ref="E66" si="473">AVERAGE(B64:B66)</f>
        <v>99.219480163388326</v>
      </c>
      <c r="F66" s="542">
        <f t="shared" ref="F66" si="474">E66-E65</f>
        <v>-0.41299745289914824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結果表!M64</f>
        <v>100.45753150941354</v>
      </c>
      <c r="L66" s="527">
        <v>3</v>
      </c>
      <c r="M66" s="262">
        <f t="shared" ref="M66" si="478">B66</f>
        <v>98.902069026000092</v>
      </c>
      <c r="N66" s="220">
        <f t="shared" ref="N66" si="479">J66</f>
        <v>100.45753150941354</v>
      </c>
    </row>
    <row r="67" spans="1:14">
      <c r="A67" s="2175">
        <v>45017</v>
      </c>
      <c r="B67" s="2482">
        <f>結果表!E65</f>
        <v>98.754893608481765</v>
      </c>
      <c r="C67" s="699">
        <f t="shared" ref="C67" si="480">B67-B66</f>
        <v>-0.14717541751832641</v>
      </c>
      <c r="D67" s="52">
        <f t="shared" ref="D67" si="481">ROUND((B67-B55)/B55*100,2)</f>
        <v>-3.48</v>
      </c>
      <c r="E67" s="359">
        <f t="shared" ref="E67" si="482">AVERAGE(B65:B67)</f>
        <v>98.941879618019698</v>
      </c>
      <c r="F67" s="542">
        <f t="shared" ref="F67" si="483">E67-E66</f>
        <v>-0.2776005453686281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結果表!M65</f>
        <v>100.49429131976076</v>
      </c>
      <c r="L67" s="527">
        <v>4</v>
      </c>
      <c r="M67" s="262">
        <f t="shared" ref="M67" si="487">B67</f>
        <v>98.754893608481765</v>
      </c>
      <c r="N67" s="220">
        <f t="shared" ref="N67" si="488">J67</f>
        <v>100.49429131976076</v>
      </c>
    </row>
    <row r="68" spans="1:14">
      <c r="A68" s="2175">
        <v>45047</v>
      </c>
      <c r="B68" s="2482">
        <f>結果表!E66</f>
        <v>98.732438475442592</v>
      </c>
      <c r="C68" s="699">
        <f t="shared" ref="C68" si="489">B68-B67</f>
        <v>-2.2455133039173347E-2</v>
      </c>
      <c r="D68" s="52">
        <f t="shared" ref="D68" si="490">ROUND((B68-B56)/B56*100,2)</f>
        <v>-3.6</v>
      </c>
      <c r="E68" s="359">
        <f t="shared" ref="E68" si="491">AVERAGE(B66:B68)</f>
        <v>98.796467036641488</v>
      </c>
      <c r="F68" s="542">
        <f t="shared" ref="F68" si="492">E68-E67</f>
        <v>-0.14541258137820989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結果表!M66</f>
        <v>100.55634567839526</v>
      </c>
      <c r="L68" s="527">
        <v>5</v>
      </c>
      <c r="M68" s="262">
        <f t="shared" ref="M68" si="496">B68</f>
        <v>98.732438475442592</v>
      </c>
      <c r="N68" s="220">
        <f t="shared" ref="N68" si="497">J68</f>
        <v>100.55634567839526</v>
      </c>
    </row>
    <row r="69" spans="1:14">
      <c r="A69" s="2175">
        <v>45078</v>
      </c>
      <c r="B69" s="2482">
        <f>結果表!E67</f>
        <v>98.785797883822681</v>
      </c>
      <c r="C69" s="699">
        <f t="shared" ref="C69" si="498">B69-B68</f>
        <v>5.3359408380089235E-2</v>
      </c>
      <c r="D69" s="52">
        <f t="shared" ref="D69" si="499">ROUND((B69-B57)/B57*100,2)</f>
        <v>-3.54</v>
      </c>
      <c r="E69" s="359">
        <f t="shared" ref="E69" si="500">AVERAGE(B67:B69)</f>
        <v>98.757709989249008</v>
      </c>
      <c r="F69" s="542">
        <f t="shared" ref="F69" si="501">E69-E68</f>
        <v>-3.8757047392479649E-2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結果表!M67</f>
        <v>100.57871550458394</v>
      </c>
      <c r="L69" s="527">
        <v>6</v>
      </c>
      <c r="M69" s="262">
        <f t="shared" ref="M69" si="505">B69</f>
        <v>98.785797883822681</v>
      </c>
      <c r="N69" s="220">
        <f t="shared" ref="N69" si="506">J69</f>
        <v>100.57871550458394</v>
      </c>
    </row>
    <row r="70" spans="1:14">
      <c r="A70" s="2175">
        <v>45108</v>
      </c>
      <c r="B70" s="2482">
        <f>結果表!E68</f>
        <v>98.89165122363508</v>
      </c>
      <c r="C70" s="699">
        <f t="shared" ref="C70" si="507">B70-B69</f>
        <v>0.10585333981239842</v>
      </c>
      <c r="D70" s="52">
        <f t="shared" ref="D70" si="508">ROUND((B70-B58)/B58*100,2)</f>
        <v>-3.33</v>
      </c>
      <c r="E70" s="359">
        <f t="shared" ref="E70" si="509">AVERAGE(B68:B70)</f>
        <v>98.803295860966784</v>
      </c>
      <c r="F70" s="542">
        <f t="shared" ref="F70" si="510">E70-E69</f>
        <v>4.5585871717776172E-2</v>
      </c>
      <c r="G70" s="361">
        <f t="shared" ref="G70" si="511">IF(F70&lt;0,-1,1)</f>
        <v>1</v>
      </c>
      <c r="H70" s="360">
        <f t="shared" ref="H70" si="512">SUM(G68:G70)</f>
        <v>-1</v>
      </c>
      <c r="I70" s="2478" t="str">
        <f t="shared" ref="I70" si="513">IF(H70=-3,"悪化 ",IF(H70=3,"改善 "," ---"))</f>
        <v xml:space="preserve"> ---</v>
      </c>
      <c r="J70" s="2482">
        <f>結果表!M68</f>
        <v>100.54561772718219</v>
      </c>
      <c r="L70" s="527">
        <v>7</v>
      </c>
      <c r="M70" s="262">
        <f t="shared" ref="M70" si="514">B70</f>
        <v>98.89165122363508</v>
      </c>
      <c r="N70" s="220">
        <f t="shared" ref="N70" si="515">J70</f>
        <v>100.54561772718219</v>
      </c>
    </row>
    <row r="71" spans="1:14">
      <c r="A71" s="2175">
        <v>45139</v>
      </c>
      <c r="B71" s="2482">
        <f>結果表!E69</f>
        <v>99.067261074308689</v>
      </c>
      <c r="C71" s="699">
        <f t="shared" ref="C71" si="516">B71-B70</f>
        <v>0.17560985067360946</v>
      </c>
      <c r="D71" s="52">
        <f t="shared" ref="D71" si="517">ROUND((B71-B59)/B59*100,2)</f>
        <v>-2.94</v>
      </c>
      <c r="E71" s="359">
        <f t="shared" ref="E71" si="518">AVERAGE(B69:B71)</f>
        <v>98.914903393922145</v>
      </c>
      <c r="F71" s="542">
        <f t="shared" ref="F71" si="519">E71-E70</f>
        <v>0.11160753295536097</v>
      </c>
      <c r="G71" s="361">
        <f t="shared" ref="G71" si="520">IF(F71&lt;0,-1,1)</f>
        <v>1</v>
      </c>
      <c r="H71" s="360">
        <f t="shared" ref="H71" si="521">SUM(G69:G71)</f>
        <v>1</v>
      </c>
      <c r="I71" s="2478" t="str">
        <f t="shared" ref="I71" si="522">IF(H71=-3,"悪化 ",IF(H71=3,"改善 "," ---"))</f>
        <v xml:space="preserve"> ---</v>
      </c>
      <c r="J71" s="2482">
        <f>結果表!M69</f>
        <v>100.53993708183151</v>
      </c>
      <c r="L71" s="529">
        <v>8</v>
      </c>
      <c r="M71" s="262">
        <f t="shared" ref="M71" si="523">B71</f>
        <v>99.067261074308689</v>
      </c>
      <c r="N71" s="220">
        <f t="shared" ref="N71" si="524">J71</f>
        <v>100.53993708183151</v>
      </c>
    </row>
    <row r="72" spans="1:14">
      <c r="A72" s="2175">
        <v>45170</v>
      </c>
      <c r="B72" s="2482">
        <f>結果表!E70</f>
        <v>99.166727779305546</v>
      </c>
      <c r="C72" s="699">
        <f t="shared" ref="C72" si="525">B72-B71</f>
        <v>9.9466704996856947E-2</v>
      </c>
      <c r="D72" s="52">
        <f t="shared" ref="D72" si="526">ROUND((B72-B60)/B60*100,2)</f>
        <v>-2.48</v>
      </c>
      <c r="E72" s="359">
        <f t="shared" ref="E72" si="527">AVERAGE(B70:B72)</f>
        <v>99.041880025749762</v>
      </c>
      <c r="F72" s="542">
        <f t="shared" ref="F72" si="528">E72-E71</f>
        <v>0.12697663182761687</v>
      </c>
      <c r="G72" s="361">
        <f t="shared" ref="G72" si="529">IF(F72&lt;0,-1,1)</f>
        <v>1</v>
      </c>
      <c r="H72" s="360">
        <f t="shared" ref="H72" si="530">SUM(G70:G72)</f>
        <v>3</v>
      </c>
      <c r="I72" s="2478" t="str">
        <f t="shared" ref="I72" si="531">IF(H72=-3,"悪化 ",IF(H72=3,"改善 "," ---"))</f>
        <v xml:space="preserve">改善 </v>
      </c>
      <c r="J72" s="2482">
        <f>結果表!M70</f>
        <v>100.45560985121459</v>
      </c>
      <c r="L72" s="529">
        <v>9</v>
      </c>
      <c r="M72" s="262">
        <f t="shared" ref="M72" si="532">B72</f>
        <v>99.166727779305546</v>
      </c>
      <c r="N72" s="220">
        <f t="shared" ref="N72" si="533">J72</f>
        <v>100.45560985121459</v>
      </c>
    </row>
    <row r="73" spans="1:14">
      <c r="A73" s="2175">
        <v>45200</v>
      </c>
      <c r="B73" s="2482">
        <f>結果表!E71</f>
        <v>99.20077953221076</v>
      </c>
      <c r="C73" s="699">
        <f t="shared" ref="C73" si="534">B73-B72</f>
        <v>3.4051752905213561E-2</v>
      </c>
      <c r="D73" s="52">
        <f t="shared" ref="D73" si="535">ROUND((B73-B61)/B61*100,2)</f>
        <v>-1.99</v>
      </c>
      <c r="E73" s="359">
        <f t="shared" ref="E73" si="536">AVERAGE(B71:B73)</f>
        <v>99.144922795275008</v>
      </c>
      <c r="F73" s="542">
        <f t="shared" ref="F73" si="537">E73-E72</f>
        <v>0.1030427695252456</v>
      </c>
      <c r="G73" s="361">
        <f t="shared" ref="G73" si="538">IF(F73&lt;0,-1,1)</f>
        <v>1</v>
      </c>
      <c r="H73" s="360">
        <f t="shared" ref="H73" si="539">SUM(G71:G73)</f>
        <v>3</v>
      </c>
      <c r="I73" s="2478" t="str">
        <f t="shared" ref="I73" si="540">IF(H73=-3,"悪化 ",IF(H73=3,"改善 "," ---"))</f>
        <v xml:space="preserve">改善 </v>
      </c>
      <c r="J73" s="2482">
        <f>結果表!M71</f>
        <v>100.29188634295501</v>
      </c>
      <c r="L73" s="529">
        <v>10</v>
      </c>
      <c r="M73" s="262">
        <f t="shared" ref="M73" si="541">B73</f>
        <v>99.20077953221076</v>
      </c>
      <c r="N73" s="220">
        <f t="shared" ref="N73" si="542">J73</f>
        <v>100.29188634295501</v>
      </c>
    </row>
    <row r="74" spans="1:14">
      <c r="A74" s="2175">
        <v>45231</v>
      </c>
      <c r="B74" s="2482">
        <f>結果表!E72</f>
        <v>99.183173490025709</v>
      </c>
      <c r="C74" s="699">
        <f t="shared" ref="C74" si="543">B74-B73</f>
        <v>-1.7606042185050796E-2</v>
      </c>
      <c r="D74" s="52">
        <f t="shared" ref="D74" si="544">ROUND((B74-B62)/B62*100,2)</f>
        <v>-1.51</v>
      </c>
      <c r="E74" s="359">
        <f t="shared" ref="E74" si="545">AVERAGE(B72:B74)</f>
        <v>99.183560267180667</v>
      </c>
      <c r="F74" s="542">
        <f t="shared" ref="F74" si="546">E74-E73</f>
        <v>3.8637471905659027E-2</v>
      </c>
      <c r="G74" s="361">
        <f t="shared" ref="G74" si="547">IF(F74&lt;0,-1,1)</f>
        <v>1</v>
      </c>
      <c r="H74" s="360">
        <f t="shared" ref="H74" si="548">SUM(G72:G74)</f>
        <v>3</v>
      </c>
      <c r="I74" s="2478" t="str">
        <f t="shared" ref="I74" si="549">IF(H74=-3,"悪化 ",IF(H74=3,"改善 "," ---"))</f>
        <v xml:space="preserve">改善 </v>
      </c>
      <c r="J74" s="2482">
        <f>結果表!M72</f>
        <v>100.08216137278721</v>
      </c>
      <c r="L74" s="528">
        <v>11</v>
      </c>
      <c r="M74" s="262">
        <f t="shared" ref="M74" si="550">B74</f>
        <v>99.183173490025709</v>
      </c>
      <c r="N74" s="220">
        <f t="shared" ref="N74" si="551">J74</f>
        <v>100.08216137278721</v>
      </c>
    </row>
    <row r="75" spans="1:14">
      <c r="A75" s="2484">
        <v>45261</v>
      </c>
      <c r="B75" s="2483">
        <f>結果表!E73</f>
        <v>99.137605479893281</v>
      </c>
      <c r="C75" s="930">
        <f t="shared" ref="C75:C76" si="552">B75-B74</f>
        <v>-4.5568010132427617E-2</v>
      </c>
      <c r="D75" s="550">
        <f t="shared" ref="D75:D76" si="553">ROUND((B75-B63)/B63*100,2)</f>
        <v>-1</v>
      </c>
      <c r="E75" s="544">
        <f t="shared" ref="E75:E76" si="554">AVERAGE(B73:B75)</f>
        <v>99.173852834043259</v>
      </c>
      <c r="F75" s="551">
        <f t="shared" ref="F75:F76" si="555">E75-E74</f>
        <v>-9.7074331374074063E-3</v>
      </c>
      <c r="G75" s="545">
        <f t="shared" ref="G75:G76" si="556">IF(F75&lt;0,-1,1)</f>
        <v>-1</v>
      </c>
      <c r="H75" s="552">
        <f t="shared" ref="H75:H76" si="557">SUM(G73:G75)</f>
        <v>1</v>
      </c>
      <c r="I75" s="2480" t="str">
        <f t="shared" ref="I75:I76" si="558">IF(H75=-3,"悪化 ",IF(H75=3,"改善 "," ---"))</f>
        <v xml:space="preserve"> ---</v>
      </c>
      <c r="J75" s="2483">
        <f>結果表!M73</f>
        <v>99.785749813878368</v>
      </c>
      <c r="L75" s="532">
        <v>12</v>
      </c>
      <c r="M75" s="494">
        <f t="shared" ref="M75:M76" si="559">B75</f>
        <v>99.137605479893281</v>
      </c>
      <c r="N75" s="225">
        <f t="shared" ref="N75:N76" si="560">J75</f>
        <v>99.785749813878368</v>
      </c>
    </row>
    <row r="76" spans="1:14">
      <c r="A76" s="2174">
        <v>45292</v>
      </c>
      <c r="B76" s="2482">
        <f>結果表!E74</f>
        <v>99.122741506127056</v>
      </c>
      <c r="C76" s="735">
        <f t="shared" si="552"/>
        <v>-1.4863973766225058E-2</v>
      </c>
      <c r="D76" s="547">
        <f t="shared" si="553"/>
        <v>-0.47</v>
      </c>
      <c r="E76" s="553">
        <f t="shared" si="554"/>
        <v>99.147840158682015</v>
      </c>
      <c r="F76" s="548">
        <f t="shared" si="555"/>
        <v>-2.6012675361243964E-2</v>
      </c>
      <c r="G76" s="554">
        <f t="shared" si="556"/>
        <v>-1</v>
      </c>
      <c r="H76" s="549">
        <f t="shared" si="557"/>
        <v>-1</v>
      </c>
      <c r="I76" s="2477" t="str">
        <f t="shared" si="558"/>
        <v xml:space="preserve"> ---</v>
      </c>
      <c r="J76" s="2482">
        <f>結果表!M74</f>
        <v>99.410764534084365</v>
      </c>
      <c r="L76" s="530" t="s">
        <v>1252</v>
      </c>
      <c r="M76" s="262">
        <f t="shared" si="559"/>
        <v>99.122741506127056</v>
      </c>
      <c r="N76" s="220">
        <f t="shared" si="560"/>
        <v>99.410764534084365</v>
      </c>
    </row>
    <row r="77" spans="1:14">
      <c r="A77" s="2175">
        <v>45323</v>
      </c>
      <c r="B77" s="2482">
        <f>結果表!E75</f>
        <v>99.286679016892961</v>
      </c>
      <c r="C77" s="699">
        <f t="shared" ref="C77" si="561">B77-B76</f>
        <v>0.1639375107659049</v>
      </c>
      <c r="D77" s="52">
        <f t="shared" ref="D77" si="562">ROUND((B77-B65)/B65*100,2)</f>
        <v>0.12</v>
      </c>
      <c r="E77" s="359">
        <f t="shared" ref="E77" si="563">AVERAGE(B75:B77)</f>
        <v>99.182342000971104</v>
      </c>
      <c r="F77" s="542">
        <f t="shared" ref="F77" si="564">E77-E76</f>
        <v>3.4501842289088813E-2</v>
      </c>
      <c r="G77" s="361">
        <f t="shared" ref="G77" si="565">IF(F77&lt;0,-1,1)</f>
        <v>1</v>
      </c>
      <c r="H77" s="360">
        <f t="shared" ref="H77" si="566">SUM(G75:G77)</f>
        <v>-1</v>
      </c>
      <c r="I77" s="2478" t="str">
        <f t="shared" ref="I77" si="567">IF(H77=-3,"悪化 ",IF(H77=3,"改善 "," ---"))</f>
        <v xml:space="preserve"> ---</v>
      </c>
      <c r="J77" s="2482">
        <f>結果表!M75</f>
        <v>99.046964350957552</v>
      </c>
      <c r="L77" s="527">
        <v>2</v>
      </c>
      <c r="M77" s="262">
        <f t="shared" ref="M77" si="568">B77</f>
        <v>99.286679016892961</v>
      </c>
      <c r="N77" s="220">
        <f t="shared" ref="N77" si="569">J77</f>
        <v>99.046964350957552</v>
      </c>
    </row>
    <row r="78" spans="1:14">
      <c r="A78" s="2175">
        <v>45352</v>
      </c>
      <c r="B78" s="2482">
        <f>結果表!E76</f>
        <v>99.592749603782636</v>
      </c>
      <c r="C78" s="699">
        <f t="shared" ref="C78" si="570">B78-B77</f>
        <v>0.3060705868896747</v>
      </c>
      <c r="D78" s="52">
        <f t="shared" ref="D78" si="571">ROUND((B78-B66)/B66*100,2)</f>
        <v>0.7</v>
      </c>
      <c r="E78" s="359">
        <f t="shared" ref="E78" si="572">AVERAGE(B76:B78)</f>
        <v>99.334056708934213</v>
      </c>
      <c r="F78" s="542">
        <f t="shared" ref="F78" si="573">E78-E77</f>
        <v>0.15171470796310871</v>
      </c>
      <c r="G78" s="361">
        <f t="shared" ref="G78" si="574">IF(F78&lt;0,-1,1)</f>
        <v>1</v>
      </c>
      <c r="H78" s="360">
        <f t="shared" ref="H78" si="575">SUM(G76:G78)</f>
        <v>1</v>
      </c>
      <c r="I78" s="2478" t="str">
        <f t="shared" ref="I78" si="576">IF(H78=-3,"悪化 ",IF(H78=3,"改善 "," ---"))</f>
        <v xml:space="preserve"> ---</v>
      </c>
      <c r="J78" s="2482">
        <f>結果表!M76</f>
        <v>98.816957702559264</v>
      </c>
      <c r="L78" s="527">
        <v>3</v>
      </c>
      <c r="M78" s="262">
        <f t="shared" ref="M78" si="577">B78</f>
        <v>99.592749603782636</v>
      </c>
      <c r="N78" s="220">
        <f t="shared" ref="N78" si="578">J78</f>
        <v>98.816957702559264</v>
      </c>
    </row>
    <row r="79" spans="1:14">
      <c r="A79" s="2175">
        <v>45383</v>
      </c>
      <c r="B79" s="2482">
        <f>結果表!E77</f>
        <v>99.993261562748259</v>
      </c>
      <c r="C79" s="699">
        <f t="shared" ref="C79" si="579">B79-B78</f>
        <v>0.40051195896562319</v>
      </c>
      <c r="D79" s="52">
        <f t="shared" ref="D79" si="580">ROUND((B79-B67)/B67*100,2)</f>
        <v>1.25</v>
      </c>
      <c r="E79" s="359">
        <f t="shared" ref="E79" si="581">AVERAGE(B77:B79)</f>
        <v>99.62423006114129</v>
      </c>
      <c r="F79" s="542">
        <f t="shared" ref="F79" si="582">E79-E78</f>
        <v>0.29017335220707707</v>
      </c>
      <c r="G79" s="361">
        <f t="shared" ref="G79" si="583">IF(F79&lt;0,-1,1)</f>
        <v>1</v>
      </c>
      <c r="H79" s="360">
        <f t="shared" ref="H79" si="584">SUM(G77:G79)</f>
        <v>3</v>
      </c>
      <c r="I79" s="2478" t="str">
        <f t="shared" ref="I79" si="585">IF(H79=-3,"悪化 ",IF(H79=3,"改善 "," ---"))</f>
        <v xml:space="preserve">改善 </v>
      </c>
      <c r="J79" s="2482">
        <f>結果表!M77</f>
        <v>98.733951098355888</v>
      </c>
      <c r="L79" s="527">
        <v>4</v>
      </c>
      <c r="M79" s="262">
        <f t="shared" ref="M79" si="586">B79</f>
        <v>99.993261562748259</v>
      </c>
      <c r="N79" s="220">
        <f t="shared" ref="N79" si="587">J79</f>
        <v>98.733951098355888</v>
      </c>
    </row>
    <row r="80" spans="1:14">
      <c r="A80" s="2175">
        <v>45413</v>
      </c>
      <c r="B80" s="2482">
        <f>結果表!E78</f>
        <v>100.3901786952779</v>
      </c>
      <c r="C80" s="699">
        <f t="shared" ref="C80" si="588">B80-B79</f>
        <v>0.39691713252963723</v>
      </c>
      <c r="D80" s="52">
        <f t="shared" ref="D80" si="589">ROUND((B80-B68)/B68*100,2)</f>
        <v>1.68</v>
      </c>
      <c r="E80" s="359">
        <f t="shared" ref="E80" si="590">AVERAGE(B78:B80)</f>
        <v>99.992063287269602</v>
      </c>
      <c r="F80" s="542">
        <f t="shared" ref="F80" si="591">E80-E79</f>
        <v>0.36783322612831171</v>
      </c>
      <c r="G80" s="361">
        <f t="shared" ref="G80" si="592">IF(F80&lt;0,-1,1)</f>
        <v>1</v>
      </c>
      <c r="H80" s="360">
        <f t="shared" ref="H80" si="593">SUM(G78:G80)</f>
        <v>3</v>
      </c>
      <c r="I80" s="2478" t="str">
        <f t="shared" ref="I80" si="594">IF(H80=-3,"悪化 ",IF(H80=3,"改善 "," ---"))</f>
        <v xml:space="preserve">改善 </v>
      </c>
      <c r="J80" s="2482">
        <f>結果表!M78</f>
        <v>98.758249358353851</v>
      </c>
      <c r="L80" s="527">
        <v>5</v>
      </c>
      <c r="M80" s="262">
        <f t="shared" ref="M80" si="595">B80</f>
        <v>100.3901786952779</v>
      </c>
      <c r="N80" s="220">
        <f t="shared" ref="N80" si="596">J80</f>
        <v>98.758249358353851</v>
      </c>
    </row>
    <row r="81" spans="1:14">
      <c r="A81" s="2175">
        <v>45444</v>
      </c>
      <c r="B81" s="2482">
        <f>結果表!E79</f>
        <v>100.6900396649696</v>
      </c>
      <c r="C81" s="699">
        <f t="shared" ref="C81" si="597">B81-B80</f>
        <v>0.29986096969170717</v>
      </c>
      <c r="D81" s="52">
        <f t="shared" ref="D81" si="598">ROUND((B81-B69)/B69*100,2)</f>
        <v>1.93</v>
      </c>
      <c r="E81" s="359">
        <f t="shared" ref="E81" si="599">AVERAGE(B79:B81)</f>
        <v>100.3578266409986</v>
      </c>
      <c r="F81" s="542">
        <f t="shared" ref="F81" si="600">E81-E80</f>
        <v>0.36576335372899393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結果表!M79</f>
        <v>98.874820459525537</v>
      </c>
      <c r="L81" s="527">
        <v>6</v>
      </c>
      <c r="M81" s="262">
        <f t="shared" ref="M81" si="604">B81</f>
        <v>100.6900396649696</v>
      </c>
      <c r="N81" s="220">
        <f t="shared" ref="N81" si="605">J81</f>
        <v>98.874820459525537</v>
      </c>
    </row>
    <row r="82" spans="1:14">
      <c r="A82" s="2175">
        <v>45474</v>
      </c>
      <c r="B82" s="2482">
        <f>結果表!E80</f>
        <v>100.91688414213793</v>
      </c>
      <c r="C82" s="699">
        <f t="shared" ref="C82" si="606">B82-B81</f>
        <v>0.22684447716832778</v>
      </c>
      <c r="D82" s="52">
        <f t="shared" ref="D82" si="607">ROUND((B82-B70)/B70*100,2)</f>
        <v>2.0499999999999998</v>
      </c>
      <c r="E82" s="359">
        <f t="shared" ref="E82" si="608">AVERAGE(B80:B82)</f>
        <v>100.66570083412847</v>
      </c>
      <c r="F82" s="542">
        <f t="shared" ref="F82" si="609">E82-E81</f>
        <v>0.30787419312987652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結果表!M80</f>
        <v>99.069192981732684</v>
      </c>
      <c r="L82" s="527">
        <v>7</v>
      </c>
      <c r="M82" s="262">
        <f t="shared" ref="M82" si="613">B82</f>
        <v>100.91688414213793</v>
      </c>
      <c r="N82" s="220">
        <f t="shared" ref="N82" si="614">J82</f>
        <v>99.069192981732684</v>
      </c>
    </row>
    <row r="83" spans="1:14">
      <c r="A83" s="2175">
        <v>45505</v>
      </c>
      <c r="B83" s="2482">
        <f>結果表!E81</f>
        <v>100.96864639518718</v>
      </c>
      <c r="C83" s="699">
        <f t="shared" ref="C83" si="615">B83-B82</f>
        <v>5.176225304924742E-2</v>
      </c>
      <c r="D83" s="52">
        <f t="shared" ref="D83" si="616">ROUND((B83-B71)/B71*100,2)</f>
        <v>1.92</v>
      </c>
      <c r="E83" s="359">
        <f t="shared" ref="E83" si="617">AVERAGE(B81:B83)</f>
        <v>100.85852340076491</v>
      </c>
      <c r="F83" s="542">
        <f t="shared" ref="F83" si="618">E83-E82</f>
        <v>0.19282256663643693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結果表!M81</f>
        <v>99.289350502774667</v>
      </c>
      <c r="L83" s="529">
        <v>8</v>
      </c>
      <c r="M83" s="262">
        <f t="shared" ref="M83" si="622">B83</f>
        <v>100.96864639518718</v>
      </c>
      <c r="N83" s="220">
        <f t="shared" ref="N83" si="623">J83</f>
        <v>99.289350502774667</v>
      </c>
    </row>
    <row r="84" spans="1:14">
      <c r="A84" s="2175">
        <v>45536</v>
      </c>
      <c r="B84" s="2482">
        <f>結果表!E82</f>
        <v>100.8916731777292</v>
      </c>
      <c r="C84" s="699">
        <f t="shared" ref="C84" si="624">B84-B83</f>
        <v>-7.6973217457975807E-2</v>
      </c>
      <c r="D84" s="52">
        <f t="shared" ref="D84" si="625">ROUND((B84-B72)/B72*100,2)</f>
        <v>1.74</v>
      </c>
      <c r="E84" s="359">
        <f t="shared" ref="E84" si="626">AVERAGE(B82:B84)</f>
        <v>100.92573457168477</v>
      </c>
      <c r="F84" s="542">
        <f t="shared" ref="F84" si="627">E84-E83</f>
        <v>6.7211170919861729E-2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結果表!M82</f>
        <v>99.493640065135949</v>
      </c>
      <c r="L84" s="529">
        <v>9</v>
      </c>
      <c r="M84" s="262">
        <f t="shared" ref="M84" si="631">B84</f>
        <v>100.8916731777292</v>
      </c>
      <c r="N84" s="220">
        <f t="shared" ref="N84" si="632">J84</f>
        <v>99.493640065135949</v>
      </c>
    </row>
    <row r="85" spans="1:14">
      <c r="A85" s="2175">
        <v>45566</v>
      </c>
      <c r="B85" s="2482">
        <f>結果表!E83</f>
        <v>100.7496526069274</v>
      </c>
      <c r="C85" s="699">
        <f t="shared" ref="C85" si="633">B85-B84</f>
        <v>-0.14202057080180452</v>
      </c>
      <c r="D85" s="52">
        <f t="shared" ref="D85" si="634">ROUND((B85-B73)/B73*100,2)</f>
        <v>1.56</v>
      </c>
      <c r="E85" s="359">
        <f t="shared" ref="E85" si="635">AVERAGE(B83:B85)</f>
        <v>100.8699907266146</v>
      </c>
      <c r="F85" s="542">
        <f t="shared" ref="F85" si="636">E85-E84</f>
        <v>-5.5743845070168163E-2</v>
      </c>
      <c r="G85" s="361">
        <f t="shared" ref="G85" si="637">IF(F85&lt;0,-1,1)</f>
        <v>-1</v>
      </c>
      <c r="H85" s="360">
        <f t="shared" ref="H85" si="638">SUM(G83:G85)</f>
        <v>1</v>
      </c>
      <c r="I85" s="2478" t="str">
        <f t="shared" ref="I85" si="639">IF(H85=-3,"悪化 ",IF(H85=3,"改善 "," ---"))</f>
        <v xml:space="preserve"> ---</v>
      </c>
      <c r="J85" s="2482">
        <f>結果表!M83</f>
        <v>99.675988651427161</v>
      </c>
      <c r="L85" s="529">
        <v>10</v>
      </c>
      <c r="M85" s="262">
        <f t="shared" ref="M85" si="640">B85</f>
        <v>100.7496526069274</v>
      </c>
      <c r="N85" s="220">
        <f t="shared" ref="N85" si="641">J85</f>
        <v>99.675988651427161</v>
      </c>
    </row>
    <row r="86" spans="1:14">
      <c r="A86" s="2175">
        <v>45597</v>
      </c>
      <c r="B86" s="2482">
        <f>結果表!E84</f>
        <v>100.50112612724215</v>
      </c>
      <c r="C86" s="699">
        <f t="shared" ref="C86" si="642">B86-B85</f>
        <v>-0.24852647968525332</v>
      </c>
      <c r="D86" s="52">
        <f t="shared" ref="D86" si="643">ROUND((B86-B74)/B74*100,2)</f>
        <v>1.33</v>
      </c>
      <c r="E86" s="359">
        <f t="shared" ref="E86" si="644">AVERAGE(B84:B86)</f>
        <v>100.7141506372996</v>
      </c>
      <c r="F86" s="542">
        <f t="shared" ref="F86" si="645">E86-E85</f>
        <v>-0.15584008931500648</v>
      </c>
      <c r="G86" s="361">
        <f t="shared" ref="G86" si="646">IF(F86&lt;0,-1,1)</f>
        <v>-1</v>
      </c>
      <c r="H86" s="360">
        <f t="shared" ref="H86" si="647">SUM(G84:G86)</f>
        <v>-1</v>
      </c>
      <c r="I86" s="2478" t="str">
        <f t="shared" ref="I86" si="648">IF(H86=-3,"悪化 ",IF(H86=3,"改善 "," ---"))</f>
        <v xml:space="preserve"> ---</v>
      </c>
      <c r="J86" s="2482">
        <f>結果表!M84</f>
        <v>99.704754212114366</v>
      </c>
      <c r="L86" s="528">
        <v>11</v>
      </c>
      <c r="M86" s="262">
        <f t="shared" ref="M86" si="649">B86</f>
        <v>100.50112612724215</v>
      </c>
      <c r="N86" s="220">
        <f t="shared" ref="N86" si="650">J86</f>
        <v>99.704754212114366</v>
      </c>
    </row>
    <row r="87" spans="1:14">
      <c r="A87" s="2484">
        <v>45627</v>
      </c>
      <c r="B87" s="2482">
        <f>結果表!E85</f>
        <v>100.21924570831497</v>
      </c>
      <c r="C87" s="699">
        <f t="shared" ref="C87" si="651">B87-B86</f>
        <v>-0.28188041892717308</v>
      </c>
      <c r="D87" s="52">
        <f t="shared" ref="D87" si="652">ROUND((B87-B75)/B75*100,2)</f>
        <v>1.0900000000000001</v>
      </c>
      <c r="E87" s="359">
        <f t="shared" ref="E87" si="653">AVERAGE(B85:B87)</f>
        <v>100.49000814749485</v>
      </c>
      <c r="F87" s="542">
        <f t="shared" ref="F87" si="654">E87-E86</f>
        <v>-0.22414248980474838</v>
      </c>
      <c r="G87" s="361">
        <f t="shared" ref="G87" si="655">IF(F87&lt;0,-1,1)</f>
        <v>-1</v>
      </c>
      <c r="H87" s="360">
        <f t="shared" ref="H87" si="656">SUM(G85:G87)</f>
        <v>-3</v>
      </c>
      <c r="I87" s="2478" t="str">
        <f t="shared" ref="I87" si="657">IF(H87=-3,"悪化 ",IF(H87=3,"改善 "," ---"))</f>
        <v xml:space="preserve">悪化 </v>
      </c>
      <c r="J87" s="2482">
        <f>結果表!M85</f>
        <v>99.626023931414565</v>
      </c>
      <c r="L87" s="532">
        <v>12</v>
      </c>
      <c r="M87" s="494">
        <f t="shared" ref="M87" si="658">B87</f>
        <v>100.21924570831497</v>
      </c>
      <c r="N87" s="225">
        <f t="shared" ref="N87" si="659">J87</f>
        <v>99.626023931414565</v>
      </c>
    </row>
    <row r="88" spans="1:14">
      <c r="A88" s="2174">
        <v>45658</v>
      </c>
      <c r="B88" s="2585">
        <f>結果表!E86</f>
        <v>99.945872311313565</v>
      </c>
      <c r="C88" s="245">
        <f t="shared" ref="C88" si="660">B88-B87</f>
        <v>-0.27337339700140717</v>
      </c>
      <c r="D88" s="547">
        <f t="shared" ref="D88" si="661">ROUND((B88-B76)/B76*100,2)</f>
        <v>0.83</v>
      </c>
      <c r="E88" s="553">
        <f t="shared" ref="E88" si="662">AVERAGE(B86:B88)</f>
        <v>100.22208138229023</v>
      </c>
      <c r="F88" s="548">
        <f t="shared" ref="F88" si="663">E88-E87</f>
        <v>-0.26792676520462066</v>
      </c>
      <c r="G88" s="554">
        <f t="shared" ref="G88" si="664">IF(F88&lt;0,-1,1)</f>
        <v>-1</v>
      </c>
      <c r="H88" s="549">
        <f t="shared" ref="H88" si="665">SUM(G86:G88)</f>
        <v>-3</v>
      </c>
      <c r="I88" s="524" t="str">
        <f t="shared" ref="I88" si="666">IF(H88=-3,"悪化 ",IF(H88=3,"改善 "," ---"))</f>
        <v xml:space="preserve">悪化 </v>
      </c>
      <c r="J88" s="2564">
        <f>結果表!M86</f>
        <v>99.49318698864839</v>
      </c>
      <c r="L88" s="530" t="s">
        <v>1451</v>
      </c>
      <c r="M88" s="262">
        <f t="shared" ref="M88" si="667">B88</f>
        <v>99.945872311313565</v>
      </c>
      <c r="N88" s="220">
        <f t="shared" ref="N88" si="668">J88</f>
        <v>99.49318698864839</v>
      </c>
    </row>
    <row r="89" spans="1:14">
      <c r="A89" s="2175">
        <v>45689</v>
      </c>
      <c r="B89" s="2586">
        <f>結果表!E87</f>
        <v>99.73388965337962</v>
      </c>
      <c r="C89" s="243">
        <f t="shared" ref="C89" si="669">B89-B88</f>
        <v>-0.21198265793394455</v>
      </c>
      <c r="D89" s="52">
        <f t="shared" ref="D89" si="670">ROUND((B89-B77)/B77*100,2)</f>
        <v>0.45</v>
      </c>
      <c r="E89" s="359">
        <f t="shared" ref="E89" si="671">AVERAGE(B87:B89)</f>
        <v>99.966335891002714</v>
      </c>
      <c r="F89" s="542">
        <f t="shared" ref="F89" si="672">E89-E88</f>
        <v>-0.255745491287513</v>
      </c>
      <c r="G89" s="361">
        <f t="shared" ref="G89" si="673">IF(F89&lt;0,-1,1)</f>
        <v>-1</v>
      </c>
      <c r="H89" s="360">
        <f t="shared" ref="H89" si="674">SUM(G87:G89)</f>
        <v>-3</v>
      </c>
      <c r="I89" s="514" t="str">
        <f t="shared" ref="I89" si="675">IF(H89=-3,"悪化 ",IF(H89=3,"改善 "," ---"))</f>
        <v xml:space="preserve">悪化 </v>
      </c>
      <c r="J89" s="2565">
        <f>結果表!M87</f>
        <v>99.364467905797028</v>
      </c>
      <c r="L89" s="527">
        <v>2</v>
      </c>
      <c r="M89" s="262">
        <f t="shared" ref="M89" si="676">B89</f>
        <v>99.73388965337962</v>
      </c>
      <c r="N89" s="220">
        <f t="shared" ref="N89" si="677">J89</f>
        <v>99.364467905797028</v>
      </c>
    </row>
    <row r="90" spans="1:14">
      <c r="A90" s="2175">
        <v>45717</v>
      </c>
      <c r="B90" s="2586">
        <f>結果表!E88</f>
        <v>99.603605953546264</v>
      </c>
      <c r="C90" s="243">
        <f t="shared" ref="C90" si="678">B90-B89</f>
        <v>-0.13028369983335608</v>
      </c>
      <c r="D90" s="52">
        <f t="shared" ref="D90" si="679">ROUND((B90-B78)/B78*100,2)</f>
        <v>0.01</v>
      </c>
      <c r="E90" s="359">
        <f t="shared" ref="E90" si="680">AVERAGE(B88:B90)</f>
        <v>99.761122639413145</v>
      </c>
      <c r="F90" s="542">
        <f t="shared" ref="F90" si="681">E90-E89</f>
        <v>-0.20521325158956927</v>
      </c>
      <c r="G90" s="361">
        <f t="shared" ref="G90" si="682">IF(F90&lt;0,-1,1)</f>
        <v>-1</v>
      </c>
      <c r="H90" s="360">
        <f t="shared" ref="H90" si="683">SUM(G88:G90)</f>
        <v>-3</v>
      </c>
      <c r="I90" s="514" t="str">
        <f t="shared" ref="I90" si="684">IF(H90=-3,"悪化 ",IF(H90=3,"改善 "," ---"))</f>
        <v xml:space="preserve">悪化 </v>
      </c>
      <c r="J90" s="2565">
        <f>結果表!M88</f>
        <v>99.214254869944952</v>
      </c>
      <c r="L90" s="527">
        <v>3</v>
      </c>
      <c r="M90" s="262">
        <f t="shared" ref="M90" si="685">B90</f>
        <v>99.603605953546264</v>
      </c>
      <c r="N90" s="220">
        <f t="shared" ref="N90" si="686">J90</f>
        <v>99.214254869944952</v>
      </c>
    </row>
    <row r="91" spans="1:14">
      <c r="A91" s="2175">
        <v>45748</v>
      </c>
      <c r="B91" s="2586">
        <f>結果表!E89</f>
        <v>99.65006401513908</v>
      </c>
      <c r="C91" s="243">
        <f t="shared" ref="C91" si="687">B91-B90</f>
        <v>4.6458061592815625E-2</v>
      </c>
      <c r="D91" s="52">
        <f t="shared" ref="D91" si="688">ROUND((B91-B79)/B79*100,2)</f>
        <v>-0.34</v>
      </c>
      <c r="E91" s="359">
        <f t="shared" ref="E91" si="689">AVERAGE(B89:B91)</f>
        <v>99.662519874021655</v>
      </c>
      <c r="F91" s="542">
        <f t="shared" ref="F91" si="690">E91-E90</f>
        <v>-9.8602765391490266E-2</v>
      </c>
      <c r="G91" s="361">
        <f t="shared" ref="G91" si="691">IF(F91&lt;0,-1,1)</f>
        <v>-1</v>
      </c>
      <c r="H91" s="360">
        <f t="shared" ref="H91" si="692">SUM(G89:G91)</f>
        <v>-3</v>
      </c>
      <c r="I91" s="514" t="str">
        <f t="shared" ref="I91" si="693">IF(H91=-3,"悪化 ",IF(H91=3,"改善 "," ---"))</f>
        <v xml:space="preserve">悪化 </v>
      </c>
      <c r="J91" s="2565">
        <f>結果表!M89</f>
        <v>99.151235629460984</v>
      </c>
      <c r="L91" s="527">
        <v>4</v>
      </c>
      <c r="M91" s="262">
        <f t="shared" ref="M91" si="694">B91</f>
        <v>99.65006401513908</v>
      </c>
      <c r="N91" s="220">
        <f t="shared" ref="N91" si="695">J91</f>
        <v>99.151235629460984</v>
      </c>
    </row>
    <row r="92" spans="1:14">
      <c r="A92" s="2175">
        <v>45778</v>
      </c>
      <c r="B92" s="2586">
        <f>結果表!E90</f>
        <v>99.79967092355264</v>
      </c>
      <c r="C92" s="243">
        <f t="shared" ref="C92" si="696">B92-B91</f>
        <v>0.14960690841355984</v>
      </c>
      <c r="D92" s="52">
        <f t="shared" ref="D92" si="697">ROUND((B92-B80)/B80*100,2)</f>
        <v>-0.59</v>
      </c>
      <c r="E92" s="359">
        <f t="shared" ref="E92" si="698">AVERAGE(B90:B92)</f>
        <v>99.684446964079328</v>
      </c>
      <c r="F92" s="542">
        <f t="shared" ref="F92" si="699">E92-E91</f>
        <v>2.1927090057673126E-2</v>
      </c>
      <c r="G92" s="361">
        <f t="shared" ref="G92" si="700">IF(F92&lt;0,-1,1)</f>
        <v>1</v>
      </c>
      <c r="H92" s="360">
        <f t="shared" ref="H92" si="701">SUM(G90:G92)</f>
        <v>-1</v>
      </c>
      <c r="I92" s="514" t="str">
        <f t="shared" ref="I92" si="702">IF(H92=-3,"悪化 ",IF(H92=3,"改善 "," ---"))</f>
        <v xml:space="preserve"> ---</v>
      </c>
      <c r="J92" s="2565">
        <f>結果表!M90</f>
        <v>99.163032363022396</v>
      </c>
      <c r="L92" s="527">
        <v>5</v>
      </c>
      <c r="M92" s="262">
        <f t="shared" ref="M92" si="703">B92</f>
        <v>99.79967092355264</v>
      </c>
      <c r="N92" s="220">
        <f t="shared" ref="N92" si="704">J92</f>
        <v>99.163032363022396</v>
      </c>
    </row>
    <row r="93" spans="1:14">
      <c r="A93" s="2175">
        <v>45809</v>
      </c>
      <c r="B93" s="2586">
        <f>結果表!E91</f>
        <v>99.908445435388117</v>
      </c>
      <c r="C93" s="243">
        <f t="shared" ref="C93" si="705">B93-B92</f>
        <v>0.10877451183547748</v>
      </c>
      <c r="D93" s="52">
        <f t="shared" ref="D93" si="706">ROUND((B93-B81)/B81*100,2)</f>
        <v>-0.78</v>
      </c>
      <c r="E93" s="359">
        <f t="shared" ref="E93" si="707">AVERAGE(B91:B93)</f>
        <v>99.786060124693279</v>
      </c>
      <c r="F93" s="542">
        <f t="shared" ref="F93" si="708">E93-E92</f>
        <v>0.10161316061395098</v>
      </c>
      <c r="G93" s="361">
        <f t="shared" ref="G93" si="709">IF(F93&lt;0,-1,1)</f>
        <v>1</v>
      </c>
      <c r="H93" s="360">
        <f t="shared" ref="H93" si="710">SUM(G91:G93)</f>
        <v>1</v>
      </c>
      <c r="I93" s="514" t="str">
        <f t="shared" ref="I93" si="711">IF(H93=-3,"悪化 ",IF(H93=3,"改善 "," ---"))</f>
        <v xml:space="preserve"> ---</v>
      </c>
      <c r="J93" s="2565">
        <f>結果表!M91</f>
        <v>99.198977713494202</v>
      </c>
      <c r="L93" s="527">
        <v>6</v>
      </c>
      <c r="M93" s="262">
        <f t="shared" ref="M93" si="712">B93</f>
        <v>99.908445435388117</v>
      </c>
      <c r="N93" s="220">
        <f t="shared" ref="N93" si="713">J93</f>
        <v>99.198977713494202</v>
      </c>
    </row>
    <row r="94" spans="1:14">
      <c r="A94" s="2175">
        <v>45839</v>
      </c>
      <c r="B94" s="2586">
        <f>結果表!E92</f>
        <v>99.89472617731046</v>
      </c>
      <c r="C94" s="243">
        <f t="shared" ref="C94" si="714">B94-B93</f>
        <v>-1.3719258077657059E-2</v>
      </c>
      <c r="D94" s="52">
        <f t="shared" ref="D94" si="715">ROUND((B94-B82)/B82*100,2)</f>
        <v>-1.01</v>
      </c>
      <c r="E94" s="359">
        <f t="shared" ref="E94" si="716">AVERAGE(B92:B94)</f>
        <v>99.867614178750401</v>
      </c>
      <c r="F94" s="542">
        <f t="shared" ref="F94" si="717">E94-E93</f>
        <v>8.1554054057122016E-2</v>
      </c>
      <c r="G94" s="361">
        <f t="shared" ref="G94" si="718">IF(F94&lt;0,-1,1)</f>
        <v>1</v>
      </c>
      <c r="H94" s="360">
        <f t="shared" ref="H94" si="719">SUM(G92:G94)</f>
        <v>3</v>
      </c>
      <c r="I94" s="514" t="str">
        <f t="shared" ref="I94" si="720">IF(H94=-3,"悪化 ",IF(H94=3,"改善 "," ---"))</f>
        <v xml:space="preserve">改善 </v>
      </c>
      <c r="J94" s="2565">
        <f>結果表!M92</f>
        <v>99.198867075259884</v>
      </c>
      <c r="L94" s="527">
        <v>7</v>
      </c>
      <c r="M94" s="262">
        <f t="shared" ref="M94" si="721">B94</f>
        <v>99.89472617731046</v>
      </c>
      <c r="N94" s="220">
        <f t="shared" ref="N94" si="722">J94</f>
        <v>99.198867075259884</v>
      </c>
    </row>
    <row r="95" spans="1:14">
      <c r="A95" s="2175">
        <v>45870</v>
      </c>
      <c r="B95" s="2586">
        <f>結果表!E93</f>
        <v>99.826860840861116</v>
      </c>
      <c r="C95" s="243">
        <f>B95-B94</f>
        <v>-6.7865336449344227E-2</v>
      </c>
      <c r="D95" s="52">
        <f>ROUND((B95-B83)/B83*100,2)</f>
        <v>-1.1299999999999999</v>
      </c>
      <c r="E95" s="359">
        <f>AVERAGE(B93:B95)</f>
        <v>99.876677484519902</v>
      </c>
      <c r="F95" s="542">
        <f>E95-E94</f>
        <v>9.0633057695015395E-3</v>
      </c>
      <c r="G95" s="361">
        <f t="shared" ref="G95" si="723">IF(F95&lt;0,-1,1)</f>
        <v>1</v>
      </c>
      <c r="H95" s="360">
        <f>SUM(G93:G95)</f>
        <v>3</v>
      </c>
      <c r="I95" s="514" t="str">
        <f t="shared" ref="I95" si="724">IF(H95=-3,"悪化 ",IF(H95=3,"改善 "," ---"))</f>
        <v xml:space="preserve">改善 </v>
      </c>
      <c r="J95" s="2565">
        <f>結果表!M93</f>
        <v>99.298193120478757</v>
      </c>
      <c r="L95" s="529">
        <v>8</v>
      </c>
      <c r="M95" s="262">
        <f>B95</f>
        <v>99.826860840861116</v>
      </c>
      <c r="N95" s="220">
        <f>J95</f>
        <v>99.298193120478757</v>
      </c>
    </row>
    <row r="96" spans="1:14">
      <c r="A96" s="2175">
        <v>45901</v>
      </c>
      <c r="B96" s="2586">
        <f>結果表!E94</f>
        <v>99.84276044220546</v>
      </c>
      <c r="C96" s="243">
        <f>B96-B95</f>
        <v>1.5899601344344205E-2</v>
      </c>
      <c r="D96" s="52">
        <f>ROUND((B96-B84)/B84*100,2)</f>
        <v>-1.04</v>
      </c>
      <c r="E96" s="359">
        <f>AVERAGE(B94:B96)</f>
        <v>99.854782486792359</v>
      </c>
      <c r="F96" s="542">
        <f>E96-E95</f>
        <v>-2.1894997727542886E-2</v>
      </c>
      <c r="G96" s="361">
        <f t="shared" ref="G96" si="725">IF(F96&lt;0,-1,1)</f>
        <v>-1</v>
      </c>
      <c r="H96" s="360">
        <f>SUM(G94:G96)</f>
        <v>1</v>
      </c>
      <c r="I96" s="514" t="str">
        <f t="shared" ref="I96" si="726">IF(H96=-3,"悪化 ",IF(H96=3,"改善 "," ---"))</f>
        <v xml:space="preserve"> ---</v>
      </c>
      <c r="J96" s="2565">
        <f>結果表!M94</f>
        <v>99.59310783123307</v>
      </c>
      <c r="L96" s="529">
        <v>9</v>
      </c>
      <c r="M96" s="262">
        <f>B96</f>
        <v>99.84276044220546</v>
      </c>
      <c r="N96" s="220">
        <f>J96</f>
        <v>99.59310783123307</v>
      </c>
    </row>
    <row r="97" spans="1:14">
      <c r="A97" s="2175">
        <v>45931</v>
      </c>
      <c r="B97" s="2586">
        <f>結果表!E95</f>
        <v>99.90639884108856</v>
      </c>
      <c r="C97" s="243">
        <f>B97-B96</f>
        <v>6.3638398883099967E-2</v>
      </c>
      <c r="D97" s="52">
        <f>ROUND((B97-B85)/B85*100,2)</f>
        <v>-0.84</v>
      </c>
      <c r="E97" s="359">
        <f>AVERAGE(B95:B97)</f>
        <v>99.858673374718379</v>
      </c>
      <c r="F97" s="542">
        <f>E97-E96</f>
        <v>3.8908879260191043E-3</v>
      </c>
      <c r="G97" s="361">
        <f t="shared" ref="G97" si="727">IF(F97&lt;0,-1,1)</f>
        <v>1</v>
      </c>
      <c r="H97" s="360">
        <f>SUM(G95:G97)</f>
        <v>1</v>
      </c>
      <c r="I97" s="514" t="str">
        <f t="shared" ref="I97" si="728">IF(H97=-3,"悪化 ",IF(H97=3,"改善 "," ---"))</f>
        <v xml:space="preserve"> ---</v>
      </c>
      <c r="J97" s="2565">
        <f>結果表!M95</f>
        <v>100.02893512733236</v>
      </c>
      <c r="L97" s="529">
        <v>10</v>
      </c>
      <c r="M97" s="262">
        <f>B97</f>
        <v>99.90639884108856</v>
      </c>
      <c r="N97" s="220">
        <f>J97</f>
        <v>100.02893512733236</v>
      </c>
    </row>
    <row r="98" spans="1:14">
      <c r="A98" s="2175">
        <v>45962</v>
      </c>
      <c r="B98" s="2586">
        <f>結果表!E96</f>
        <v>99.982919370701282</v>
      </c>
      <c r="C98" s="243">
        <f>B98-B97</f>
        <v>7.6520529612722044E-2</v>
      </c>
      <c r="D98" s="52">
        <f>ROUND((B98-B86)/B86*100,2)</f>
        <v>-0.52</v>
      </c>
      <c r="E98" s="359">
        <f>AVERAGE(B96:B98)</f>
        <v>99.910692884665096</v>
      </c>
      <c r="F98" s="542">
        <f>E98-E97</f>
        <v>5.2019509946717335E-2</v>
      </c>
      <c r="G98" s="361">
        <f t="shared" ref="G98" si="729">IF(F98&lt;0,-1,1)</f>
        <v>1</v>
      </c>
      <c r="H98" s="360">
        <f>SUM(G96:G98)</f>
        <v>1</v>
      </c>
      <c r="I98" s="514" t="str">
        <f t="shared" ref="I98" si="730">IF(H98=-3,"悪化 ",IF(H98=3,"改善 "," ---"))</f>
        <v xml:space="preserve"> ---</v>
      </c>
      <c r="J98" s="2565">
        <f>結果表!M96</f>
        <v>100.54002568942869</v>
      </c>
      <c r="L98" s="528">
        <v>11</v>
      </c>
      <c r="M98" s="262">
        <f>B98</f>
        <v>99.982919370701282</v>
      </c>
      <c r="N98" s="220">
        <f>J98</f>
        <v>100.54002568942869</v>
      </c>
    </row>
    <row r="99" spans="1:14">
      <c r="A99" s="2484">
        <v>45992</v>
      </c>
      <c r="B99" s="2586">
        <f>結果表!E97</f>
        <v>100.03260637743114</v>
      </c>
      <c r="C99" s="243">
        <f>B99-B98</f>
        <v>4.9687006729854488E-2</v>
      </c>
      <c r="D99" s="52">
        <f>ROUND((B99-B87)/B87*100,2)</f>
        <v>-0.19</v>
      </c>
      <c r="E99" s="359">
        <f>AVERAGE(B97:B99)</f>
        <v>99.97397486307365</v>
      </c>
      <c r="F99" s="542">
        <f>E99-E98</f>
        <v>6.3281978408554096E-2</v>
      </c>
      <c r="G99" s="361">
        <f t="shared" ref="G99:G100" si="731">IF(F99&lt;0,-1,1)</f>
        <v>1</v>
      </c>
      <c r="H99" s="360">
        <f>SUM(G97:G99)</f>
        <v>3</v>
      </c>
      <c r="I99" s="514" t="str">
        <f t="shared" ref="I99:I100" si="732">IF(H99=-3,"悪化 ",IF(H99=3,"改善 "," ---"))</f>
        <v xml:space="preserve">改善 </v>
      </c>
      <c r="J99" s="2565">
        <f>結果表!M97</f>
        <v>100.98424747710645</v>
      </c>
      <c r="L99" s="532">
        <v>12</v>
      </c>
      <c r="M99" s="494">
        <f>B99</f>
        <v>100.03260637743114</v>
      </c>
      <c r="N99" s="225">
        <f>J99</f>
        <v>100.98424747710645</v>
      </c>
    </row>
    <row r="100" spans="1:14">
      <c r="A100" s="2174">
        <v>46023</v>
      </c>
      <c r="B100" s="2585">
        <f>結果表!E98</f>
        <v>100.05561168242075</v>
      </c>
      <c r="C100" s="245">
        <f t="shared" ref="C100" si="733">B100-B99</f>
        <v>2.3005304989609954E-2</v>
      </c>
      <c r="D100" s="547">
        <f t="shared" ref="D100" si="734">ROUND((B100-B88)/B88*100,2)</f>
        <v>0.11</v>
      </c>
      <c r="E100" s="553">
        <f t="shared" ref="E100" si="735">AVERAGE(B98:B100)</f>
        <v>100.02371247685106</v>
      </c>
      <c r="F100" s="548">
        <f t="shared" ref="F100" si="736">E100-E99</f>
        <v>4.9737613777409706E-2</v>
      </c>
      <c r="G100" s="554">
        <f t="shared" si="731"/>
        <v>1</v>
      </c>
      <c r="H100" s="549">
        <f t="shared" ref="H100" si="737">SUM(G98:G100)</f>
        <v>3</v>
      </c>
      <c r="I100" s="524" t="str">
        <f t="shared" si="732"/>
        <v xml:space="preserve">改善 </v>
      </c>
      <c r="J100" s="2564">
        <f>結果表!M98</f>
        <v>101.29167359804381</v>
      </c>
      <c r="L100" s="530" t="s">
        <v>1477</v>
      </c>
      <c r="M100" s="262">
        <f t="shared" ref="M100" si="738">B100</f>
        <v>100.05561168242075</v>
      </c>
      <c r="N100" s="220">
        <f t="shared" ref="N100" si="739">J100</f>
        <v>101.29167359804381</v>
      </c>
    </row>
    <row r="101" spans="1:14">
      <c r="A101" s="2175">
        <v>46054</v>
      </c>
      <c r="B101" s="2586">
        <f>結果表!E99</f>
        <v>100.10498413378271</v>
      </c>
      <c r="C101" s="243">
        <f t="shared" ref="C101" si="740">B101-B100</f>
        <v>4.9372451361961112E-2</v>
      </c>
      <c r="D101" s="52">
        <f t="shared" ref="D101" si="741">ROUND((B101-B89)/B89*100,2)</f>
        <v>0.37</v>
      </c>
      <c r="E101" s="359">
        <f t="shared" ref="E101" si="742">AVERAGE(B99:B101)</f>
        <v>100.06440073121153</v>
      </c>
      <c r="F101" s="542">
        <f t="shared" ref="F101" si="743">E101-E100</f>
        <v>4.0688254360475185E-2</v>
      </c>
      <c r="G101" s="361">
        <f t="shared" ref="G101" si="744">IF(F101&lt;0,-1,1)</f>
        <v>1</v>
      </c>
      <c r="H101" s="360">
        <f t="shared" ref="H101" si="745">SUM(G99:G101)</f>
        <v>3</v>
      </c>
      <c r="I101" s="514" t="str">
        <f t="shared" ref="I101" si="746">IF(H101=-3,"悪化 ",IF(H101=3,"改善 "," ---"))</f>
        <v xml:space="preserve">改善 </v>
      </c>
      <c r="J101" s="2565">
        <f>結果表!M99</f>
        <v>101.45853688662274</v>
      </c>
      <c r="L101" s="527">
        <v>2</v>
      </c>
      <c r="M101" s="262">
        <f t="shared" ref="M101" si="747">B101</f>
        <v>100.10498413378271</v>
      </c>
      <c r="N101" s="220">
        <f t="shared" ref="N101" si="748">J101</f>
        <v>101.45853688662274</v>
      </c>
    </row>
    <row r="102" spans="1:14">
      <c r="A102" s="2175">
        <v>46082</v>
      </c>
      <c r="B102" s="2586">
        <f>結果表!E100</f>
        <v>100.2363208547293</v>
      </c>
      <c r="C102" s="243">
        <f t="shared" ref="C102" si="749">B102-B101</f>
        <v>0.13133672094659232</v>
      </c>
      <c r="D102" s="52">
        <f t="shared" ref="D102" si="750">ROUND((B102-B90)/B90*100,2)</f>
        <v>0.64</v>
      </c>
      <c r="E102" s="359">
        <f t="shared" ref="E102" si="751">AVERAGE(B100:B102)</f>
        <v>100.13230555697758</v>
      </c>
      <c r="F102" s="542">
        <f t="shared" ref="F102" si="752">E102-E101</f>
        <v>6.7904825766049726E-2</v>
      </c>
      <c r="G102" s="361">
        <f t="shared" ref="G102" si="753">IF(F102&lt;0,-1,1)</f>
        <v>1</v>
      </c>
      <c r="H102" s="360">
        <f t="shared" ref="H102" si="754">SUM(G100:G102)</f>
        <v>3</v>
      </c>
      <c r="I102" s="514" t="str">
        <f t="shared" ref="I102" si="755">IF(H102=-3,"悪化 ",IF(H102=3,"改善 "," ---"))</f>
        <v xml:space="preserve">改善 </v>
      </c>
      <c r="J102" s="2565">
        <f>結果表!M100</f>
        <v>101.48468497950711</v>
      </c>
      <c r="L102" s="527">
        <v>3</v>
      </c>
      <c r="M102" s="262">
        <f t="shared" ref="M102" si="756">B102</f>
        <v>100.2363208547293</v>
      </c>
      <c r="N102" s="220">
        <f t="shared" ref="N102" si="757">J102</f>
        <v>101.48468497950711</v>
      </c>
    </row>
    <row r="103" spans="1:14">
      <c r="A103" s="2175">
        <v>46113</v>
      </c>
      <c r="B103" s="2586">
        <f>結果表!E101</f>
        <v>100.4602077291355</v>
      </c>
      <c r="C103" s="243">
        <f t="shared" ref="C103" si="758">B103-B102</f>
        <v>0.22388687440620458</v>
      </c>
      <c r="D103" s="52">
        <f t="shared" ref="D103" si="759">ROUND((B103-B91)/B91*100,2)</f>
        <v>0.81</v>
      </c>
      <c r="E103" s="359">
        <f t="shared" ref="E103" si="760">AVERAGE(B101:B103)</f>
        <v>100.26717090588249</v>
      </c>
      <c r="F103" s="542">
        <f t="shared" ref="F103" si="761">E103-E102</f>
        <v>0.13486534890490987</v>
      </c>
      <c r="G103" s="361">
        <f t="shared" ref="G103" si="762">IF(F103&lt;0,-1,1)</f>
        <v>1</v>
      </c>
      <c r="H103" s="360">
        <f t="shared" ref="H103" si="763">SUM(G101:G103)</f>
        <v>3</v>
      </c>
      <c r="I103" s="514" t="str">
        <f t="shared" ref="I103" si="764">IF(H103=-3,"悪化 ",IF(H103=3,"改善 "," ---"))</f>
        <v xml:space="preserve">改善 </v>
      </c>
      <c r="J103" s="2565">
        <f>結果表!M101</f>
        <v>101.42852983974026</v>
      </c>
      <c r="L103" s="527">
        <v>4</v>
      </c>
      <c r="M103" s="262">
        <f t="shared" ref="M103" si="765">B103</f>
        <v>100.4602077291355</v>
      </c>
      <c r="N103" s="220">
        <f t="shared" ref="N103" si="766">J103</f>
        <v>101.42852983974026</v>
      </c>
    </row>
    <row r="104" spans="1:14">
      <c r="A104" s="2175">
        <v>46143</v>
      </c>
      <c r="B104" s="2586">
        <f>結果表!E102</f>
        <v>100.7391869607962</v>
      </c>
      <c r="C104" s="243">
        <f t="shared" ref="C104" si="767">B104-B103</f>
        <v>0.27897923166069916</v>
      </c>
      <c r="D104" s="52">
        <f t="shared" ref="D104" si="768">ROUND((B104-B92)/B92*100,2)</f>
        <v>0.94</v>
      </c>
      <c r="E104" s="359">
        <f t="shared" ref="E104" si="769">AVERAGE(B102:B104)</f>
        <v>100.47857184822033</v>
      </c>
      <c r="F104" s="542">
        <f t="shared" ref="F104" si="770">E104-E103</f>
        <v>0.21140094233783202</v>
      </c>
      <c r="G104" s="361">
        <f t="shared" ref="G104" si="771">IF(F104&lt;0,-1,1)</f>
        <v>1</v>
      </c>
      <c r="H104" s="360">
        <f t="shared" ref="H104" si="772">SUM(G102:G104)</f>
        <v>3</v>
      </c>
      <c r="I104" s="514" t="str">
        <f t="shared" ref="I104" si="773">IF(H104=-3,"悪化 ",IF(H104=3,"改善 "," ---"))</f>
        <v xml:space="preserve">改善 </v>
      </c>
      <c r="J104" s="2565">
        <f>結果表!M102</f>
        <v>101.38805954235886</v>
      </c>
      <c r="L104" s="527">
        <v>5</v>
      </c>
      <c r="M104" s="262">
        <f t="shared" ref="M104" si="774">B104</f>
        <v>100.7391869607962</v>
      </c>
      <c r="N104" s="220">
        <f t="shared" ref="N104" si="775">J104</f>
        <v>101.38805954235886</v>
      </c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A1" sqref="AA1"/>
    </sheetView>
  </sheetViews>
  <sheetFormatPr defaultRowHeight="13"/>
  <cols>
    <col min="2" max="6" width="10.6328125" style="305" customWidth="1"/>
    <col min="7" max="8" width="7.36328125" style="305" customWidth="1"/>
    <col min="9" max="10" width="10.6328125" style="305" customWidth="1"/>
  </cols>
  <sheetData>
    <row r="1" spans="1:14">
      <c r="A1" s="303" t="s">
        <v>1441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497</v>
      </c>
      <c r="C2" s="2486"/>
      <c r="D2" s="2486"/>
      <c r="E2" s="2487"/>
      <c r="F2" s="2487"/>
      <c r="G2" s="2487"/>
      <c r="H2" s="2487"/>
      <c r="I2" s="2488"/>
      <c r="J2" s="2488" t="s">
        <v>498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60" t="s">
        <v>65</v>
      </c>
      <c r="H3" s="2949"/>
      <c r="I3" s="2861"/>
      <c r="J3" s="2497"/>
      <c r="L3" s="526" t="s">
        <v>352</v>
      </c>
      <c r="M3" s="526" t="s">
        <v>703</v>
      </c>
      <c r="N3" s="526" t="s">
        <v>704</v>
      </c>
    </row>
    <row r="4" spans="1:14">
      <c r="A4" s="2174">
        <v>43101</v>
      </c>
      <c r="B4" s="2481">
        <f>結果表!F2</f>
        <v>98.95388859674506</v>
      </c>
      <c r="C4" s="735"/>
      <c r="D4" s="547"/>
      <c r="E4" s="553">
        <f>AVERAGE(B4:B4)</f>
        <v>98.95388859674506</v>
      </c>
      <c r="F4" s="548"/>
      <c r="G4" s="554"/>
      <c r="H4" s="549"/>
      <c r="I4" s="2477"/>
      <c r="J4" s="2481">
        <f>結果表!N2</f>
        <v>98.188716218009631</v>
      </c>
      <c r="L4" s="527" t="s">
        <v>713</v>
      </c>
      <c r="M4" s="262">
        <f t="shared" ref="M4:M7" si="0">B4</f>
        <v>98.95388859674506</v>
      </c>
      <c r="N4" s="220">
        <f t="shared" ref="N4:N7" si="1">J4</f>
        <v>98.188716218009631</v>
      </c>
    </row>
    <row r="5" spans="1:14">
      <c r="A5" s="2175">
        <v>43132</v>
      </c>
      <c r="B5" s="2482">
        <f>結果表!F3</f>
        <v>99.324112607802036</v>
      </c>
      <c r="C5" s="699">
        <f t="shared" ref="C5" si="2">B5-B4</f>
        <v>0.37022401105697611</v>
      </c>
      <c r="D5" s="52"/>
      <c r="E5" s="359">
        <f>AVERAGE(B4:B5)</f>
        <v>99.139000602273541</v>
      </c>
      <c r="F5" s="542">
        <f t="shared" ref="F5" si="3">E5-E4</f>
        <v>0.18511200552848095</v>
      </c>
      <c r="G5" s="361">
        <f t="shared" ref="G5" si="4">IF(F5&lt;0,-1,1)</f>
        <v>1</v>
      </c>
      <c r="H5" s="360"/>
      <c r="I5" s="2478"/>
      <c r="J5" s="2482">
        <f>結果表!N3</f>
        <v>98.425224899855749</v>
      </c>
      <c r="L5" s="527">
        <v>2</v>
      </c>
      <c r="M5" s="262">
        <f t="shared" si="0"/>
        <v>99.324112607802036</v>
      </c>
      <c r="N5" s="220">
        <f t="shared" si="1"/>
        <v>98.425224899855749</v>
      </c>
    </row>
    <row r="6" spans="1:14">
      <c r="A6" s="2175">
        <v>43160</v>
      </c>
      <c r="B6" s="2482">
        <f>結果表!F4</f>
        <v>99.676329884709261</v>
      </c>
      <c r="C6" s="699">
        <f t="shared" ref="C6" si="5">B6-B5</f>
        <v>0.3522172769072256</v>
      </c>
      <c r="D6" s="52"/>
      <c r="E6" s="359">
        <f t="shared" ref="E6" si="6">AVERAGE(B4:B6)</f>
        <v>99.318110363085452</v>
      </c>
      <c r="F6" s="542">
        <f t="shared" ref="F6" si="7">E6-E5</f>
        <v>0.17910976081191166</v>
      </c>
      <c r="G6" s="361">
        <f t="shared" ref="G6" si="8">IF(F6&lt;0,-1,1)</f>
        <v>1</v>
      </c>
      <c r="H6" s="360"/>
      <c r="I6" s="2478"/>
      <c r="J6" s="2482">
        <f>結果表!N4</f>
        <v>98.749425645859361</v>
      </c>
      <c r="L6" s="527">
        <v>3</v>
      </c>
      <c r="M6" s="262">
        <f t="shared" si="0"/>
        <v>99.676329884709261</v>
      </c>
      <c r="N6" s="220">
        <f t="shared" si="1"/>
        <v>98.749425645859361</v>
      </c>
    </row>
    <row r="7" spans="1:14">
      <c r="A7" s="2175">
        <v>43191</v>
      </c>
      <c r="B7" s="2482">
        <f>結果表!F5</f>
        <v>99.992630379599476</v>
      </c>
      <c r="C7" s="699">
        <f t="shared" ref="C7" si="9">B7-B6</f>
        <v>0.31630049489021417</v>
      </c>
      <c r="D7" s="52"/>
      <c r="E7" s="359">
        <f t="shared" ref="E7" si="10">AVERAGE(B5:B7)</f>
        <v>99.664357624036924</v>
      </c>
      <c r="F7" s="542">
        <f t="shared" ref="F7" si="11">E7-E6</f>
        <v>0.34624726095147196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結果表!N5</f>
        <v>99.199593474939306</v>
      </c>
      <c r="L7" s="527">
        <v>4</v>
      </c>
      <c r="M7" s="262">
        <f t="shared" si="0"/>
        <v>99.992630379599476</v>
      </c>
      <c r="N7" s="220">
        <f t="shared" si="1"/>
        <v>99.199593474939306</v>
      </c>
    </row>
    <row r="8" spans="1:14">
      <c r="A8" s="2175">
        <v>43221</v>
      </c>
      <c r="B8" s="2482">
        <f>結果表!F6</f>
        <v>100.26797455661242</v>
      </c>
      <c r="C8" s="699">
        <f t="shared" ref="C8" si="15">B8-B7</f>
        <v>0.27534417701293989</v>
      </c>
      <c r="D8" s="52"/>
      <c r="E8" s="359">
        <f t="shared" ref="E8" si="16">AVERAGE(B6:B8)</f>
        <v>99.978978273640379</v>
      </c>
      <c r="F8" s="542">
        <f t="shared" ref="F8" si="17">E8-E7</f>
        <v>0.31462064960345515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結果表!N6</f>
        <v>99.636230083618869</v>
      </c>
      <c r="L8" s="527">
        <v>5</v>
      </c>
      <c r="M8" s="262">
        <f t="shared" ref="M8:M16" si="21">B8</f>
        <v>100.26797455661242</v>
      </c>
      <c r="N8" s="220">
        <f t="shared" ref="N8:N16" si="22">J8</f>
        <v>99.636230083618869</v>
      </c>
    </row>
    <row r="9" spans="1:14">
      <c r="A9" s="2175">
        <v>43252</v>
      </c>
      <c r="B9" s="2482">
        <f>結果表!F7</f>
        <v>100.44444077485265</v>
      </c>
      <c r="C9" s="699">
        <f t="shared" ref="C9" si="23">B9-B8</f>
        <v>0.17646621824023612</v>
      </c>
      <c r="D9" s="52"/>
      <c r="E9" s="359">
        <f t="shared" ref="E9" si="24">AVERAGE(B7:B9)</f>
        <v>100.23501523702151</v>
      </c>
      <c r="F9" s="542">
        <f t="shared" ref="F9" si="25">E9-E8</f>
        <v>0.2560369633811348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結果表!N7</f>
        <v>99.972686250822079</v>
      </c>
      <c r="L9" s="527">
        <v>6</v>
      </c>
      <c r="M9" s="262">
        <f t="shared" si="21"/>
        <v>100.44444077485265</v>
      </c>
      <c r="N9" s="220">
        <f t="shared" si="22"/>
        <v>99.972686250822079</v>
      </c>
    </row>
    <row r="10" spans="1:14">
      <c r="A10" s="2175">
        <v>43282</v>
      </c>
      <c r="B10" s="2482">
        <f>結果表!F8</f>
        <v>100.61418772339319</v>
      </c>
      <c r="C10" s="699">
        <f t="shared" ref="C10" si="29">B10-B9</f>
        <v>0.16974694854053496</v>
      </c>
      <c r="D10" s="52"/>
      <c r="E10" s="359">
        <f t="shared" ref="E10" si="30">AVERAGE(B8:B10)</f>
        <v>100.44220101828608</v>
      </c>
      <c r="F10" s="542">
        <f t="shared" ref="F10" si="31">E10-E9</f>
        <v>0.20718578126457032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結果表!N8</f>
        <v>100.14445416099173</v>
      </c>
      <c r="L10" s="527">
        <v>7</v>
      </c>
      <c r="M10" s="262">
        <f t="shared" si="21"/>
        <v>100.61418772339319</v>
      </c>
      <c r="N10" s="220">
        <f t="shared" si="22"/>
        <v>100.14445416099173</v>
      </c>
    </row>
    <row r="11" spans="1:14">
      <c r="A11" s="2175">
        <v>43313</v>
      </c>
      <c r="B11" s="2482">
        <f>結果表!F9</f>
        <v>100.77752141626549</v>
      </c>
      <c r="C11" s="699">
        <f t="shared" ref="C11" si="35">B11-B10</f>
        <v>0.16333369287229971</v>
      </c>
      <c r="D11" s="52"/>
      <c r="E11" s="359">
        <f t="shared" ref="E11" si="36">AVERAGE(B9:B11)</f>
        <v>100.61204997150378</v>
      </c>
      <c r="F11" s="542">
        <f t="shared" ref="F11" si="37">E11-E10</f>
        <v>0.169848953217695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結果表!N9</f>
        <v>100.2235588707138</v>
      </c>
      <c r="L11" s="529">
        <v>8</v>
      </c>
      <c r="M11" s="262">
        <f t="shared" si="21"/>
        <v>100.77752141626549</v>
      </c>
      <c r="N11" s="220">
        <f t="shared" si="22"/>
        <v>100.2235588707138</v>
      </c>
    </row>
    <row r="12" spans="1:14">
      <c r="A12" s="2175">
        <v>43344</v>
      </c>
      <c r="B12" s="2482">
        <f>結果表!F10</f>
        <v>100.92881528019217</v>
      </c>
      <c r="C12" s="699">
        <f t="shared" ref="C12" si="41">B12-B11</f>
        <v>0.15129386392668209</v>
      </c>
      <c r="D12" s="52"/>
      <c r="E12" s="359">
        <f t="shared" ref="E12" si="42">AVERAGE(B10:B12)</f>
        <v>100.77350813995027</v>
      </c>
      <c r="F12" s="542">
        <f t="shared" ref="F12" si="43">E12-E11</f>
        <v>0.16145816844648664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結果表!N10</f>
        <v>100.35867752969015</v>
      </c>
      <c r="L12" s="529">
        <v>9</v>
      </c>
      <c r="M12" s="262">
        <f t="shared" si="21"/>
        <v>100.92881528019217</v>
      </c>
      <c r="N12" s="220">
        <f t="shared" si="22"/>
        <v>100.35867752969015</v>
      </c>
    </row>
    <row r="13" spans="1:14">
      <c r="A13" s="2175">
        <v>43374</v>
      </c>
      <c r="B13" s="2482">
        <f>結果表!F11</f>
        <v>101.13190599338003</v>
      </c>
      <c r="C13" s="699">
        <f t="shared" ref="C13" si="47">B13-B12</f>
        <v>0.20309071318786209</v>
      </c>
      <c r="D13" s="52"/>
      <c r="E13" s="359">
        <f t="shared" ref="E13" si="48">AVERAGE(B11:B13)</f>
        <v>100.94608089661256</v>
      </c>
      <c r="F13" s="542">
        <f t="shared" ref="F13" si="49">E13-E12</f>
        <v>0.17257275666229077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結果表!N11</f>
        <v>100.77778154438809</v>
      </c>
      <c r="L13" s="529">
        <v>10</v>
      </c>
      <c r="M13" s="262">
        <f t="shared" si="21"/>
        <v>101.13190599338003</v>
      </c>
      <c r="N13" s="220">
        <f t="shared" si="22"/>
        <v>100.77778154438809</v>
      </c>
    </row>
    <row r="14" spans="1:14">
      <c r="A14" s="2175">
        <v>43405</v>
      </c>
      <c r="B14" s="2482">
        <f>結果表!F12</f>
        <v>101.2540534171055</v>
      </c>
      <c r="C14" s="699">
        <f t="shared" ref="C14" si="53">B14-B13</f>
        <v>0.12214742372546539</v>
      </c>
      <c r="D14" s="52"/>
      <c r="E14" s="359">
        <f t="shared" ref="E14" si="54">AVERAGE(B12:B14)</f>
        <v>101.10492489689257</v>
      </c>
      <c r="F14" s="542">
        <f t="shared" ref="F14" si="55">E14-E13</f>
        <v>0.15884400028001266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結果表!N12</f>
        <v>101.31336582881153</v>
      </c>
      <c r="L14" s="528">
        <v>11</v>
      </c>
      <c r="M14" s="262">
        <f t="shared" si="21"/>
        <v>101.2540534171055</v>
      </c>
      <c r="N14" s="220">
        <f t="shared" si="22"/>
        <v>101.31336582881153</v>
      </c>
    </row>
    <row r="15" spans="1:14">
      <c r="A15" s="2484">
        <v>43435</v>
      </c>
      <c r="B15" s="2482">
        <f>結果表!F13</f>
        <v>101.25941758316098</v>
      </c>
      <c r="C15" s="930">
        <f t="shared" ref="C15:C16" si="59">B15-B14</f>
        <v>5.3641660554859527E-3</v>
      </c>
      <c r="D15" s="550"/>
      <c r="E15" s="544">
        <f t="shared" ref="E15:E16" si="60">AVERAGE(B13:B15)</f>
        <v>101.21512566454884</v>
      </c>
      <c r="F15" s="551">
        <f t="shared" ref="F15:F16" si="61">E15-E14</f>
        <v>0.11020076765626641</v>
      </c>
      <c r="G15" s="545">
        <f t="shared" ref="G15:G16" si="62">IF(F15&lt;0,-1,1)</f>
        <v>1</v>
      </c>
      <c r="H15" s="552">
        <f t="shared" ref="H15:H16" si="63">SUM(G13:G15)</f>
        <v>3</v>
      </c>
      <c r="I15" s="2480" t="str">
        <f t="shared" ref="I15:I16" si="64">IF(H15=-3,"悪化 ",IF(H15=3,"改善 "," ---"))</f>
        <v xml:space="preserve">改善 </v>
      </c>
      <c r="J15" s="2482">
        <f>結果表!N13</f>
        <v>101.83825344056839</v>
      </c>
      <c r="L15" s="527">
        <v>12</v>
      </c>
      <c r="M15" s="262">
        <f t="shared" si="21"/>
        <v>101.25941758316098</v>
      </c>
      <c r="N15" s="220">
        <f t="shared" si="22"/>
        <v>101.83825344056839</v>
      </c>
    </row>
    <row r="16" spans="1:14">
      <c r="A16" s="2163">
        <v>43466</v>
      </c>
      <c r="B16" s="2481">
        <f>結果表!F14</f>
        <v>101.17735962898945</v>
      </c>
      <c r="C16" s="52">
        <f t="shared" si="59"/>
        <v>-8.2057954171531833E-2</v>
      </c>
      <c r="D16" s="243">
        <f t="shared" ref="D16" si="65">ROUND((B16-B4)/B4*100,2)</f>
        <v>2.25</v>
      </c>
      <c r="E16" s="542">
        <f t="shared" si="60"/>
        <v>101.23027687641864</v>
      </c>
      <c r="F16" s="359">
        <f t="shared" si="61"/>
        <v>1.5151211869806502E-2</v>
      </c>
      <c r="G16" s="360">
        <f t="shared" si="62"/>
        <v>1</v>
      </c>
      <c r="H16" s="361">
        <f t="shared" si="63"/>
        <v>3</v>
      </c>
      <c r="I16" s="362" t="str">
        <f t="shared" si="64"/>
        <v xml:space="preserve">改善 </v>
      </c>
      <c r="J16" s="2481">
        <f>結果表!N14</f>
        <v>102.34598571939711</v>
      </c>
      <c r="L16" s="530" t="s">
        <v>758</v>
      </c>
      <c r="M16" s="531">
        <f t="shared" si="21"/>
        <v>101.17735962898945</v>
      </c>
      <c r="N16" s="369">
        <f t="shared" si="22"/>
        <v>102.34598571939711</v>
      </c>
    </row>
    <row r="17" spans="1:14">
      <c r="A17" s="2163">
        <v>43497</v>
      </c>
      <c r="B17" s="2482">
        <f>結果表!F15</f>
        <v>101.06811567453265</v>
      </c>
      <c r="C17" s="52">
        <f t="shared" ref="C17" si="66">B17-B16</f>
        <v>-0.10924395445680091</v>
      </c>
      <c r="D17" s="243">
        <f t="shared" ref="D17" si="67">ROUND((B17-B5)/B5*100,2)</f>
        <v>1.76</v>
      </c>
      <c r="E17" s="542">
        <f t="shared" ref="E17" si="68">AVERAGE(B15:B17)</f>
        <v>101.16829762889436</v>
      </c>
      <c r="F17" s="359">
        <f t="shared" ref="F17" si="69">E17-E16</f>
        <v>-6.1979247524277525E-2</v>
      </c>
      <c r="G17" s="360">
        <f t="shared" ref="G17" si="70">IF(F17&lt;0,-1,1)</f>
        <v>-1</v>
      </c>
      <c r="H17" s="361">
        <f t="shared" ref="H17" si="71">SUM(G15:G17)</f>
        <v>1</v>
      </c>
      <c r="I17" s="362" t="str">
        <f t="shared" ref="I17" si="72">IF(H17=-3,"悪化 ",IF(H17=3,"改善 "," ---"))</f>
        <v xml:space="preserve"> ---</v>
      </c>
      <c r="J17" s="2482">
        <f>結果表!N15</f>
        <v>102.78305365725396</v>
      </c>
      <c r="L17" s="527">
        <v>2</v>
      </c>
      <c r="M17" s="262">
        <f t="shared" ref="M17" si="73">B17</f>
        <v>101.06811567453265</v>
      </c>
      <c r="N17" s="220">
        <f t="shared" ref="N17" si="74">J17</f>
        <v>102.78305365725396</v>
      </c>
    </row>
    <row r="18" spans="1:14">
      <c r="A18" s="2163">
        <v>43525</v>
      </c>
      <c r="B18" s="2482">
        <f>結果表!F16</f>
        <v>100.95306296006798</v>
      </c>
      <c r="C18" s="52">
        <f t="shared" ref="C18" si="75">B18-B17</f>
        <v>-0.11505271446466736</v>
      </c>
      <c r="D18" s="243">
        <f t="shared" ref="D18" si="76">ROUND((B18-B6)/B6*100,2)</f>
        <v>1.28</v>
      </c>
      <c r="E18" s="542">
        <f t="shared" ref="E18" si="77">AVERAGE(B16:B18)</f>
        <v>101.06617942119669</v>
      </c>
      <c r="F18" s="359">
        <f t="shared" ref="F18" si="78">E18-E17</f>
        <v>-0.10211820769767144</v>
      </c>
      <c r="G18" s="360">
        <f t="shared" ref="G18" si="79">IF(F18&lt;0,-1,1)</f>
        <v>-1</v>
      </c>
      <c r="H18" s="361">
        <f t="shared" ref="H18" si="80">SUM(G16:G18)</f>
        <v>-1</v>
      </c>
      <c r="I18" s="362" t="str">
        <f t="shared" ref="I18" si="81">IF(H18=-3,"悪化 ",IF(H18=3,"改善 "," ---"))</f>
        <v xml:space="preserve"> ---</v>
      </c>
      <c r="J18" s="2482">
        <f>結果表!N16</f>
        <v>103.01588092075217</v>
      </c>
      <c r="L18" s="527">
        <v>3</v>
      </c>
      <c r="M18" s="262">
        <f t="shared" ref="M18" si="82">B18</f>
        <v>100.95306296006798</v>
      </c>
      <c r="N18" s="220">
        <f t="shared" ref="N18" si="83">J18</f>
        <v>103.01588092075217</v>
      </c>
    </row>
    <row r="19" spans="1:14">
      <c r="A19" s="2163">
        <v>43556</v>
      </c>
      <c r="B19" s="2482">
        <f>結果表!F17</f>
        <v>100.91869477014437</v>
      </c>
      <c r="C19" s="52">
        <f t="shared" ref="C19" si="84">B19-B18</f>
        <v>-3.4368189923611681E-2</v>
      </c>
      <c r="D19" s="243">
        <f t="shared" ref="D19" si="85">ROUND((B19-B7)/B7*100,2)</f>
        <v>0.93</v>
      </c>
      <c r="E19" s="542">
        <f t="shared" ref="E19" si="86">AVERAGE(B17:B19)</f>
        <v>100.97995780158168</v>
      </c>
      <c r="F19" s="359">
        <f t="shared" ref="F19" si="87">E19-E18</f>
        <v>-8.6221619615017175E-2</v>
      </c>
      <c r="G19" s="360">
        <f t="shared" ref="G19" si="88">IF(F19&lt;0,-1,1)</f>
        <v>-1</v>
      </c>
      <c r="H19" s="361">
        <f t="shared" ref="H19" si="89">SUM(G17:G19)</f>
        <v>-3</v>
      </c>
      <c r="I19" s="362" t="str">
        <f t="shared" ref="I19" si="90">IF(H19=-3,"悪化 ",IF(H19=3,"改善 "," ---"))</f>
        <v xml:space="preserve">悪化 </v>
      </c>
      <c r="J19" s="2482">
        <f>結果表!N17</f>
        <v>103.06636722542103</v>
      </c>
      <c r="L19" s="527">
        <v>4</v>
      </c>
      <c r="M19" s="262">
        <f t="shared" ref="M19" si="91">B19</f>
        <v>100.91869477014437</v>
      </c>
      <c r="N19" s="220">
        <f t="shared" ref="N19" si="92">J19</f>
        <v>103.06636722542103</v>
      </c>
    </row>
    <row r="20" spans="1:14">
      <c r="A20" s="2163">
        <v>43586</v>
      </c>
      <c r="B20" s="2482">
        <f>結果表!F18</f>
        <v>100.8700952282059</v>
      </c>
      <c r="C20" s="52">
        <f t="shared" ref="C20" si="93">B20-B19</f>
        <v>-4.8599541938472157E-2</v>
      </c>
      <c r="D20" s="243">
        <f t="shared" ref="D20" si="94">ROUND((B20-B8)/B8*100,2)</f>
        <v>0.6</v>
      </c>
      <c r="E20" s="542">
        <f t="shared" ref="E20" si="95">AVERAGE(B18:B20)</f>
        <v>100.91395098613941</v>
      </c>
      <c r="F20" s="359">
        <f t="shared" ref="F20" si="96">E20-E19</f>
        <v>-6.600681544226461E-2</v>
      </c>
      <c r="G20" s="360">
        <f t="shared" ref="G20" si="97">IF(F20&lt;0,-1,1)</f>
        <v>-1</v>
      </c>
      <c r="H20" s="361">
        <f t="shared" ref="H20" si="98">SUM(G18:G20)</f>
        <v>-3</v>
      </c>
      <c r="I20" s="362" t="str">
        <f t="shared" ref="I20" si="99">IF(H20=-3,"悪化 ",IF(H20=3,"改善 "," ---"))</f>
        <v xml:space="preserve">悪化 </v>
      </c>
      <c r="J20" s="2482">
        <f>結果表!N18</f>
        <v>102.96723690927229</v>
      </c>
      <c r="L20" s="527">
        <v>5</v>
      </c>
      <c r="M20" s="262">
        <f t="shared" ref="M20" si="100">B20</f>
        <v>100.8700952282059</v>
      </c>
      <c r="N20" s="220">
        <f t="shared" ref="N20" si="101">J20</f>
        <v>102.96723690927229</v>
      </c>
    </row>
    <row r="21" spans="1:14">
      <c r="A21" s="2163">
        <v>43617</v>
      </c>
      <c r="B21" s="2482">
        <f>結果表!F19</f>
        <v>100.77539155263408</v>
      </c>
      <c r="C21" s="52">
        <f t="shared" ref="C21" si="102">B21-B20</f>
        <v>-9.4703675571821577E-2</v>
      </c>
      <c r="D21" s="243">
        <f t="shared" ref="D21" si="103">ROUND((B21-B9)/B9*100,2)</f>
        <v>0.33</v>
      </c>
      <c r="E21" s="542">
        <f t="shared" ref="E21" si="104">AVERAGE(B19:B21)</f>
        <v>100.85472718366145</v>
      </c>
      <c r="F21" s="359">
        <f t="shared" ref="F21" si="105">E21-E20</f>
        <v>-5.9223802477958998E-2</v>
      </c>
      <c r="G21" s="360">
        <f t="shared" ref="G21" si="106">IF(F21&lt;0,-1,1)</f>
        <v>-1</v>
      </c>
      <c r="H21" s="361">
        <f t="shared" ref="H21" si="107">SUM(G19:G21)</f>
        <v>-3</v>
      </c>
      <c r="I21" s="362" t="str">
        <f t="shared" ref="I21" si="108">IF(H21=-3,"悪化 ",IF(H21=3,"改善 "," ---"))</f>
        <v xml:space="preserve">悪化 </v>
      </c>
      <c r="J21" s="2482">
        <f>結果表!N19</f>
        <v>102.72507849176289</v>
      </c>
      <c r="L21" s="527">
        <v>6</v>
      </c>
      <c r="M21" s="262">
        <f t="shared" ref="M21" si="109">B21</f>
        <v>100.77539155263408</v>
      </c>
      <c r="N21" s="220">
        <f t="shared" ref="N21" si="110">J21</f>
        <v>102.72507849176289</v>
      </c>
    </row>
    <row r="22" spans="1:14">
      <c r="A22" s="2163">
        <v>43647</v>
      </c>
      <c r="B22" s="2482">
        <f>結果表!F20</f>
        <v>100.66399885103692</v>
      </c>
      <c r="C22" s="52">
        <f t="shared" ref="C22" si="111">B22-B21</f>
        <v>-0.11139270159715409</v>
      </c>
      <c r="D22" s="243">
        <f t="shared" ref="D22" si="112">ROUND((B22-B10)/B10*100,2)</f>
        <v>0.05</v>
      </c>
      <c r="E22" s="542">
        <f t="shared" ref="E22" si="113">AVERAGE(B20:B22)</f>
        <v>100.76982854395897</v>
      </c>
      <c r="F22" s="359">
        <f t="shared" ref="F22" si="114">E22-E21</f>
        <v>-8.4898639702487344E-2</v>
      </c>
      <c r="G22" s="360">
        <f t="shared" ref="G22" si="115">IF(F22&lt;0,-1,1)</f>
        <v>-1</v>
      </c>
      <c r="H22" s="361">
        <f t="shared" ref="H22" si="116">SUM(G20:G22)</f>
        <v>-3</v>
      </c>
      <c r="I22" s="362" t="str">
        <f t="shared" ref="I22" si="117">IF(H22=-3,"悪化 ",IF(H22=3,"改善 "," ---"))</f>
        <v xml:space="preserve">悪化 </v>
      </c>
      <c r="J22" s="2482">
        <f>結果表!N20</f>
        <v>102.36808735962423</v>
      </c>
      <c r="L22" s="527">
        <v>7</v>
      </c>
      <c r="M22" s="262">
        <f t="shared" ref="M22" si="118">B22</f>
        <v>100.66399885103692</v>
      </c>
      <c r="N22" s="220">
        <f t="shared" ref="N22" si="119">J22</f>
        <v>102.36808735962423</v>
      </c>
    </row>
    <row r="23" spans="1:14">
      <c r="A23" s="2163">
        <v>43678</v>
      </c>
      <c r="B23" s="2482">
        <f>結果表!F21</f>
        <v>100.53195955188876</v>
      </c>
      <c r="C23" s="52">
        <f t="shared" ref="C23" si="120">B23-B22</f>
        <v>-0.13203929914816115</v>
      </c>
      <c r="D23" s="243">
        <f t="shared" ref="D23" si="121">ROUND((B23-B11)/B11*100,2)</f>
        <v>-0.24</v>
      </c>
      <c r="E23" s="542">
        <f t="shared" ref="E23" si="122">AVERAGE(B21:B23)</f>
        <v>100.65711665185324</v>
      </c>
      <c r="F23" s="359">
        <f t="shared" ref="F23" si="123">E23-E22</f>
        <v>-0.11271189210572174</v>
      </c>
      <c r="G23" s="360">
        <f t="shared" ref="G23" si="124">IF(F23&lt;0,-1,1)</f>
        <v>-1</v>
      </c>
      <c r="H23" s="361">
        <f t="shared" ref="H23" si="125">SUM(G21:G23)</f>
        <v>-3</v>
      </c>
      <c r="I23" s="362" t="str">
        <f t="shared" ref="I23" si="126">IF(H23=-3,"悪化 ",IF(H23=3,"改善 "," ---"))</f>
        <v xml:space="preserve">悪化 </v>
      </c>
      <c r="J23" s="2482">
        <f>結果表!N21</f>
        <v>101.95657713061061</v>
      </c>
      <c r="L23" s="529">
        <v>8</v>
      </c>
      <c r="M23" s="262">
        <f t="shared" ref="M23" si="127">B23</f>
        <v>100.53195955188876</v>
      </c>
      <c r="N23" s="220">
        <f t="shared" ref="N23" si="128">J23</f>
        <v>101.95657713061061</v>
      </c>
    </row>
    <row r="24" spans="1:14">
      <c r="A24" s="2163">
        <v>43709</v>
      </c>
      <c r="B24" s="2482">
        <f>結果表!F22</f>
        <v>100.38752341348177</v>
      </c>
      <c r="C24" s="52">
        <f t="shared" ref="C24" si="129">B24-B23</f>
        <v>-0.14443613840698788</v>
      </c>
      <c r="D24" s="243">
        <f t="shared" ref="D24" si="130">ROUND((B24-B12)/B12*100,2)</f>
        <v>-0.54</v>
      </c>
      <c r="E24" s="542">
        <f t="shared" ref="E24" si="131">AVERAGE(B22:B24)</f>
        <v>100.52782727213582</v>
      </c>
      <c r="F24" s="359">
        <f t="shared" ref="F24" si="132">E24-E23</f>
        <v>-0.12928937971742016</v>
      </c>
      <c r="G24" s="360">
        <f t="shared" ref="G24" si="133">IF(F24&lt;0,-1,1)</f>
        <v>-1</v>
      </c>
      <c r="H24" s="361">
        <f t="shared" ref="H24" si="134">SUM(G22:G24)</f>
        <v>-3</v>
      </c>
      <c r="I24" s="362" t="str">
        <f t="shared" ref="I24" si="135">IF(H24=-3,"悪化 ",IF(H24=3,"改善 "," ---"))</f>
        <v xml:space="preserve">悪化 </v>
      </c>
      <c r="J24" s="2482">
        <f>結果表!N22</f>
        <v>101.54550883718771</v>
      </c>
      <c r="L24" s="529">
        <v>9</v>
      </c>
      <c r="M24" s="262">
        <f t="shared" ref="M24" si="136">B24</f>
        <v>100.38752341348177</v>
      </c>
      <c r="N24" s="220">
        <f t="shared" ref="N24" si="137">J24</f>
        <v>101.54550883718771</v>
      </c>
    </row>
    <row r="25" spans="1:14">
      <c r="A25" s="2163">
        <v>43739</v>
      </c>
      <c r="B25" s="2482">
        <f>結果表!F23</f>
        <v>100.16030722190928</v>
      </c>
      <c r="C25" s="52">
        <f t="shared" ref="C25" si="138">B25-B24</f>
        <v>-0.22721619157249506</v>
      </c>
      <c r="D25" s="243">
        <f t="shared" ref="D25" si="139">ROUND((B25-B13)/B13*100,2)</f>
        <v>-0.96</v>
      </c>
      <c r="E25" s="542">
        <f t="shared" ref="E25" si="140">AVERAGE(B23:B25)</f>
        <v>100.35993006242661</v>
      </c>
      <c r="F25" s="359">
        <f t="shared" ref="F25" si="141">E25-E24</f>
        <v>-0.16789720970920996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結果表!N23</f>
        <v>101.13770353318661</v>
      </c>
      <c r="L25" s="529">
        <v>10</v>
      </c>
      <c r="M25" s="262">
        <f t="shared" ref="M25" si="145">B25</f>
        <v>100.16030722190928</v>
      </c>
      <c r="N25" s="220">
        <f t="shared" ref="N25" si="146">J25</f>
        <v>101.13770353318661</v>
      </c>
    </row>
    <row r="26" spans="1:14">
      <c r="A26" s="2163">
        <v>43770</v>
      </c>
      <c r="B26" s="2482">
        <f>結果表!F24</f>
        <v>99.89763641696031</v>
      </c>
      <c r="C26" s="52">
        <f t="shared" ref="C26" si="147">B26-B25</f>
        <v>-0.26267080494896788</v>
      </c>
      <c r="D26" s="243">
        <f t="shared" ref="D26" si="148">ROUND((B26-B14)/B14*100,2)</f>
        <v>-1.34</v>
      </c>
      <c r="E26" s="542">
        <f t="shared" ref="E26" si="149">AVERAGE(B24:B26)</f>
        <v>100.14848901745046</v>
      </c>
      <c r="F26" s="359">
        <f t="shared" ref="F26" si="150">E26-E25</f>
        <v>-0.21144104497615501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結果表!N24</f>
        <v>100.73203423198879</v>
      </c>
      <c r="L26" s="528">
        <v>11</v>
      </c>
      <c r="M26" s="262">
        <f t="shared" ref="M26" si="154">B26</f>
        <v>99.89763641696031</v>
      </c>
      <c r="N26" s="220">
        <f t="shared" ref="N26" si="155">J26</f>
        <v>100.73203423198879</v>
      </c>
    </row>
    <row r="27" spans="1:14">
      <c r="A27" s="2163">
        <v>43800</v>
      </c>
      <c r="B27" s="2483">
        <f>結果表!F25</f>
        <v>99.571382607424965</v>
      </c>
      <c r="C27" s="52">
        <f t="shared" ref="C27:C28" si="156">B27-B26</f>
        <v>-0.32625380953534489</v>
      </c>
      <c r="D27" s="243">
        <f t="shared" ref="D27:D28" si="157">ROUND((B27-B15)/B15*100,2)</f>
        <v>-1.67</v>
      </c>
      <c r="E27" s="542">
        <f t="shared" ref="E27:E28" si="158">AVERAGE(B25:B27)</f>
        <v>99.876442082098194</v>
      </c>
      <c r="F27" s="359">
        <f t="shared" ref="F27:F28" si="159">E27-E26</f>
        <v>-0.27204693535226454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結果表!N25</f>
        <v>100.35488327281107</v>
      </c>
      <c r="L27" s="527">
        <v>12</v>
      </c>
      <c r="M27" s="262">
        <f t="shared" ref="M27:M28" si="163">B27</f>
        <v>99.571382607424965</v>
      </c>
      <c r="N27" s="220">
        <f t="shared" ref="N27:N28" si="164">J27</f>
        <v>100.35488327281107</v>
      </c>
    </row>
    <row r="28" spans="1:14">
      <c r="A28" s="2174">
        <v>43831</v>
      </c>
      <c r="B28" s="2482">
        <f>結果表!F26</f>
        <v>99.141224012298153</v>
      </c>
      <c r="C28" s="547">
        <f t="shared" si="156"/>
        <v>-0.43015859512681232</v>
      </c>
      <c r="D28" s="245">
        <f t="shared" si="157"/>
        <v>-2.0099999999999998</v>
      </c>
      <c r="E28" s="548">
        <f t="shared" si="158"/>
        <v>99.536747678894471</v>
      </c>
      <c r="F28" s="553">
        <f t="shared" si="159"/>
        <v>-0.33969440320372257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結果表!N26</f>
        <v>100.02489952057057</v>
      </c>
      <c r="L28" s="530" t="s">
        <v>802</v>
      </c>
      <c r="M28" s="531">
        <f t="shared" si="163"/>
        <v>99.141224012298153</v>
      </c>
      <c r="N28" s="369">
        <f t="shared" si="164"/>
        <v>100.02489952057057</v>
      </c>
    </row>
    <row r="29" spans="1:14">
      <c r="A29" s="2175">
        <v>43862</v>
      </c>
      <c r="B29" s="2482">
        <f>結果表!F27</f>
        <v>98.61791561270033</v>
      </c>
      <c r="C29" s="52">
        <f t="shared" ref="C29" si="165">B29-B28</f>
        <v>-0.52330839959782338</v>
      </c>
      <c r="D29" s="243">
        <f t="shared" ref="D29" si="166">ROUND((B29-B17)/B17*100,2)</f>
        <v>-2.42</v>
      </c>
      <c r="E29" s="542">
        <f t="shared" ref="E29" si="167">AVERAGE(B27:B29)</f>
        <v>99.110174077474483</v>
      </c>
      <c r="F29" s="359">
        <f t="shared" ref="F29" si="168">E29-E28</f>
        <v>-0.42657360141998879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結果表!N27</f>
        <v>99.760268663881945</v>
      </c>
      <c r="L29" s="527">
        <v>2</v>
      </c>
      <c r="M29" s="262">
        <f t="shared" ref="M29" si="172">B29</f>
        <v>98.61791561270033</v>
      </c>
      <c r="N29" s="220">
        <f t="shared" ref="N29" si="173">J29</f>
        <v>99.760268663881945</v>
      </c>
    </row>
    <row r="30" spans="1:14">
      <c r="A30" s="2175">
        <v>43891</v>
      </c>
      <c r="B30" s="2482">
        <f>結果表!F28</f>
        <v>97.99472674837655</v>
      </c>
      <c r="C30" s="52">
        <f t="shared" ref="C30" si="174">B30-B29</f>
        <v>-0.62318886432377951</v>
      </c>
      <c r="D30" s="243">
        <f t="shared" ref="D30" si="175">ROUND((B30-B18)/B18*100,2)</f>
        <v>-2.93</v>
      </c>
      <c r="E30" s="542">
        <f t="shared" ref="E30" si="176">AVERAGE(B28:B30)</f>
        <v>98.584622124458349</v>
      </c>
      <c r="F30" s="359">
        <f t="shared" ref="F30" si="177">E30-E29</f>
        <v>-0.52555195301613367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結果表!N28</f>
        <v>99.63232343593495</v>
      </c>
      <c r="L30" s="527">
        <v>3</v>
      </c>
      <c r="M30" s="262">
        <f t="shared" ref="M30" si="181">B30</f>
        <v>97.99472674837655</v>
      </c>
      <c r="N30" s="220">
        <f t="shared" ref="N30" si="182">J30</f>
        <v>99.63232343593495</v>
      </c>
    </row>
    <row r="31" spans="1:14">
      <c r="A31" s="2175">
        <v>43922</v>
      </c>
      <c r="B31" s="2482">
        <f>結果表!F29</f>
        <v>97.341431984016793</v>
      </c>
      <c r="C31" s="52">
        <f t="shared" ref="C31" si="183">B31-B30</f>
        <v>-0.65329476435975664</v>
      </c>
      <c r="D31" s="243">
        <f t="shared" ref="D31" si="184">ROUND((B31-B19)/B19*100,2)</f>
        <v>-3.54</v>
      </c>
      <c r="E31" s="542">
        <f t="shared" ref="E31" si="185">AVERAGE(B29:B31)</f>
        <v>97.984691448364558</v>
      </c>
      <c r="F31" s="359">
        <f t="shared" ref="F31" si="186">E31-E30</f>
        <v>-0.59993067609379125</v>
      </c>
      <c r="G31" s="360">
        <f t="shared" ref="G31" si="187">IF(F31&lt;0,-1,1)</f>
        <v>-1</v>
      </c>
      <c r="H31" s="361">
        <f t="shared" ref="H31" si="188">SUM(G29:G31)</f>
        <v>-3</v>
      </c>
      <c r="I31" s="362" t="str">
        <f t="shared" ref="I31" si="189">IF(H31=-3,"悪化 ",IF(H31=3,"改善 "," ---"))</f>
        <v xml:space="preserve">悪化 </v>
      </c>
      <c r="J31" s="2482">
        <f>結果表!N29</f>
        <v>99.553620921624599</v>
      </c>
      <c r="L31" s="527">
        <v>4</v>
      </c>
      <c r="M31" s="262">
        <f t="shared" ref="M31" si="190">B31</f>
        <v>97.341431984016793</v>
      </c>
      <c r="N31" s="220">
        <f t="shared" ref="N31" si="191">J31</f>
        <v>99.553620921624599</v>
      </c>
    </row>
    <row r="32" spans="1:14">
      <c r="A32" s="2175">
        <v>43952</v>
      </c>
      <c r="B32" s="2482">
        <f>結果表!F30</f>
        <v>96.860604270261078</v>
      </c>
      <c r="C32" s="52">
        <f t="shared" ref="C32" si="192">B32-B31</f>
        <v>-0.48082771375571554</v>
      </c>
      <c r="D32" s="243">
        <f t="shared" ref="D32" si="193">ROUND((B32-B20)/B20*100,2)</f>
        <v>-3.97</v>
      </c>
      <c r="E32" s="542">
        <f t="shared" ref="E32" si="194">AVERAGE(B30:B32)</f>
        <v>97.398921000884812</v>
      </c>
      <c r="F32" s="359">
        <f t="shared" ref="F32" si="195">E32-E31</f>
        <v>-0.58577044747974583</v>
      </c>
      <c r="G32" s="360">
        <f t="shared" ref="G32" si="196">IF(F32&lt;0,-1,1)</f>
        <v>-1</v>
      </c>
      <c r="H32" s="361">
        <f t="shared" ref="H32" si="197">SUM(G30:G32)</f>
        <v>-3</v>
      </c>
      <c r="I32" s="362" t="str">
        <f t="shared" ref="I32" si="198">IF(H32=-3,"悪化 ",IF(H32=3,"改善 "," ---"))</f>
        <v xml:space="preserve">悪化 </v>
      </c>
      <c r="J32" s="2482">
        <f>結果表!N30</f>
        <v>99.463126208329641</v>
      </c>
      <c r="L32" s="527">
        <v>5</v>
      </c>
      <c r="M32" s="262">
        <f t="shared" ref="M32" si="199">B32</f>
        <v>96.860604270261078</v>
      </c>
      <c r="N32" s="220">
        <f t="shared" ref="N32" si="200">J32</f>
        <v>99.463126208329641</v>
      </c>
    </row>
    <row r="33" spans="1:14">
      <c r="A33" s="2175">
        <v>43983</v>
      </c>
      <c r="B33" s="2482">
        <f>結果表!F31</f>
        <v>96.65974333442179</v>
      </c>
      <c r="C33" s="52">
        <f t="shared" ref="C33" si="201">B33-B32</f>
        <v>-0.20086093583928744</v>
      </c>
      <c r="D33" s="243">
        <f t="shared" ref="D33" si="202">ROUND((B33-B21)/B21*100,2)</f>
        <v>-4.08</v>
      </c>
      <c r="E33" s="542">
        <f t="shared" ref="E33" si="203">AVERAGE(B31:B33)</f>
        <v>96.953926529566544</v>
      </c>
      <c r="F33" s="359">
        <f t="shared" ref="F33" si="204">E33-E32</f>
        <v>-0.44499447131826741</v>
      </c>
      <c r="G33" s="360">
        <f t="shared" ref="G33" si="205">IF(F33&lt;0,-1,1)</f>
        <v>-1</v>
      </c>
      <c r="H33" s="361">
        <f t="shared" ref="H33" si="206">SUM(G31:G33)</f>
        <v>-3</v>
      </c>
      <c r="I33" s="362" t="str">
        <f t="shared" ref="I33" si="207">IF(H33=-3,"悪化 ",IF(H33=3,"改善 "," ---"))</f>
        <v xml:space="preserve">悪化 </v>
      </c>
      <c r="J33" s="2482">
        <f>結果表!N31</f>
        <v>99.271977792182099</v>
      </c>
      <c r="L33" s="527">
        <v>6</v>
      </c>
      <c r="M33" s="262">
        <f t="shared" ref="M33" si="208">B33</f>
        <v>96.65974333442179</v>
      </c>
      <c r="N33" s="220">
        <f t="shared" ref="N33" si="209">J33</f>
        <v>99.271977792182099</v>
      </c>
    </row>
    <row r="34" spans="1:14">
      <c r="A34" s="2175">
        <v>44013</v>
      </c>
      <c r="B34" s="2482">
        <f>結果表!F32</f>
        <v>96.705546786318109</v>
      </c>
      <c r="C34" s="52">
        <f t="shared" ref="C34" si="210">B34-B33</f>
        <v>4.5803451896318848E-2</v>
      </c>
      <c r="D34" s="243">
        <f t="shared" ref="D34" si="211">ROUND((B34-B22)/B22*100,2)</f>
        <v>-3.93</v>
      </c>
      <c r="E34" s="542">
        <f t="shared" ref="E34" si="212">AVERAGE(B32:B34)</f>
        <v>96.741964797000321</v>
      </c>
      <c r="F34" s="359">
        <f t="shared" ref="F34" si="213">E34-E33</f>
        <v>-0.2119617325662233</v>
      </c>
      <c r="G34" s="360">
        <f t="shared" ref="G34" si="214">IF(F34&lt;0,-1,1)</f>
        <v>-1</v>
      </c>
      <c r="H34" s="361">
        <f t="shared" ref="H34" si="215">SUM(G32:G34)</f>
        <v>-3</v>
      </c>
      <c r="I34" s="362" t="str">
        <f t="shared" ref="I34" si="216">IF(H34=-3,"悪化 ",IF(H34=3,"改善 "," ---"))</f>
        <v xml:space="preserve">悪化 </v>
      </c>
      <c r="J34" s="2482">
        <f>結果表!N32</f>
        <v>99.024021906652706</v>
      </c>
      <c r="L34" s="527">
        <v>7</v>
      </c>
      <c r="M34" s="262">
        <f t="shared" ref="M34" si="217">B34</f>
        <v>96.705546786318109</v>
      </c>
      <c r="N34" s="220">
        <f t="shared" ref="N34" si="218">J34</f>
        <v>99.024021906652706</v>
      </c>
    </row>
    <row r="35" spans="1:14">
      <c r="A35" s="2175">
        <v>44044</v>
      </c>
      <c r="B35" s="2482">
        <f>結果表!F33</f>
        <v>96.939419127235354</v>
      </c>
      <c r="C35" s="52">
        <f t="shared" ref="C35" si="219">B35-B34</f>
        <v>0.23387234091724451</v>
      </c>
      <c r="D35" s="243">
        <f t="shared" ref="D35" si="220">ROUND((B35-B23)/B23*100,2)</f>
        <v>-3.57</v>
      </c>
      <c r="E35" s="542">
        <f t="shared" ref="E35" si="221">AVERAGE(B33:B35)</f>
        <v>96.768236415991751</v>
      </c>
      <c r="F35" s="359">
        <f t="shared" ref="F35" si="222">E35-E34</f>
        <v>2.6271618991430046E-2</v>
      </c>
      <c r="G35" s="360">
        <f t="shared" ref="G35" si="223">IF(F35&lt;0,-1,1)</f>
        <v>1</v>
      </c>
      <c r="H35" s="361">
        <f t="shared" ref="H35" si="224">SUM(G33:G35)</f>
        <v>-1</v>
      </c>
      <c r="I35" s="2478" t="str">
        <f t="shared" ref="I35" si="225">IF(H35=-3,"悪化 ",IF(H35=3,"改善 "," ---"))</f>
        <v xml:space="preserve"> ---</v>
      </c>
      <c r="J35" s="2482">
        <f>結果表!N33</f>
        <v>98.72959249250988</v>
      </c>
      <c r="L35" s="529">
        <v>8</v>
      </c>
      <c r="M35" s="262">
        <f t="shared" ref="M35" si="226">B35</f>
        <v>96.939419127235354</v>
      </c>
      <c r="N35" s="220">
        <f t="shared" ref="N35" si="227">J35</f>
        <v>98.72959249250988</v>
      </c>
    </row>
    <row r="36" spans="1:14">
      <c r="A36" s="2175">
        <v>44075</v>
      </c>
      <c r="B36" s="2482">
        <f>結果表!F34</f>
        <v>97.312083207128396</v>
      </c>
      <c r="C36" s="699">
        <f t="shared" ref="C36" si="228">B36-B35</f>
        <v>0.37266407989304184</v>
      </c>
      <c r="D36" s="243">
        <f t="shared" ref="D36" si="229">ROUND((B36-B24)/B24*100,2)</f>
        <v>-3.06</v>
      </c>
      <c r="E36" s="359">
        <f t="shared" ref="E36" si="230">AVERAGE(B34:B36)</f>
        <v>96.985683040227286</v>
      </c>
      <c r="F36" s="359">
        <f t="shared" ref="F36" si="231">E36-E35</f>
        <v>0.21744662423553507</v>
      </c>
      <c r="G36" s="361">
        <f t="shared" ref="G36" si="232">IF(F36&lt;0,-1,1)</f>
        <v>1</v>
      </c>
      <c r="H36" s="361">
        <f t="shared" ref="H36" si="233">SUM(G34:G36)</f>
        <v>1</v>
      </c>
      <c r="I36" s="2478" t="str">
        <f t="shared" ref="I36" si="234">IF(H36=-3,"悪化 ",IF(H36=3,"改善 "," ---"))</f>
        <v xml:space="preserve"> ---</v>
      </c>
      <c r="J36" s="2482">
        <f>結果表!N34</f>
        <v>98.438346578706344</v>
      </c>
      <c r="L36" s="529">
        <v>9</v>
      </c>
      <c r="M36" s="262">
        <f t="shared" ref="M36" si="235">B36</f>
        <v>97.312083207128396</v>
      </c>
      <c r="N36" s="220">
        <f t="shared" ref="N36" si="236">J36</f>
        <v>98.438346578706344</v>
      </c>
    </row>
    <row r="37" spans="1:14">
      <c r="A37" s="2175">
        <v>44105</v>
      </c>
      <c r="B37" s="2482">
        <f>結果表!F35</f>
        <v>97.779550707991802</v>
      </c>
      <c r="C37" s="699">
        <f t="shared" ref="C37" si="237">B37-B36</f>
        <v>0.46746750086340683</v>
      </c>
      <c r="D37" s="243">
        <f t="shared" ref="D37" si="238">ROUND((B37-B25)/B25*100,2)</f>
        <v>-2.38</v>
      </c>
      <c r="E37" s="359">
        <f t="shared" ref="E37" si="239">AVERAGE(B35:B37)</f>
        <v>97.343684347451855</v>
      </c>
      <c r="F37" s="359">
        <f t="shared" ref="F37" si="240">E37-E36</f>
        <v>0.35800130722456913</v>
      </c>
      <c r="G37" s="361">
        <f t="shared" ref="G37" si="241">IF(F37&lt;0,-1,1)</f>
        <v>1</v>
      </c>
      <c r="H37" s="361">
        <f t="shared" ref="H37" si="242">SUM(G35:G37)</f>
        <v>3</v>
      </c>
      <c r="I37" s="2478" t="str">
        <f t="shared" ref="I37" si="243">IF(H37=-3,"悪化 ",IF(H37=3,"改善 "," ---"))</f>
        <v xml:space="preserve">改善 </v>
      </c>
      <c r="J37" s="2482">
        <f>結果表!N35</f>
        <v>98.243388026376124</v>
      </c>
      <c r="L37" s="529">
        <v>10</v>
      </c>
      <c r="M37" s="262">
        <f t="shared" ref="M37" si="244">B37</f>
        <v>97.779550707991802</v>
      </c>
      <c r="N37" s="220">
        <f t="shared" ref="N37" si="245">J37</f>
        <v>98.243388026376124</v>
      </c>
    </row>
    <row r="38" spans="1:14">
      <c r="A38" s="2175">
        <v>44136</v>
      </c>
      <c r="B38" s="2482">
        <f>結果表!F36</f>
        <v>98.296507785176587</v>
      </c>
      <c r="C38" s="699">
        <f t="shared" ref="C38" si="246">B38-B37</f>
        <v>0.51695707718478445</v>
      </c>
      <c r="D38" s="243">
        <f t="shared" ref="D38" si="247">ROUND((B38-B26)/B26*100,2)</f>
        <v>-1.6</v>
      </c>
      <c r="E38" s="359">
        <f t="shared" ref="E38" si="248">AVERAGE(B36:B38)</f>
        <v>97.796047233432262</v>
      </c>
      <c r="F38" s="359">
        <f t="shared" ref="F38" si="249">E38-E37</f>
        <v>0.4523628859804063</v>
      </c>
      <c r="G38" s="361">
        <f t="shared" ref="G38" si="250">IF(F38&lt;0,-1,1)</f>
        <v>1</v>
      </c>
      <c r="H38" s="361">
        <f t="shared" ref="H38" si="251">SUM(G36:G38)</f>
        <v>3</v>
      </c>
      <c r="I38" s="2478" t="str">
        <f t="shared" ref="I38" si="252">IF(H38=-3,"悪化 ",IF(H38=3,"改善 "," ---"))</f>
        <v xml:space="preserve">改善 </v>
      </c>
      <c r="J38" s="2482">
        <f>結果表!N36</f>
        <v>98.037995467264594</v>
      </c>
      <c r="L38" s="528">
        <v>11</v>
      </c>
      <c r="M38" s="262">
        <f t="shared" ref="M38" si="253">B38</f>
        <v>98.296507785176587</v>
      </c>
      <c r="N38" s="220">
        <f t="shared" ref="N38" si="254">J38</f>
        <v>98.037995467264594</v>
      </c>
    </row>
    <row r="39" spans="1:14">
      <c r="A39" s="2484">
        <v>44166</v>
      </c>
      <c r="B39" s="2482">
        <f>結果表!F37</f>
        <v>98.82487594538982</v>
      </c>
      <c r="C39" s="930">
        <f t="shared" ref="C39" si="255">B39-B38</f>
        <v>0.5283681602132333</v>
      </c>
      <c r="D39" s="246">
        <f t="shared" ref="D39" si="256">ROUND((B39-B27)/B27*100,2)</f>
        <v>-0.75</v>
      </c>
      <c r="E39" s="544">
        <f t="shared" ref="E39" si="257">AVERAGE(B37:B39)</f>
        <v>98.300311479519394</v>
      </c>
      <c r="F39" s="544">
        <f t="shared" ref="F39" si="258">E39-E38</f>
        <v>0.50426424608713205</v>
      </c>
      <c r="G39" s="545">
        <f t="shared" ref="G39" si="259">IF(F39&lt;0,-1,1)</f>
        <v>1</v>
      </c>
      <c r="H39" s="545">
        <f t="shared" ref="H39" si="260">SUM(G37:G39)</f>
        <v>3</v>
      </c>
      <c r="I39" s="2480" t="str">
        <f t="shared" ref="I39" si="261">IF(H39=-3,"悪化 ",IF(H39=3,"改善 "," ---"))</f>
        <v xml:space="preserve">改善 </v>
      </c>
      <c r="J39" s="2482">
        <f>結果表!N37</f>
        <v>97.815589351822254</v>
      </c>
      <c r="L39" s="532">
        <v>12</v>
      </c>
      <c r="M39" s="494">
        <f t="shared" ref="M39" si="262">B39</f>
        <v>98.82487594538982</v>
      </c>
      <c r="N39" s="225">
        <f t="shared" ref="N39" si="263">J39</f>
        <v>97.815589351822254</v>
      </c>
    </row>
    <row r="40" spans="1:14">
      <c r="A40" s="2163">
        <v>44197</v>
      </c>
      <c r="B40" s="2481">
        <f>結果表!F38</f>
        <v>99.343232559876213</v>
      </c>
      <c r="C40" s="699">
        <f t="shared" ref="C40" si="264">B40-B39</f>
        <v>0.51835661448639314</v>
      </c>
      <c r="D40" s="243">
        <f t="shared" ref="D40" si="265">ROUND((B40-B28)/B28*100,2)</f>
        <v>0.2</v>
      </c>
      <c r="E40" s="359">
        <f t="shared" ref="E40" si="266">AVERAGE(B38:B40)</f>
        <v>98.821538763480874</v>
      </c>
      <c r="F40" s="359">
        <f t="shared" ref="F40" si="267">E40-E39</f>
        <v>0.52122728396147977</v>
      </c>
      <c r="G40" s="361">
        <f t="shared" ref="G40" si="268">IF(F40&lt;0,-1,1)</f>
        <v>1</v>
      </c>
      <c r="H40" s="361">
        <f t="shared" ref="H40" si="269">SUM(G38:G40)</f>
        <v>3</v>
      </c>
      <c r="I40" s="2478" t="str">
        <f t="shared" ref="I40" si="270">IF(H40=-3,"悪化 ",IF(H40=3,"改善 "," ---"))</f>
        <v xml:space="preserve">改善 </v>
      </c>
      <c r="J40" s="2481">
        <f>結果表!N38</f>
        <v>97.447228183068617</v>
      </c>
      <c r="L40" s="530" t="s">
        <v>814</v>
      </c>
      <c r="M40" s="262">
        <f t="shared" ref="M40" si="271">B40</f>
        <v>99.343232559876213</v>
      </c>
      <c r="N40" s="220">
        <f t="shared" ref="N40" si="272">J40</f>
        <v>97.447228183068617</v>
      </c>
    </row>
    <row r="41" spans="1:14">
      <c r="A41" s="2163">
        <v>44228</v>
      </c>
      <c r="B41" s="2482">
        <f>結果表!F39</f>
        <v>99.784304640197917</v>
      </c>
      <c r="C41" s="699">
        <f t="shared" ref="C41" si="273">B41-B40</f>
        <v>0.4410720803217032</v>
      </c>
      <c r="D41" s="243">
        <f t="shared" ref="D41" si="274">ROUND((B41-B29)/B29*100,2)</f>
        <v>1.18</v>
      </c>
      <c r="E41" s="359">
        <f t="shared" ref="E41" si="275">AVERAGE(B39:B41)</f>
        <v>99.317471048488002</v>
      </c>
      <c r="F41" s="359">
        <f t="shared" ref="F41" si="276">E41-E40</f>
        <v>0.49593228500712883</v>
      </c>
      <c r="G41" s="361">
        <f t="shared" ref="G41" si="277">IF(F41&lt;0,-1,1)</f>
        <v>1</v>
      </c>
      <c r="H41" s="361">
        <f t="shared" ref="H41" si="278">SUM(G39:G41)</f>
        <v>3</v>
      </c>
      <c r="I41" s="2478" t="str">
        <f t="shared" ref="I41" si="279">IF(H41=-3,"悪化 ",IF(H41=3,"改善 "," ---"))</f>
        <v xml:space="preserve">改善 </v>
      </c>
      <c r="J41" s="2482">
        <f>結果表!N39</f>
        <v>97.126061023419581</v>
      </c>
      <c r="L41" s="527">
        <v>2</v>
      </c>
      <c r="M41" s="262">
        <f t="shared" ref="M41" si="280">B41</f>
        <v>99.784304640197917</v>
      </c>
      <c r="N41" s="220">
        <f t="shared" ref="N41" si="281">J41</f>
        <v>97.126061023419581</v>
      </c>
    </row>
    <row r="42" spans="1:14">
      <c r="A42" s="2163">
        <v>44256</v>
      </c>
      <c r="B42" s="2482">
        <f>結果表!F40</f>
        <v>100.12324500920604</v>
      </c>
      <c r="C42" s="699">
        <f t="shared" ref="C42" si="282">B42-B41</f>
        <v>0.33894036900812807</v>
      </c>
      <c r="D42" s="243">
        <f t="shared" ref="D42" si="283">ROUND((B42-B30)/B30*100,2)</f>
        <v>2.17</v>
      </c>
      <c r="E42" s="359">
        <f t="shared" ref="E42" si="284">AVERAGE(B40:B42)</f>
        <v>99.750260736426711</v>
      </c>
      <c r="F42" s="359">
        <f t="shared" ref="F42" si="285">E42-E41</f>
        <v>0.43278968793870831</v>
      </c>
      <c r="G42" s="361">
        <f t="shared" ref="G42" si="286">IF(F42&lt;0,-1,1)</f>
        <v>1</v>
      </c>
      <c r="H42" s="361">
        <f t="shared" ref="H42" si="287">SUM(G40:G42)</f>
        <v>3</v>
      </c>
      <c r="I42" s="2478" t="str">
        <f t="shared" ref="I42" si="288">IF(H42=-3,"悪化 ",IF(H42=3,"改善 "," ---"))</f>
        <v xml:space="preserve">改善 </v>
      </c>
      <c r="J42" s="2482">
        <f>結果表!N40</f>
        <v>97.106017143274926</v>
      </c>
      <c r="L42" s="527">
        <v>3</v>
      </c>
      <c r="M42" s="262">
        <f t="shared" ref="M42" si="289">B42</f>
        <v>100.12324500920604</v>
      </c>
      <c r="N42" s="220">
        <f t="shared" ref="N42" si="290">J42</f>
        <v>97.106017143274926</v>
      </c>
    </row>
    <row r="43" spans="1:14">
      <c r="A43" s="2163">
        <v>44287</v>
      </c>
      <c r="B43" s="2482">
        <f>結果表!F41</f>
        <v>100.32179679595109</v>
      </c>
      <c r="C43" s="699">
        <f t="shared" ref="C43" si="291">B43-B42</f>
        <v>0.19855178674504259</v>
      </c>
      <c r="D43" s="243">
        <f t="shared" ref="D43" si="292">ROUND((B43-B31)/B31*100,2)</f>
        <v>3.06</v>
      </c>
      <c r="E43" s="359">
        <f t="shared" ref="E43" si="293">AVERAGE(B41:B43)</f>
        <v>100.07644881511835</v>
      </c>
      <c r="F43" s="359">
        <f t="shared" ref="F43" si="294">E43-E42</f>
        <v>0.32618807869164357</v>
      </c>
      <c r="G43" s="361">
        <f t="shared" ref="G43" si="295">IF(F43&lt;0,-1,1)</f>
        <v>1</v>
      </c>
      <c r="H43" s="361">
        <f t="shared" ref="H43" si="296">SUM(G41:G43)</f>
        <v>3</v>
      </c>
      <c r="I43" s="2478" t="str">
        <f t="shared" ref="I43" si="297">IF(H43=-3,"悪化 ",IF(H43=3,"改善 "," ---"))</f>
        <v xml:space="preserve">改善 </v>
      </c>
      <c r="J43" s="2482">
        <f>結果表!N41</f>
        <v>97.379133796027006</v>
      </c>
      <c r="L43" s="527">
        <v>4</v>
      </c>
      <c r="M43" s="262">
        <f t="shared" ref="M43" si="298">B43</f>
        <v>100.32179679595109</v>
      </c>
      <c r="N43" s="220">
        <f t="shared" ref="N43" si="299">J43</f>
        <v>97.379133796027006</v>
      </c>
    </row>
    <row r="44" spans="1:14">
      <c r="A44" s="2163">
        <v>44317</v>
      </c>
      <c r="B44" s="2482">
        <f>結果表!F42</f>
        <v>100.41406726186368</v>
      </c>
      <c r="C44" s="699">
        <f t="shared" ref="C44" si="300">B44-B43</f>
        <v>9.2270465912591249E-2</v>
      </c>
      <c r="D44" s="243">
        <f t="shared" ref="D44" si="301">ROUND((B44-B32)/B32*100,2)</f>
        <v>3.67</v>
      </c>
      <c r="E44" s="359">
        <f t="shared" ref="E44" si="302">AVERAGE(B42:B44)</f>
        <v>100.28636968900695</v>
      </c>
      <c r="F44" s="359">
        <f t="shared" ref="F44" si="303">E44-E43</f>
        <v>0.20992087388859204</v>
      </c>
      <c r="G44" s="361">
        <f t="shared" ref="G44" si="304">IF(F44&lt;0,-1,1)</f>
        <v>1</v>
      </c>
      <c r="H44" s="361">
        <f t="shared" ref="H44" si="305">SUM(G42:G44)</f>
        <v>3</v>
      </c>
      <c r="I44" s="2478" t="str">
        <f t="shared" ref="I44" si="306">IF(H44=-3,"悪化 ",IF(H44=3,"改善 "," ---"))</f>
        <v xml:space="preserve">改善 </v>
      </c>
      <c r="J44" s="2482">
        <f>結果表!N42</f>
        <v>97.752052548781023</v>
      </c>
      <c r="L44" s="527">
        <v>5</v>
      </c>
      <c r="M44" s="262">
        <f t="shared" ref="M44" si="307">B44</f>
        <v>100.41406726186368</v>
      </c>
      <c r="N44" s="220">
        <f t="shared" ref="N44" si="308">J44</f>
        <v>97.752052548781023</v>
      </c>
    </row>
    <row r="45" spans="1:14">
      <c r="A45" s="2163">
        <v>44348</v>
      </c>
      <c r="B45" s="2482">
        <f>結果表!F43</f>
        <v>100.44274613149604</v>
      </c>
      <c r="C45" s="699">
        <f t="shared" ref="C45" si="309">B45-B44</f>
        <v>2.8678869632358328E-2</v>
      </c>
      <c r="D45" s="243">
        <f t="shared" ref="D45" si="310">ROUND((B45-B33)/B33*100,2)</f>
        <v>3.91</v>
      </c>
      <c r="E45" s="359">
        <f t="shared" ref="E45" si="311">AVERAGE(B43:B45)</f>
        <v>100.3928700631036</v>
      </c>
      <c r="F45" s="359">
        <f t="shared" ref="F45" si="312">E45-E44</f>
        <v>0.10650037409665458</v>
      </c>
      <c r="G45" s="361">
        <f t="shared" ref="G45" si="313">IF(F45&lt;0,-1,1)</f>
        <v>1</v>
      </c>
      <c r="H45" s="361">
        <f t="shared" ref="H45" si="314">SUM(G43:G45)</f>
        <v>3</v>
      </c>
      <c r="I45" s="2478" t="str">
        <f t="shared" ref="I45" si="315">IF(H45=-3,"悪化 ",IF(H45=3,"改善 "," ---"))</f>
        <v xml:space="preserve">改善 </v>
      </c>
      <c r="J45" s="2482">
        <f>結果表!N43</f>
        <v>98.046163615540252</v>
      </c>
      <c r="L45" s="527">
        <v>6</v>
      </c>
      <c r="M45" s="262">
        <f t="shared" ref="M45" si="316">B45</f>
        <v>100.44274613149604</v>
      </c>
      <c r="N45" s="220">
        <f t="shared" ref="N45" si="317">J45</f>
        <v>98.046163615540252</v>
      </c>
    </row>
    <row r="46" spans="1:14">
      <c r="A46" s="2163">
        <v>44378</v>
      </c>
      <c r="B46" s="2482">
        <f>結果表!F44</f>
        <v>100.44105240540524</v>
      </c>
      <c r="C46" s="699">
        <f t="shared" ref="C46" si="318">B46-B45</f>
        <v>-1.6937260907923246E-3</v>
      </c>
      <c r="D46" s="243">
        <f t="shared" ref="D46" si="319">ROUND((B46-B34)/B34*100,2)</f>
        <v>3.86</v>
      </c>
      <c r="E46" s="359">
        <f t="shared" ref="E46" si="320">AVERAGE(B44:B46)</f>
        <v>100.43262193292166</v>
      </c>
      <c r="F46" s="359">
        <f t="shared" ref="F46" si="321">E46-E45</f>
        <v>3.9751869818061891E-2</v>
      </c>
      <c r="G46" s="361">
        <f t="shared" ref="G46" si="322">IF(F46&lt;0,-1,1)</f>
        <v>1</v>
      </c>
      <c r="H46" s="361">
        <f t="shared" ref="H46" si="323">SUM(G44:G46)</f>
        <v>3</v>
      </c>
      <c r="I46" s="2478" t="str">
        <f t="shared" ref="I46" si="324">IF(H46=-3,"悪化 ",IF(H46=3,"改善 "," ---"))</f>
        <v xml:space="preserve">改善 </v>
      </c>
      <c r="J46" s="2482">
        <f>結果表!N44</f>
        <v>98.234010163108806</v>
      </c>
      <c r="L46" s="527">
        <v>7</v>
      </c>
      <c r="M46" s="262">
        <f t="shared" ref="M46" si="325">B46</f>
        <v>100.44105240540524</v>
      </c>
      <c r="N46" s="220">
        <f t="shared" ref="N46" si="326">J46</f>
        <v>98.234010163108806</v>
      </c>
    </row>
    <row r="47" spans="1:14">
      <c r="A47" s="2163">
        <v>44409</v>
      </c>
      <c r="B47" s="2482">
        <f>結果表!F45</f>
        <v>100.46996014922838</v>
      </c>
      <c r="C47" s="699">
        <f t="shared" ref="C47" si="327">B47-B46</f>
        <v>2.8907743823140208E-2</v>
      </c>
      <c r="D47" s="243">
        <f t="shared" ref="D47" si="328">ROUND((B47-B35)/B35*100,2)</f>
        <v>3.64</v>
      </c>
      <c r="E47" s="359">
        <f t="shared" ref="E47" si="329">AVERAGE(B45:B47)</f>
        <v>100.45125289537656</v>
      </c>
      <c r="F47" s="359">
        <f t="shared" ref="F47" si="330">E47-E46</f>
        <v>1.8630962454892597E-2</v>
      </c>
      <c r="G47" s="361">
        <f t="shared" ref="G47" si="331">IF(F47&lt;0,-1,1)</f>
        <v>1</v>
      </c>
      <c r="H47" s="361">
        <f t="shared" ref="H47" si="332">SUM(G45:G47)</f>
        <v>3</v>
      </c>
      <c r="I47" s="2478" t="str">
        <f t="shared" ref="I47" si="333">IF(H47=-3,"悪化 ",IF(H47=3,"改善 "," ---"))</f>
        <v xml:space="preserve">改善 </v>
      </c>
      <c r="J47" s="2482">
        <f>結果表!N45</f>
        <v>98.380217181369645</v>
      </c>
      <c r="L47" s="529">
        <v>8</v>
      </c>
      <c r="M47" s="262">
        <f t="shared" ref="M47" si="334">B47</f>
        <v>100.46996014922838</v>
      </c>
      <c r="N47" s="220">
        <f t="shared" ref="N47" si="335">J47</f>
        <v>98.380217181369645</v>
      </c>
    </row>
    <row r="48" spans="1:14">
      <c r="A48" s="2163">
        <v>44440</v>
      </c>
      <c r="B48" s="2482">
        <f>結果表!F46</f>
        <v>100.57705578292847</v>
      </c>
      <c r="C48" s="699">
        <f t="shared" ref="C48" si="336">B48-B47</f>
        <v>0.10709563370008368</v>
      </c>
      <c r="D48" s="243">
        <f t="shared" ref="D48" si="337">ROUND((B48-B36)/B36*100,2)</f>
        <v>3.36</v>
      </c>
      <c r="E48" s="359">
        <f t="shared" ref="E48" si="338">AVERAGE(B46:B48)</f>
        <v>100.49602277918736</v>
      </c>
      <c r="F48" s="359">
        <f t="shared" ref="F48" si="339">E48-E47</f>
        <v>4.4769883810801048E-2</v>
      </c>
      <c r="G48" s="361">
        <f t="shared" ref="G48" si="340">IF(F48&lt;0,-1,1)</f>
        <v>1</v>
      </c>
      <c r="H48" s="361">
        <f t="shared" ref="H48" si="341">SUM(G46:G48)</f>
        <v>3</v>
      </c>
      <c r="I48" s="2478" t="str">
        <f t="shared" ref="I48" si="342">IF(H48=-3,"悪化 ",IF(H48=3,"改善 "," ---"))</f>
        <v xml:space="preserve">改善 </v>
      </c>
      <c r="J48" s="2482">
        <f>結果表!N46</f>
        <v>98.5225971069395</v>
      </c>
      <c r="L48" s="529">
        <v>9</v>
      </c>
      <c r="M48" s="262">
        <f t="shared" ref="M48" si="343">B48</f>
        <v>100.57705578292847</v>
      </c>
      <c r="N48" s="220">
        <f t="shared" ref="N48" si="344">J48</f>
        <v>98.5225971069395</v>
      </c>
    </row>
    <row r="49" spans="1:14">
      <c r="A49" s="2163">
        <v>44470</v>
      </c>
      <c r="B49" s="2482">
        <f>結果表!F47</f>
        <v>100.77257049972739</v>
      </c>
      <c r="C49" s="699">
        <f t="shared" ref="C49" si="345">B49-B48</f>
        <v>0.19551471679892529</v>
      </c>
      <c r="D49" s="243">
        <f t="shared" ref="D49" si="346">ROUND((B49-B37)/B37*100,2)</f>
        <v>3.06</v>
      </c>
      <c r="E49" s="359">
        <f t="shared" ref="E49" si="347">AVERAGE(B47:B49)</f>
        <v>100.60652881062809</v>
      </c>
      <c r="F49" s="359">
        <f t="shared" ref="F49" si="348">E49-E48</f>
        <v>0.11050603144073534</v>
      </c>
      <c r="G49" s="361">
        <f t="shared" ref="G49" si="349">IF(F49&lt;0,-1,1)</f>
        <v>1</v>
      </c>
      <c r="H49" s="361">
        <f t="shared" ref="H49" si="350">SUM(G47:G49)</f>
        <v>3</v>
      </c>
      <c r="I49" s="2478" t="str">
        <f t="shared" ref="I49" si="351">IF(H49=-3,"悪化 ",IF(H49=3,"改善 "," ---"))</f>
        <v xml:space="preserve">改善 </v>
      </c>
      <c r="J49" s="2482">
        <f>結果表!N47</f>
        <v>98.599683618811326</v>
      </c>
      <c r="L49" s="529">
        <v>10</v>
      </c>
      <c r="M49" s="262">
        <f t="shared" ref="M49" si="352">B49</f>
        <v>100.77257049972739</v>
      </c>
      <c r="N49" s="220">
        <f t="shared" ref="N49" si="353">J49</f>
        <v>98.599683618811326</v>
      </c>
    </row>
    <row r="50" spans="1:14">
      <c r="A50" s="2163">
        <v>44501</v>
      </c>
      <c r="B50" s="2482">
        <f>結果表!F48</f>
        <v>101.03045141576764</v>
      </c>
      <c r="C50" s="699">
        <f t="shared" ref="C50" si="354">B50-B49</f>
        <v>0.25788091604024999</v>
      </c>
      <c r="D50" s="243">
        <f t="shared" ref="D50" si="355">ROUND((B50-B38)/B38*100,2)</f>
        <v>2.78</v>
      </c>
      <c r="E50" s="359">
        <f t="shared" ref="E50" si="356">AVERAGE(B48:B50)</f>
        <v>100.79335923280784</v>
      </c>
      <c r="F50" s="359">
        <f t="shared" ref="F50" si="357">E50-E49</f>
        <v>0.18683042217975299</v>
      </c>
      <c r="G50" s="361">
        <f t="shared" ref="G50" si="358">IF(F50&lt;0,-1,1)</f>
        <v>1</v>
      </c>
      <c r="H50" s="361">
        <f t="shared" ref="H50" si="359">SUM(G48:G50)</f>
        <v>3</v>
      </c>
      <c r="I50" s="2478" t="str">
        <f t="shared" ref="I50" si="360">IF(H50=-3,"悪化 ",IF(H50=3,"改善 "," ---"))</f>
        <v xml:space="preserve">改善 </v>
      </c>
      <c r="J50" s="2482">
        <f>結果表!N48</f>
        <v>98.605732633753263</v>
      </c>
      <c r="L50" s="528">
        <v>11</v>
      </c>
      <c r="M50" s="262">
        <f t="shared" ref="M50" si="361">B50</f>
        <v>101.03045141576764</v>
      </c>
      <c r="N50" s="220">
        <f t="shared" ref="N50" si="362">J50</f>
        <v>98.605732633753263</v>
      </c>
    </row>
    <row r="51" spans="1:14">
      <c r="A51" s="2163">
        <v>44531</v>
      </c>
      <c r="B51" s="2483">
        <f>結果表!F49</f>
        <v>101.31012400520827</v>
      </c>
      <c r="C51" s="699">
        <f t="shared" ref="C51:C52" si="363">B51-B50</f>
        <v>0.27967258944062223</v>
      </c>
      <c r="D51" s="243">
        <f t="shared" ref="D51:D52" si="364">ROUND((B51-B39)/B39*100,2)</f>
        <v>2.5099999999999998</v>
      </c>
      <c r="E51" s="359">
        <f t="shared" ref="E51:E52" si="365">AVERAGE(B49:B51)</f>
        <v>101.03771530690109</v>
      </c>
      <c r="F51" s="359">
        <f t="shared" ref="F51:F52" si="366">E51-E50</f>
        <v>0.24435607409324689</v>
      </c>
      <c r="G51" s="361">
        <f t="shared" ref="G51:G52" si="367">IF(F51&lt;0,-1,1)</f>
        <v>1</v>
      </c>
      <c r="H51" s="361">
        <f t="shared" ref="H51:H52" si="368">SUM(G49:G51)</f>
        <v>3</v>
      </c>
      <c r="I51" s="2478" t="str">
        <f t="shared" ref="I51:I52" si="369">IF(H51=-3,"悪化 ",IF(H51=3,"改善 "," ---"))</f>
        <v xml:space="preserve">改善 </v>
      </c>
      <c r="J51" s="2483">
        <f>結果表!N49</f>
        <v>98.635074268726513</v>
      </c>
      <c r="L51" s="532">
        <v>12</v>
      </c>
      <c r="M51" s="494">
        <f t="shared" ref="M51:M52" si="370">B51</f>
        <v>101.31012400520827</v>
      </c>
      <c r="N51" s="225">
        <f t="shared" ref="N51:N52" si="371">J51</f>
        <v>98.635074268726513</v>
      </c>
    </row>
    <row r="52" spans="1:14">
      <c r="A52" s="2174">
        <v>44562</v>
      </c>
      <c r="B52" s="2482">
        <f>結果表!F50</f>
        <v>101.61929413171366</v>
      </c>
      <c r="C52" s="547">
        <f t="shared" si="363"/>
        <v>0.30917012650539277</v>
      </c>
      <c r="D52" s="245">
        <f t="shared" si="364"/>
        <v>2.29</v>
      </c>
      <c r="E52" s="548">
        <f t="shared" si="365"/>
        <v>101.31995651756318</v>
      </c>
      <c r="F52" s="553">
        <f t="shared" si="366"/>
        <v>0.28224121066209307</v>
      </c>
      <c r="G52" s="549">
        <f t="shared" si="367"/>
        <v>1</v>
      </c>
      <c r="H52" s="554">
        <f t="shared" si="368"/>
        <v>3</v>
      </c>
      <c r="I52" s="2479" t="str">
        <f t="shared" si="369"/>
        <v xml:space="preserve">改善 </v>
      </c>
      <c r="J52" s="2482">
        <f>結果表!N50</f>
        <v>98.791364577678493</v>
      </c>
      <c r="L52" s="530" t="s">
        <v>856</v>
      </c>
      <c r="M52" s="262">
        <f t="shared" si="370"/>
        <v>101.61929413171366</v>
      </c>
      <c r="N52" s="220">
        <f t="shared" si="371"/>
        <v>98.791364577678493</v>
      </c>
    </row>
    <row r="53" spans="1:14">
      <c r="A53" s="2175">
        <v>44593</v>
      </c>
      <c r="B53" s="2482">
        <f>結果表!F51</f>
        <v>101.93658366270812</v>
      </c>
      <c r="C53" s="52">
        <f t="shared" ref="C53" si="372">B53-B52</f>
        <v>0.31728953099445789</v>
      </c>
      <c r="D53" s="243">
        <f t="shared" ref="D53" si="373">ROUND((B53-B41)/B41*100,2)</f>
        <v>2.16</v>
      </c>
      <c r="E53" s="542">
        <f t="shared" ref="E53" si="374">AVERAGE(B51:B53)</f>
        <v>101.62200059987669</v>
      </c>
      <c r="F53" s="359">
        <f t="shared" ref="F53" si="375">E53-E52</f>
        <v>0.30204408231350044</v>
      </c>
      <c r="G53" s="360">
        <f t="shared" ref="G53" si="376">IF(F53&lt;0,-1,1)</f>
        <v>1</v>
      </c>
      <c r="H53" s="361">
        <f t="shared" ref="H53" si="377">SUM(G51:G53)</f>
        <v>3</v>
      </c>
      <c r="I53" s="362" t="str">
        <f t="shared" ref="I53" si="378">IF(H53=-3,"悪化 ",IF(H53=3,"改善 "," ---"))</f>
        <v xml:space="preserve">改善 </v>
      </c>
      <c r="J53" s="2482">
        <f>結果表!N51</f>
        <v>99.04879409660991</v>
      </c>
      <c r="L53" s="527">
        <v>2</v>
      </c>
      <c r="M53" s="262">
        <f t="shared" ref="M53" si="379">B53</f>
        <v>101.93658366270812</v>
      </c>
      <c r="N53" s="220">
        <f t="shared" ref="N53" si="380">J53</f>
        <v>99.04879409660991</v>
      </c>
    </row>
    <row r="54" spans="1:14">
      <c r="A54" s="2175">
        <v>44621</v>
      </c>
      <c r="B54" s="2482">
        <f>結果表!F52</f>
        <v>102.28672926845167</v>
      </c>
      <c r="C54" s="52">
        <f t="shared" ref="C54" si="381">B54-B53</f>
        <v>0.35014560574354903</v>
      </c>
      <c r="D54" s="243">
        <f t="shared" ref="D54" si="382">ROUND((B54-B42)/B42*100,2)</f>
        <v>2.16</v>
      </c>
      <c r="E54" s="542">
        <f t="shared" ref="E54" si="383">AVERAGE(B52:B54)</f>
        <v>101.94753568762447</v>
      </c>
      <c r="F54" s="359">
        <f t="shared" ref="F54" si="384">E54-E53</f>
        <v>0.32553508774778095</v>
      </c>
      <c r="G54" s="360">
        <f t="shared" ref="G54" si="385">IF(F54&lt;0,-1,1)</f>
        <v>1</v>
      </c>
      <c r="H54" s="361">
        <f t="shared" ref="H54" si="386">SUM(G52:G54)</f>
        <v>3</v>
      </c>
      <c r="I54" s="362" t="str">
        <f t="shared" ref="I54" si="387">IF(H54=-3,"悪化 ",IF(H54=3,"改善 "," ---"))</f>
        <v xml:space="preserve">改善 </v>
      </c>
      <c r="J54" s="2482">
        <f>結果表!N52</f>
        <v>99.368287376312054</v>
      </c>
      <c r="L54" s="527">
        <v>3</v>
      </c>
      <c r="M54" s="262">
        <f t="shared" ref="M54" si="388">B54</f>
        <v>102.28672926845167</v>
      </c>
      <c r="N54" s="220">
        <f t="shared" ref="N54" si="389">J54</f>
        <v>99.368287376312054</v>
      </c>
    </row>
    <row r="55" spans="1:14">
      <c r="A55" s="2175">
        <v>44652</v>
      </c>
      <c r="B55" s="2482">
        <f>結果表!F53</f>
        <v>102.5653125889299</v>
      </c>
      <c r="C55" s="52">
        <f t="shared" ref="C55" si="390">B55-B54</f>
        <v>0.27858332047823353</v>
      </c>
      <c r="D55" s="243">
        <f t="shared" ref="D55" si="391">ROUND((B55-B43)/B43*100,2)</f>
        <v>2.2400000000000002</v>
      </c>
      <c r="E55" s="542">
        <f t="shared" ref="E55" si="392">AVERAGE(B53:B55)</f>
        <v>102.26287517336323</v>
      </c>
      <c r="F55" s="359">
        <f t="shared" ref="F55" si="393">E55-E54</f>
        <v>0.31533948573876103</v>
      </c>
      <c r="G55" s="360">
        <f t="shared" ref="G55" si="394">IF(F55&lt;0,-1,1)</f>
        <v>1</v>
      </c>
      <c r="H55" s="361">
        <f t="shared" ref="H55" si="395">SUM(G53:G55)</f>
        <v>3</v>
      </c>
      <c r="I55" s="362" t="str">
        <f t="shared" ref="I55" si="396">IF(H55=-3,"悪化 ",IF(H55=3,"改善 "," ---"))</f>
        <v xml:space="preserve">改善 </v>
      </c>
      <c r="J55" s="2482">
        <f>結果表!N53</f>
        <v>99.647845623620981</v>
      </c>
      <c r="L55" s="527">
        <v>4</v>
      </c>
      <c r="M55" s="262">
        <f t="shared" ref="M55" si="397">B55</f>
        <v>102.5653125889299</v>
      </c>
      <c r="N55" s="220">
        <f t="shared" ref="N55" si="398">J55</f>
        <v>99.647845623620981</v>
      </c>
    </row>
    <row r="56" spans="1:14">
      <c r="A56" s="2175">
        <v>44682</v>
      </c>
      <c r="B56" s="2482">
        <f>結果表!F54</f>
        <v>102.69640927140365</v>
      </c>
      <c r="C56" s="52">
        <f t="shared" ref="C56" si="399">B56-B55</f>
        <v>0.13109668247375339</v>
      </c>
      <c r="D56" s="243">
        <f t="shared" ref="D56" si="400">ROUND((B56-B44)/B44*100,2)</f>
        <v>2.27</v>
      </c>
      <c r="E56" s="542">
        <f t="shared" ref="E56" si="401">AVERAGE(B54:B56)</f>
        <v>102.51615037626173</v>
      </c>
      <c r="F56" s="359">
        <f t="shared" ref="F56" si="402">E56-E55</f>
        <v>0.25327520289850725</v>
      </c>
      <c r="G56" s="360">
        <f t="shared" ref="G56" si="403">IF(F56&lt;0,-1,1)</f>
        <v>1</v>
      </c>
      <c r="H56" s="361">
        <f t="shared" ref="H56" si="404">SUM(G54:G56)</f>
        <v>3</v>
      </c>
      <c r="I56" s="362" t="str">
        <f t="shared" ref="I56" si="405">IF(H56=-3,"悪化 ",IF(H56=3,"改善 "," ---"))</f>
        <v xml:space="preserve">改善 </v>
      </c>
      <c r="J56" s="2482">
        <f>結果表!N54</f>
        <v>99.790818844526598</v>
      </c>
      <c r="L56" s="527">
        <v>5</v>
      </c>
      <c r="M56" s="262">
        <f t="shared" ref="M56" si="406">B56</f>
        <v>102.69640927140365</v>
      </c>
      <c r="N56" s="220">
        <f t="shared" ref="N56" si="407">J56</f>
        <v>99.790818844526598</v>
      </c>
    </row>
    <row r="57" spans="1:14">
      <c r="A57" s="2175">
        <v>44713</v>
      </c>
      <c r="B57" s="2482">
        <f>結果表!F55</f>
        <v>102.71287221035099</v>
      </c>
      <c r="C57" s="52">
        <f t="shared" ref="C57:C58" si="408">B57-B56</f>
        <v>1.6462938947341854E-2</v>
      </c>
      <c r="D57" s="243">
        <f t="shared" ref="D57:D58" si="409">ROUND((B57-B45)/B45*100,2)</f>
        <v>2.2599999999999998</v>
      </c>
      <c r="E57" s="542">
        <f t="shared" ref="E57:E58" si="410">AVERAGE(B55:B57)</f>
        <v>102.65819802356151</v>
      </c>
      <c r="F57" s="359">
        <f t="shared" ref="F57:F58" si="411">E57-E56</f>
        <v>0.14204764729977626</v>
      </c>
      <c r="G57" s="360">
        <f t="shared" ref="G57:G58" si="412">IF(F57&lt;0,-1,1)</f>
        <v>1</v>
      </c>
      <c r="H57" s="361">
        <f t="shared" ref="H57:H58" si="413">SUM(G55:G57)</f>
        <v>3</v>
      </c>
      <c r="I57" s="362" t="str">
        <f t="shared" ref="I57:I58" si="414">IF(H57=-3,"悪化 ",IF(H57=3,"改善 "," ---"))</f>
        <v xml:space="preserve">改善 </v>
      </c>
      <c r="J57" s="2482">
        <f>結果表!N55</f>
        <v>99.880339550485175</v>
      </c>
      <c r="L57" s="527">
        <v>6</v>
      </c>
      <c r="M57" s="262">
        <f t="shared" ref="M57:M58" si="415">B57</f>
        <v>102.71287221035099</v>
      </c>
      <c r="N57" s="220">
        <f t="shared" ref="N57:N58" si="416">J57</f>
        <v>99.880339550485175</v>
      </c>
    </row>
    <row r="58" spans="1:14">
      <c r="A58" s="2175">
        <v>44743</v>
      </c>
      <c r="B58" s="2482">
        <f>結果表!F56</f>
        <v>102.62223013950722</v>
      </c>
      <c r="C58" s="52">
        <f t="shared" si="408"/>
        <v>-9.0642070843770739E-2</v>
      </c>
      <c r="D58" s="243">
        <f t="shared" si="409"/>
        <v>2.17</v>
      </c>
      <c r="E58" s="542">
        <f t="shared" si="410"/>
        <v>102.67717054042062</v>
      </c>
      <c r="F58" s="359">
        <f t="shared" si="411"/>
        <v>1.8972516859108168E-2</v>
      </c>
      <c r="G58" s="360">
        <f t="shared" si="412"/>
        <v>1</v>
      </c>
      <c r="H58" s="361">
        <f t="shared" si="413"/>
        <v>3</v>
      </c>
      <c r="I58" s="362" t="str">
        <f t="shared" si="414"/>
        <v xml:space="preserve">改善 </v>
      </c>
      <c r="J58" s="2482">
        <f>結果表!N56</f>
        <v>99.977454027766626</v>
      </c>
      <c r="L58" s="527">
        <v>7</v>
      </c>
      <c r="M58" s="262">
        <f t="shared" si="415"/>
        <v>102.62223013950722</v>
      </c>
      <c r="N58" s="220">
        <f t="shared" si="416"/>
        <v>99.977454027766626</v>
      </c>
    </row>
    <row r="59" spans="1:14">
      <c r="A59" s="2175">
        <v>44774</v>
      </c>
      <c r="B59" s="2482">
        <f>結果表!F57</f>
        <v>102.42307597152683</v>
      </c>
      <c r="C59" s="52">
        <f t="shared" ref="C59" si="417">B59-B58</f>
        <v>-0.19915416798039587</v>
      </c>
      <c r="D59" s="243">
        <f t="shared" ref="D59" si="418">ROUND((B59-B47)/B47*100,2)</f>
        <v>1.94</v>
      </c>
      <c r="E59" s="542">
        <f t="shared" ref="E59" si="419">AVERAGE(B57:B59)</f>
        <v>102.58605944046168</v>
      </c>
      <c r="F59" s="359">
        <f t="shared" ref="F59" si="420">E59-E58</f>
        <v>-9.1111099958936848E-2</v>
      </c>
      <c r="G59" s="360">
        <f t="shared" ref="G59" si="421">IF(F59&lt;0,-1,1)</f>
        <v>-1</v>
      </c>
      <c r="H59" s="361">
        <f t="shared" ref="H59" si="422">SUM(G57:G59)</f>
        <v>1</v>
      </c>
      <c r="I59" s="362" t="str">
        <f t="shared" ref="I59" si="423">IF(H59=-3,"悪化 ",IF(H59=3,"改善 "," ---"))</f>
        <v xml:space="preserve"> ---</v>
      </c>
      <c r="J59" s="2482">
        <f>結果表!N57</f>
        <v>100.0225641287996</v>
      </c>
      <c r="L59" s="529">
        <v>8</v>
      </c>
      <c r="M59" s="262">
        <f t="shared" ref="M59" si="424">B59</f>
        <v>102.42307597152683</v>
      </c>
      <c r="N59" s="220">
        <f t="shared" ref="N59" si="425">J59</f>
        <v>100.0225641287996</v>
      </c>
    </row>
    <row r="60" spans="1:14">
      <c r="A60" s="2175">
        <v>44805</v>
      </c>
      <c r="B60" s="2482">
        <f>結果表!F58</f>
        <v>102.10089586611218</v>
      </c>
      <c r="C60" s="52">
        <f t="shared" ref="C60" si="426">B60-B59</f>
        <v>-0.32218010541464537</v>
      </c>
      <c r="D60" s="243">
        <f t="shared" ref="D60" si="427">ROUND((B60-B48)/B48*100,2)</f>
        <v>1.52</v>
      </c>
      <c r="E60" s="542">
        <f t="shared" ref="E60" si="428">AVERAGE(B58:B60)</f>
        <v>102.38206732571541</v>
      </c>
      <c r="F60" s="359">
        <f t="shared" ref="F60" si="429">E60-E59</f>
        <v>-0.20399211474627066</v>
      </c>
      <c r="G60" s="360">
        <f t="shared" ref="G60" si="430">IF(F60&lt;0,-1,1)</f>
        <v>-1</v>
      </c>
      <c r="H60" s="361">
        <f t="shared" ref="H60" si="431">SUM(G58:G60)</f>
        <v>-1</v>
      </c>
      <c r="I60" s="362" t="str">
        <f t="shared" ref="I60" si="432">IF(H60=-3,"悪化 ",IF(H60=3,"改善 "," ---"))</f>
        <v xml:space="preserve"> ---</v>
      </c>
      <c r="J60" s="2482">
        <f>結果表!N58</f>
        <v>100.06672605442995</v>
      </c>
      <c r="L60" s="529">
        <v>9</v>
      </c>
      <c r="M60" s="262">
        <f t="shared" ref="M60" si="433">B60</f>
        <v>102.10089586611218</v>
      </c>
      <c r="N60" s="220">
        <f t="shared" ref="N60" si="434">J60</f>
        <v>100.06672605442995</v>
      </c>
    </row>
    <row r="61" spans="1:14">
      <c r="A61" s="2175">
        <v>44835</v>
      </c>
      <c r="B61" s="2482">
        <f>結果表!F59</f>
        <v>101.70838732755651</v>
      </c>
      <c r="C61" s="52">
        <f t="shared" ref="C61" si="435">B61-B60</f>
        <v>-0.39250853855567414</v>
      </c>
      <c r="D61" s="243">
        <f t="shared" ref="D61" si="436">ROUND((B61-B49)/B49*100,2)</f>
        <v>0.93</v>
      </c>
      <c r="E61" s="542">
        <f t="shared" ref="E61" si="437">AVERAGE(B59:B61)</f>
        <v>102.07745305506518</v>
      </c>
      <c r="F61" s="359">
        <f t="shared" ref="F61" si="438">E61-E60</f>
        <v>-0.30461427065023372</v>
      </c>
      <c r="G61" s="360">
        <f t="shared" ref="G61" si="439">IF(F61&lt;0,-1,1)</f>
        <v>-1</v>
      </c>
      <c r="H61" s="361">
        <f t="shared" ref="H61" si="440">SUM(G59:G61)</f>
        <v>-3</v>
      </c>
      <c r="I61" s="362" t="str">
        <f t="shared" ref="I61" si="441">IF(H61=-3,"悪化 ",IF(H61=3,"改善 "," ---"))</f>
        <v xml:space="preserve">悪化 </v>
      </c>
      <c r="J61" s="2482">
        <f>結果表!N59</f>
        <v>100.05601309682251</v>
      </c>
      <c r="L61" s="529">
        <v>10</v>
      </c>
      <c r="M61" s="262">
        <f t="shared" ref="M61" si="442">B61</f>
        <v>101.70838732755651</v>
      </c>
      <c r="N61" s="220">
        <f t="shared" ref="N61" si="443">J61</f>
        <v>100.05601309682251</v>
      </c>
    </row>
    <row r="62" spans="1:14">
      <c r="A62" s="2175">
        <v>44866</v>
      </c>
      <c r="B62" s="2482">
        <f>結果表!F60</f>
        <v>101.31745878752191</v>
      </c>
      <c r="C62" s="52">
        <f t="shared" ref="C62" si="444">B62-B61</f>
        <v>-0.39092854003459365</v>
      </c>
      <c r="D62" s="243">
        <f t="shared" ref="D62" si="445">ROUND((B62-B50)/B50*100,2)</f>
        <v>0.28000000000000003</v>
      </c>
      <c r="E62" s="542">
        <f t="shared" ref="E62" si="446">AVERAGE(B60:B62)</f>
        <v>101.70891399373021</v>
      </c>
      <c r="F62" s="359">
        <f t="shared" ref="F62" si="447">E62-E61</f>
        <v>-0.36853906133497105</v>
      </c>
      <c r="G62" s="360">
        <f t="shared" ref="G62" si="448">IF(F62&lt;0,-1,1)</f>
        <v>-1</v>
      </c>
      <c r="H62" s="361">
        <f t="shared" ref="H62" si="449">SUM(G60:G62)</f>
        <v>-3</v>
      </c>
      <c r="I62" s="362" t="str">
        <f t="shared" ref="I62" si="450">IF(H62=-3,"悪化 ",IF(H62=3,"改善 "," ---"))</f>
        <v xml:space="preserve">悪化 </v>
      </c>
      <c r="J62" s="2482">
        <f>結果表!N60</f>
        <v>100.02154082458355</v>
      </c>
      <c r="L62" s="528">
        <v>11</v>
      </c>
      <c r="M62" s="262">
        <f t="shared" ref="M62" si="451">B62</f>
        <v>101.31745878752191</v>
      </c>
      <c r="N62" s="220">
        <f t="shared" ref="N62" si="452">J62</f>
        <v>100.02154082458355</v>
      </c>
    </row>
    <row r="63" spans="1:14">
      <c r="A63" s="2484">
        <v>44896</v>
      </c>
      <c r="B63" s="2482">
        <f>結果表!F61</f>
        <v>100.95404170055389</v>
      </c>
      <c r="C63" s="550">
        <f t="shared" ref="C63:C64" si="453">B63-B62</f>
        <v>-0.36341708696802755</v>
      </c>
      <c r="D63" s="246">
        <f t="shared" ref="D63:D64" si="454">ROUND((B63-B51)/B51*100,2)</f>
        <v>-0.35</v>
      </c>
      <c r="E63" s="551">
        <f t="shared" ref="E63:E64" si="455">AVERAGE(B61:B63)</f>
        <v>101.32662927187744</v>
      </c>
      <c r="F63" s="544">
        <f t="shared" ref="F63:F64" si="456">E63-E62</f>
        <v>-0.38228472185276985</v>
      </c>
      <c r="G63" s="552">
        <f t="shared" ref="G63:G64" si="457">IF(F63&lt;0,-1,1)</f>
        <v>-1</v>
      </c>
      <c r="H63" s="545">
        <f t="shared" ref="H63:H64" si="458">SUM(G61:G63)</f>
        <v>-3</v>
      </c>
      <c r="I63" s="439" t="str">
        <f t="shared" ref="I63:I64" si="459">IF(H63=-3,"悪化 ",IF(H63=3,"改善 "," ---"))</f>
        <v xml:space="preserve">悪化 </v>
      </c>
      <c r="J63" s="2482">
        <f>結果表!N61</f>
        <v>100.02017625666532</v>
      </c>
      <c r="L63" s="532">
        <v>12</v>
      </c>
      <c r="M63" s="494">
        <f t="shared" ref="M63:M64" si="460">B63</f>
        <v>100.95404170055389</v>
      </c>
      <c r="N63" s="225">
        <f t="shared" ref="N63:N64" si="461">J63</f>
        <v>100.02017625666532</v>
      </c>
    </row>
    <row r="64" spans="1:14">
      <c r="A64" s="2163">
        <v>44927</v>
      </c>
      <c r="B64" s="2481">
        <f>結果表!F62</f>
        <v>100.63825395170353</v>
      </c>
      <c r="C64" s="699">
        <f t="shared" si="453"/>
        <v>-0.31578774885035443</v>
      </c>
      <c r="D64" s="52">
        <f t="shared" si="454"/>
        <v>-0.97</v>
      </c>
      <c r="E64" s="359">
        <f t="shared" si="455"/>
        <v>100.9699181465931</v>
      </c>
      <c r="F64" s="542">
        <f t="shared" si="456"/>
        <v>-0.35671112528433468</v>
      </c>
      <c r="G64" s="361">
        <f t="shared" si="457"/>
        <v>-1</v>
      </c>
      <c r="H64" s="360">
        <f t="shared" si="458"/>
        <v>-3</v>
      </c>
      <c r="I64" s="2478" t="str">
        <f t="shared" si="459"/>
        <v xml:space="preserve">悪化 </v>
      </c>
      <c r="J64" s="2481">
        <f>結果表!N62</f>
        <v>100.14083082716185</v>
      </c>
      <c r="L64" s="530" t="s">
        <v>1208</v>
      </c>
      <c r="M64" s="531">
        <f t="shared" si="460"/>
        <v>100.63825395170353</v>
      </c>
      <c r="N64" s="369">
        <f t="shared" si="461"/>
        <v>100.14083082716185</v>
      </c>
    </row>
    <row r="65" spans="1:14">
      <c r="A65" s="2163">
        <v>44958</v>
      </c>
      <c r="B65" s="2482">
        <f>結果表!F63</f>
        <v>100.35324775033857</v>
      </c>
      <c r="C65" s="699">
        <f t="shared" ref="C65" si="462">B65-B64</f>
        <v>-0.2850062013649648</v>
      </c>
      <c r="D65" s="52">
        <f t="shared" ref="D65" si="463">ROUND((B65-B53)/B53*100,2)</f>
        <v>-1.55</v>
      </c>
      <c r="E65" s="359">
        <f t="shared" ref="E65" si="464">AVERAGE(B63:B65)</f>
        <v>100.64851446753198</v>
      </c>
      <c r="F65" s="542">
        <f t="shared" ref="F65" si="465">E65-E64</f>
        <v>-0.32140367906112033</v>
      </c>
      <c r="G65" s="361">
        <f t="shared" ref="G65" si="466">IF(F65&lt;0,-1,1)</f>
        <v>-1</v>
      </c>
      <c r="H65" s="360">
        <f t="shared" ref="H65" si="467">SUM(G63:G65)</f>
        <v>-3</v>
      </c>
      <c r="I65" s="2478" t="str">
        <f t="shared" ref="I65" si="468">IF(H65=-3,"悪化 ",IF(H65=3,"改善 "," ---"))</f>
        <v xml:space="preserve">悪化 </v>
      </c>
      <c r="J65" s="2482">
        <f>結果表!N63</f>
        <v>100.34784920882807</v>
      </c>
      <c r="L65" s="527">
        <v>2</v>
      </c>
      <c r="M65" s="262">
        <f t="shared" ref="M65" si="469">B65</f>
        <v>100.35324775033857</v>
      </c>
      <c r="N65" s="220">
        <f t="shared" ref="N65" si="470">J65</f>
        <v>100.34784920882807</v>
      </c>
    </row>
    <row r="66" spans="1:14">
      <c r="A66" s="2163">
        <v>44986</v>
      </c>
      <c r="B66" s="2482">
        <f>結果表!F64</f>
        <v>100.07865200436069</v>
      </c>
      <c r="C66" s="699">
        <f t="shared" ref="C66" si="471">B66-B65</f>
        <v>-0.2745957459778765</v>
      </c>
      <c r="D66" s="52">
        <f t="shared" ref="D66" si="472">ROUND((B66-B54)/B54*100,2)</f>
        <v>-2.16</v>
      </c>
      <c r="E66" s="359">
        <f t="shared" ref="E66" si="473">AVERAGE(B64:B66)</f>
        <v>100.35671790213428</v>
      </c>
      <c r="F66" s="542">
        <f t="shared" ref="F66" si="474">E66-E65</f>
        <v>-0.29179656539770349</v>
      </c>
      <c r="G66" s="361">
        <f t="shared" ref="G66" si="475">IF(F66&lt;0,-1,1)</f>
        <v>-1</v>
      </c>
      <c r="H66" s="360">
        <f t="shared" ref="H66" si="476">SUM(G64:G66)</f>
        <v>-3</v>
      </c>
      <c r="I66" s="2478" t="str">
        <f t="shared" ref="I66" si="477">IF(H66=-3,"悪化 ",IF(H66=3,"改善 "," ---"))</f>
        <v xml:space="preserve">悪化 </v>
      </c>
      <c r="J66" s="2482">
        <f>結果表!N64</f>
        <v>100.6399847608597</v>
      </c>
      <c r="L66" s="527">
        <v>3</v>
      </c>
      <c r="M66" s="262">
        <f t="shared" ref="M66" si="478">B66</f>
        <v>100.07865200436069</v>
      </c>
      <c r="N66" s="220">
        <f t="shared" ref="N66" si="479">J66</f>
        <v>100.6399847608597</v>
      </c>
    </row>
    <row r="67" spans="1:14">
      <c r="A67" s="2163">
        <v>45017</v>
      </c>
      <c r="B67" s="2482">
        <f>結果表!F65</f>
        <v>99.835165947674938</v>
      </c>
      <c r="C67" s="699">
        <f t="shared" ref="C67" si="480">B67-B66</f>
        <v>-0.24348605668575374</v>
      </c>
      <c r="D67" s="52">
        <f t="shared" ref="D67" si="481">ROUND((B67-B55)/B55*100,2)</f>
        <v>-2.66</v>
      </c>
      <c r="E67" s="359">
        <f t="shared" ref="E67" si="482">AVERAGE(B65:B67)</f>
        <v>100.08902190079141</v>
      </c>
      <c r="F67" s="542">
        <f t="shared" ref="F67" si="483">E67-E66</f>
        <v>-0.26769600134286975</v>
      </c>
      <c r="G67" s="361">
        <f t="shared" ref="G67" si="484">IF(F67&lt;0,-1,1)</f>
        <v>-1</v>
      </c>
      <c r="H67" s="360">
        <f t="shared" ref="H67" si="485">SUM(G65:G67)</f>
        <v>-3</v>
      </c>
      <c r="I67" s="2478" t="str">
        <f t="shared" ref="I67" si="486">IF(H67=-3,"悪化 ",IF(H67=3,"改善 "," ---"))</f>
        <v xml:space="preserve">悪化 </v>
      </c>
      <c r="J67" s="2482">
        <f>結果表!N65</f>
        <v>100.97381289968573</v>
      </c>
      <c r="L67" s="527">
        <v>4</v>
      </c>
      <c r="M67" s="262">
        <f t="shared" ref="M67" si="487">B67</f>
        <v>99.835165947674938</v>
      </c>
      <c r="N67" s="220">
        <f t="shared" ref="N67" si="488">J67</f>
        <v>100.97381289968573</v>
      </c>
    </row>
    <row r="68" spans="1:14">
      <c r="A68" s="2163">
        <v>45047</v>
      </c>
      <c r="B68" s="2482">
        <f>結果表!F66</f>
        <v>99.693965557384601</v>
      </c>
      <c r="C68" s="699">
        <f t="shared" ref="C68" si="489">B68-B67</f>
        <v>-0.14120039029033649</v>
      </c>
      <c r="D68" s="52">
        <f t="shared" ref="D68" si="490">ROUND((B68-B56)/B56*100,2)</f>
        <v>-2.92</v>
      </c>
      <c r="E68" s="359">
        <f t="shared" ref="E68" si="491">AVERAGE(B66:B68)</f>
        <v>99.869261169806748</v>
      </c>
      <c r="F68" s="542">
        <f t="shared" ref="F68" si="492">E68-E67</f>
        <v>-0.21976073098466031</v>
      </c>
      <c r="G68" s="361">
        <f t="shared" ref="G68" si="493">IF(F68&lt;0,-1,1)</f>
        <v>-1</v>
      </c>
      <c r="H68" s="360">
        <f t="shared" ref="H68" si="494">SUM(G66:G68)</f>
        <v>-3</v>
      </c>
      <c r="I68" s="2478" t="str">
        <f t="shared" ref="I68" si="495">IF(H68=-3,"悪化 ",IF(H68=3,"改善 "," ---"))</f>
        <v xml:space="preserve">悪化 </v>
      </c>
      <c r="J68" s="2482">
        <f>結果表!N66</f>
        <v>101.35701012649507</v>
      </c>
      <c r="L68" s="527">
        <v>5</v>
      </c>
      <c r="M68" s="262">
        <f t="shared" ref="M68" si="496">B68</f>
        <v>99.693965557384601</v>
      </c>
      <c r="N68" s="220">
        <f t="shared" ref="N68" si="497">J68</f>
        <v>101.35701012649507</v>
      </c>
    </row>
    <row r="69" spans="1:14">
      <c r="A69" s="2163">
        <v>45078</v>
      </c>
      <c r="B69" s="2482">
        <f>結果表!F67</f>
        <v>99.586404757612897</v>
      </c>
      <c r="C69" s="699">
        <f t="shared" ref="C69" si="498">B69-B68</f>
        <v>-0.1075607997717043</v>
      </c>
      <c r="D69" s="52">
        <f t="shared" ref="D69" si="499">ROUND((B69-B57)/B57*100,2)</f>
        <v>-3.04</v>
      </c>
      <c r="E69" s="359">
        <f t="shared" ref="E69" si="500">AVERAGE(B67:B69)</f>
        <v>99.70517875422415</v>
      </c>
      <c r="F69" s="542">
        <f t="shared" ref="F69" si="501">E69-E68</f>
        <v>-0.16408241558259817</v>
      </c>
      <c r="G69" s="361">
        <f t="shared" ref="G69" si="502">IF(F69&lt;0,-1,1)</f>
        <v>-1</v>
      </c>
      <c r="H69" s="360">
        <f t="shared" ref="H69" si="503">SUM(G67:G69)</f>
        <v>-3</v>
      </c>
      <c r="I69" s="2478" t="str">
        <f t="shared" ref="I69" si="504">IF(H69=-3,"悪化 ",IF(H69=3,"改善 "," ---"))</f>
        <v xml:space="preserve">悪化 </v>
      </c>
      <c r="J69" s="2482">
        <f>結果表!N67</f>
        <v>101.64045233815091</v>
      </c>
      <c r="L69" s="527">
        <v>6</v>
      </c>
      <c r="M69" s="262">
        <f t="shared" ref="M69" si="505">B69</f>
        <v>99.586404757612897</v>
      </c>
      <c r="N69" s="220">
        <f t="shared" ref="N69" si="506">J69</f>
        <v>101.64045233815091</v>
      </c>
    </row>
    <row r="70" spans="1:14">
      <c r="A70" s="2163">
        <v>45108</v>
      </c>
      <c r="B70" s="2482">
        <f>結果表!F68</f>
        <v>99.472079688444609</v>
      </c>
      <c r="C70" s="699">
        <f t="shared" ref="C70" si="507">B70-B69</f>
        <v>-0.114325069168288</v>
      </c>
      <c r="D70" s="52">
        <f t="shared" ref="D70" si="508">ROUND((B70-B58)/B58*100,2)</f>
        <v>-3.07</v>
      </c>
      <c r="E70" s="359">
        <f t="shared" ref="E70" si="509">AVERAGE(B68:B70)</f>
        <v>99.584150001147364</v>
      </c>
      <c r="F70" s="542">
        <f t="shared" ref="F70" si="510">E70-E69</f>
        <v>-0.12102875307678573</v>
      </c>
      <c r="G70" s="361">
        <f t="shared" ref="G70" si="511">IF(F70&lt;0,-1,1)</f>
        <v>-1</v>
      </c>
      <c r="H70" s="360">
        <f t="shared" ref="H70" si="512">SUM(G68:G70)</f>
        <v>-3</v>
      </c>
      <c r="I70" s="2478" t="str">
        <f t="shared" ref="I70" si="513">IF(H70=-3,"悪化 ",IF(H70=3,"改善 "," ---"))</f>
        <v xml:space="preserve">悪化 </v>
      </c>
      <c r="J70" s="2482">
        <f>結果表!N68</f>
        <v>101.80500415898685</v>
      </c>
      <c r="L70" s="527">
        <v>7</v>
      </c>
      <c r="M70" s="262">
        <f t="shared" ref="M70" si="514">B70</f>
        <v>99.472079688444609</v>
      </c>
      <c r="N70" s="220">
        <f t="shared" ref="N70" si="515">J70</f>
        <v>101.80500415898685</v>
      </c>
    </row>
    <row r="71" spans="1:14">
      <c r="A71" s="2163">
        <v>45139</v>
      </c>
      <c r="B71" s="2482">
        <f>結果表!F69</f>
        <v>99.358306237026227</v>
      </c>
      <c r="C71" s="699">
        <f t="shared" ref="C71" si="516">B71-B70</f>
        <v>-0.11377345141838191</v>
      </c>
      <c r="D71" s="52">
        <f t="shared" ref="D71" si="517">ROUND((B71-B59)/B59*100,2)</f>
        <v>-2.99</v>
      </c>
      <c r="E71" s="359">
        <f t="shared" ref="E71" si="518">AVERAGE(B69:B71)</f>
        <v>99.472263561027901</v>
      </c>
      <c r="F71" s="542">
        <f t="shared" ref="F71" si="519">E71-E70</f>
        <v>-0.1118864401194628</v>
      </c>
      <c r="G71" s="361">
        <f t="shared" ref="G71" si="520">IF(F71&lt;0,-1,1)</f>
        <v>-1</v>
      </c>
      <c r="H71" s="360">
        <f t="shared" ref="H71" si="521">SUM(G69:G71)</f>
        <v>-3</v>
      </c>
      <c r="I71" s="2478" t="str">
        <f t="shared" ref="I71" si="522">IF(H71=-3,"悪化 ",IF(H71=3,"改善 "," ---"))</f>
        <v xml:space="preserve">悪化 </v>
      </c>
      <c r="J71" s="2482">
        <f>結果表!N69</f>
        <v>101.80617104169468</v>
      </c>
      <c r="L71" s="529">
        <v>8</v>
      </c>
      <c r="M71" s="262">
        <f t="shared" ref="M71" si="523">B71</f>
        <v>99.358306237026227</v>
      </c>
      <c r="N71" s="220">
        <f t="shared" ref="N71" si="524">J71</f>
        <v>101.80617104169468</v>
      </c>
    </row>
    <row r="72" spans="1:14">
      <c r="A72" s="2163">
        <v>45170</v>
      </c>
      <c r="B72" s="2482">
        <f>結果表!F70</f>
        <v>99.189019419670956</v>
      </c>
      <c r="C72" s="699">
        <f t="shared" ref="C72" si="525">B72-B71</f>
        <v>-0.16928681735527107</v>
      </c>
      <c r="D72" s="52">
        <f t="shared" ref="D72" si="526">ROUND((B72-B60)/B60*100,2)</f>
        <v>-2.85</v>
      </c>
      <c r="E72" s="359">
        <f t="shared" ref="E72" si="527">AVERAGE(B70:B72)</f>
        <v>99.339801781713916</v>
      </c>
      <c r="F72" s="542">
        <f t="shared" ref="F72" si="528">E72-E71</f>
        <v>-0.13246177931398506</v>
      </c>
      <c r="G72" s="361">
        <f t="shared" ref="G72" si="529">IF(F72&lt;0,-1,1)</f>
        <v>-1</v>
      </c>
      <c r="H72" s="360">
        <f t="shared" ref="H72" si="530">SUM(G70:G72)</f>
        <v>-3</v>
      </c>
      <c r="I72" s="2478" t="str">
        <f t="shared" ref="I72" si="531">IF(H72=-3,"悪化 ",IF(H72=3,"改善 "," ---"))</f>
        <v xml:space="preserve">悪化 </v>
      </c>
      <c r="J72" s="2482">
        <f>結果表!N70</f>
        <v>101.67321859126707</v>
      </c>
      <c r="L72" s="529">
        <v>9</v>
      </c>
      <c r="M72" s="262">
        <f t="shared" ref="M72" si="532">B72</f>
        <v>99.189019419670956</v>
      </c>
      <c r="N72" s="220">
        <f t="shared" ref="N72" si="533">J72</f>
        <v>101.67321859126707</v>
      </c>
    </row>
    <row r="73" spans="1:14">
      <c r="A73" s="2163">
        <v>45200</v>
      </c>
      <c r="B73" s="2482">
        <f>結果表!F71</f>
        <v>99.019085201665405</v>
      </c>
      <c r="C73" s="699">
        <f t="shared" ref="C73" si="534">B73-B72</f>
        <v>-0.16993421800555097</v>
      </c>
      <c r="D73" s="52">
        <f t="shared" ref="D73" si="535">ROUND((B73-B61)/B61*100,2)</f>
        <v>-2.64</v>
      </c>
      <c r="E73" s="359">
        <f t="shared" ref="E73" si="536">AVERAGE(B71:B73)</f>
        <v>99.188803619454191</v>
      </c>
      <c r="F73" s="542">
        <f t="shared" ref="F73" si="537">E73-E72</f>
        <v>-0.15099816225972518</v>
      </c>
      <c r="G73" s="361">
        <f t="shared" ref="G73" si="538">IF(F73&lt;0,-1,1)</f>
        <v>-1</v>
      </c>
      <c r="H73" s="360">
        <f t="shared" ref="H73" si="539">SUM(G71:G73)</f>
        <v>-3</v>
      </c>
      <c r="I73" s="2478" t="str">
        <f t="shared" ref="I73" si="540">IF(H73=-3,"悪化 ",IF(H73=3,"改善 "," ---"))</f>
        <v xml:space="preserve">悪化 </v>
      </c>
      <c r="J73" s="2482">
        <f>結果表!N71</f>
        <v>101.50781336479987</v>
      </c>
      <c r="L73" s="529">
        <v>10</v>
      </c>
      <c r="M73" s="262">
        <f t="shared" ref="M73" si="541">B73</f>
        <v>99.019085201665405</v>
      </c>
      <c r="N73" s="220">
        <f t="shared" ref="N73" si="542">J73</f>
        <v>101.50781336479987</v>
      </c>
    </row>
    <row r="74" spans="1:14">
      <c r="A74" s="2163">
        <v>45231</v>
      </c>
      <c r="B74" s="2482">
        <f>結果表!F72</f>
        <v>98.842976402567658</v>
      </c>
      <c r="C74" s="699">
        <f t="shared" ref="C74" si="543">B74-B73</f>
        <v>-0.17610879909774724</v>
      </c>
      <c r="D74" s="52">
        <f t="shared" ref="D74" si="544">ROUND((B74-B62)/B62*100,2)</f>
        <v>-2.44</v>
      </c>
      <c r="E74" s="359">
        <f t="shared" ref="E74" si="545">AVERAGE(B72:B74)</f>
        <v>99.017027007968011</v>
      </c>
      <c r="F74" s="542">
        <f t="shared" ref="F74" si="546">E74-E73</f>
        <v>-0.17177661148618029</v>
      </c>
      <c r="G74" s="361">
        <f t="shared" ref="G74" si="547">IF(F74&lt;0,-1,1)</f>
        <v>-1</v>
      </c>
      <c r="H74" s="360">
        <f t="shared" ref="H74" si="548">SUM(G72:G74)</f>
        <v>-3</v>
      </c>
      <c r="I74" s="2478" t="str">
        <f t="shared" ref="I74" si="549">IF(H74=-3,"悪化 ",IF(H74=3,"改善 "," ---"))</f>
        <v xml:space="preserve">悪化 </v>
      </c>
      <c r="J74" s="2482">
        <f>結果表!N72</f>
        <v>101.21647213475281</v>
      </c>
      <c r="L74" s="528">
        <v>11</v>
      </c>
      <c r="M74" s="262">
        <f t="shared" ref="M74" si="550">B74</f>
        <v>98.842976402567658</v>
      </c>
      <c r="N74" s="220">
        <f t="shared" ref="N74" si="551">J74</f>
        <v>101.21647213475281</v>
      </c>
    </row>
    <row r="75" spans="1:14">
      <c r="A75" s="2163">
        <v>45261</v>
      </c>
      <c r="B75" s="2483">
        <f>結果表!F73</f>
        <v>98.650116429694648</v>
      </c>
      <c r="C75" s="699">
        <f t="shared" ref="C75:C76" si="552">B75-B74</f>
        <v>-0.19285997287300916</v>
      </c>
      <c r="D75" s="52">
        <f t="shared" ref="D75:D76" si="553">ROUND((B75-B63)/B63*100,2)</f>
        <v>-2.2799999999999998</v>
      </c>
      <c r="E75" s="359">
        <f t="shared" ref="E75:E76" si="554">AVERAGE(B73:B75)</f>
        <v>98.837392677975913</v>
      </c>
      <c r="F75" s="542">
        <f t="shared" ref="F75:F76" si="555">E75-E74</f>
        <v>-0.17963432999209772</v>
      </c>
      <c r="G75" s="361">
        <f t="shared" ref="G75:G76" si="556">IF(F75&lt;0,-1,1)</f>
        <v>-1</v>
      </c>
      <c r="H75" s="360">
        <f t="shared" ref="H75:H76" si="557">SUM(G73:G75)</f>
        <v>-3</v>
      </c>
      <c r="I75" s="2478" t="str">
        <f t="shared" ref="I75:I76" si="558">IF(H75=-3,"悪化 ",IF(H75=3,"改善 "," ---"))</f>
        <v xml:space="preserve">悪化 </v>
      </c>
      <c r="J75" s="2483">
        <f>結果表!N73</f>
        <v>100.81361151692168</v>
      </c>
      <c r="L75" s="532">
        <v>12</v>
      </c>
      <c r="M75" s="494">
        <f t="shared" ref="M75:M76" si="559">B75</f>
        <v>98.650116429694648</v>
      </c>
      <c r="N75" s="225">
        <f t="shared" ref="N75:N76" si="560">J75</f>
        <v>100.81361151692168</v>
      </c>
    </row>
    <row r="76" spans="1:14">
      <c r="A76" s="2174">
        <v>45292</v>
      </c>
      <c r="B76" s="2482">
        <f>結果表!F74</f>
        <v>98.471039542958081</v>
      </c>
      <c r="C76" s="735">
        <f t="shared" si="552"/>
        <v>-0.17907688673656708</v>
      </c>
      <c r="D76" s="547">
        <f t="shared" si="553"/>
        <v>-2.15</v>
      </c>
      <c r="E76" s="553">
        <f t="shared" si="554"/>
        <v>98.654710791740129</v>
      </c>
      <c r="F76" s="548">
        <f t="shared" si="555"/>
        <v>-0.18268188623578396</v>
      </c>
      <c r="G76" s="554">
        <f t="shared" si="556"/>
        <v>-1</v>
      </c>
      <c r="H76" s="549">
        <f t="shared" si="557"/>
        <v>-3</v>
      </c>
      <c r="I76" s="2477" t="str">
        <f t="shared" si="558"/>
        <v xml:space="preserve">悪化 </v>
      </c>
      <c r="J76" s="2482">
        <f>結果表!N74</f>
        <v>100.18780057258698</v>
      </c>
      <c r="L76" s="530" t="s">
        <v>1252</v>
      </c>
      <c r="M76" s="262">
        <f t="shared" si="559"/>
        <v>98.471039542958081</v>
      </c>
      <c r="N76" s="220">
        <f t="shared" si="560"/>
        <v>100.18780057258698</v>
      </c>
    </row>
    <row r="77" spans="1:14">
      <c r="A77" s="2175">
        <v>45323</v>
      </c>
      <c r="B77" s="2482">
        <f>結果表!F75</f>
        <v>98.400438294470518</v>
      </c>
      <c r="C77" s="699">
        <f t="shared" ref="C77" si="561">B77-B76</f>
        <v>-7.0601248487562884E-2</v>
      </c>
      <c r="D77" s="52">
        <f t="shared" ref="D77" si="562">ROUND((B77-B65)/B65*100,2)</f>
        <v>-1.95</v>
      </c>
      <c r="E77" s="359">
        <f t="shared" ref="E77" si="563">AVERAGE(B75:B77)</f>
        <v>98.507198089041083</v>
      </c>
      <c r="F77" s="542">
        <f t="shared" ref="F77" si="564">E77-E76</f>
        <v>-0.14751270269904637</v>
      </c>
      <c r="G77" s="361">
        <f t="shared" ref="G77" si="565">IF(F77&lt;0,-1,1)</f>
        <v>-1</v>
      </c>
      <c r="H77" s="360">
        <f t="shared" ref="H77" si="566">SUM(G75:G77)</f>
        <v>-3</v>
      </c>
      <c r="I77" s="2478" t="str">
        <f t="shared" ref="I77" si="567">IF(H77=-3,"悪化 ",IF(H77=3,"改善 "," ---"))</f>
        <v xml:space="preserve">悪化 </v>
      </c>
      <c r="J77" s="2482">
        <f>結果表!N75</f>
        <v>99.557811160037431</v>
      </c>
      <c r="L77" s="527">
        <v>2</v>
      </c>
      <c r="M77" s="262">
        <f t="shared" ref="M77" si="568">B77</f>
        <v>98.400438294470518</v>
      </c>
      <c r="N77" s="220">
        <f t="shared" ref="N77" si="569">J77</f>
        <v>99.557811160037431</v>
      </c>
    </row>
    <row r="78" spans="1:14">
      <c r="A78" s="2175">
        <v>45352</v>
      </c>
      <c r="B78" s="2482">
        <f>結果表!F76</f>
        <v>98.439224310818005</v>
      </c>
      <c r="C78" s="699">
        <f t="shared" ref="C78" si="570">B78-B77</f>
        <v>3.8786016347486907E-2</v>
      </c>
      <c r="D78" s="52">
        <f t="shared" ref="D78" si="571">ROUND((B78-B66)/B66*100,2)</f>
        <v>-1.64</v>
      </c>
      <c r="E78" s="359">
        <f t="shared" ref="E78" si="572">AVERAGE(B76:B78)</f>
        <v>98.436900716082206</v>
      </c>
      <c r="F78" s="542">
        <f t="shared" ref="F78" si="573">E78-E77</f>
        <v>-7.0297372958876281E-2</v>
      </c>
      <c r="G78" s="361">
        <f t="shared" ref="G78" si="574">IF(F78&lt;0,-1,1)</f>
        <v>-1</v>
      </c>
      <c r="H78" s="360">
        <f t="shared" ref="H78" si="575">SUM(G76:G78)</f>
        <v>-3</v>
      </c>
      <c r="I78" s="2478" t="str">
        <f t="shared" ref="I78" si="576">IF(H78=-3,"悪化 ",IF(H78=3,"改善 "," ---"))</f>
        <v xml:space="preserve">悪化 </v>
      </c>
      <c r="J78" s="2482">
        <f>結果表!N76</f>
        <v>99.202688561386651</v>
      </c>
      <c r="L78" s="527">
        <v>3</v>
      </c>
      <c r="M78" s="262">
        <f t="shared" ref="M78" si="577">B78</f>
        <v>98.439224310818005</v>
      </c>
      <c r="N78" s="220">
        <f t="shared" ref="N78" si="578">J78</f>
        <v>99.202688561386651</v>
      </c>
    </row>
    <row r="79" spans="1:14">
      <c r="A79" s="2175">
        <v>45383</v>
      </c>
      <c r="B79" s="2482">
        <f>結果表!F77</f>
        <v>98.621776431062983</v>
      </c>
      <c r="C79" s="699">
        <f t="shared" ref="C79" si="579">B79-B78</f>
        <v>0.1825521202449778</v>
      </c>
      <c r="D79" s="52">
        <f t="shared" ref="D79" si="580">ROUND((B79-B67)/B67*100,2)</f>
        <v>-1.22</v>
      </c>
      <c r="E79" s="359">
        <f t="shared" ref="E79" si="581">AVERAGE(B77:B79)</f>
        <v>98.487146345450512</v>
      </c>
      <c r="F79" s="542">
        <f t="shared" ref="F79" si="582">E79-E78</f>
        <v>5.0245629368305345E-2</v>
      </c>
      <c r="G79" s="361">
        <f t="shared" ref="G79" si="583">IF(F79&lt;0,-1,1)</f>
        <v>1</v>
      </c>
      <c r="H79" s="360">
        <f t="shared" ref="H79" si="584">SUM(G77:G79)</f>
        <v>-1</v>
      </c>
      <c r="I79" s="2478" t="str">
        <f t="shared" ref="I79" si="585">IF(H79=-3,"悪化 ",IF(H79=3,"改善 "," ---"))</f>
        <v xml:space="preserve"> ---</v>
      </c>
      <c r="J79" s="2482">
        <f>結果表!N77</f>
        <v>99.157093469649922</v>
      </c>
      <c r="L79" s="527">
        <v>4</v>
      </c>
      <c r="M79" s="262">
        <f t="shared" ref="M79" si="586">B79</f>
        <v>98.621776431062983</v>
      </c>
      <c r="N79" s="220">
        <f t="shared" ref="N79" si="587">J79</f>
        <v>99.157093469649922</v>
      </c>
    </row>
    <row r="80" spans="1:14">
      <c r="A80" s="2175">
        <v>45413</v>
      </c>
      <c r="B80" s="2482">
        <f>結果表!F78</f>
        <v>98.910230580158427</v>
      </c>
      <c r="C80" s="699">
        <f t="shared" ref="C80" si="588">B80-B79</f>
        <v>0.28845414909544331</v>
      </c>
      <c r="D80" s="52">
        <f t="shared" ref="D80" si="589">ROUND((B80-B68)/B68*100,2)</f>
        <v>-0.79</v>
      </c>
      <c r="E80" s="359">
        <f t="shared" ref="E80" si="590">AVERAGE(B78:B80)</f>
        <v>98.657077107346481</v>
      </c>
      <c r="F80" s="542">
        <f t="shared" ref="F80" si="591">E80-E79</f>
        <v>0.16993076189596934</v>
      </c>
      <c r="G80" s="361">
        <f t="shared" ref="G80" si="592">IF(F80&lt;0,-1,1)</f>
        <v>1</v>
      </c>
      <c r="H80" s="360">
        <f t="shared" ref="H80" si="593">SUM(G78:G80)</f>
        <v>1</v>
      </c>
      <c r="I80" s="2478" t="str">
        <f t="shared" ref="I80" si="594">IF(H80=-3,"悪化 ",IF(H80=3,"改善 "," ---"))</f>
        <v xml:space="preserve"> ---</v>
      </c>
      <c r="J80" s="2482">
        <f>結果表!N78</f>
        <v>99.275132271886875</v>
      </c>
      <c r="L80" s="527">
        <v>5</v>
      </c>
      <c r="M80" s="262">
        <f t="shared" ref="M80" si="595">B80</f>
        <v>98.910230580158427</v>
      </c>
      <c r="N80" s="220">
        <f t="shared" ref="N80" si="596">J80</f>
        <v>99.275132271886875</v>
      </c>
    </row>
    <row r="81" spans="1:14">
      <c r="A81" s="2175">
        <v>45444</v>
      </c>
      <c r="B81" s="2482">
        <f>結果表!F79</f>
        <v>99.219918351466447</v>
      </c>
      <c r="C81" s="699">
        <f t="shared" ref="C81" si="597">B81-B80</f>
        <v>0.30968777130802039</v>
      </c>
      <c r="D81" s="52">
        <f t="shared" ref="D81" si="598">ROUND((B81-B69)/B69*100,2)</f>
        <v>-0.37</v>
      </c>
      <c r="E81" s="359">
        <f t="shared" ref="E81" si="599">AVERAGE(B79:B81)</f>
        <v>98.917308454229286</v>
      </c>
      <c r="F81" s="542">
        <f t="shared" ref="F81" si="600">E81-E80</f>
        <v>0.26023134688280436</v>
      </c>
      <c r="G81" s="361">
        <f t="shared" ref="G81" si="601">IF(F81&lt;0,-1,1)</f>
        <v>1</v>
      </c>
      <c r="H81" s="360">
        <f t="shared" ref="H81" si="602">SUM(G79:G81)</f>
        <v>3</v>
      </c>
      <c r="I81" s="2478" t="str">
        <f t="shared" ref="I81" si="603">IF(H81=-3,"悪化 ",IF(H81=3,"改善 "," ---"))</f>
        <v xml:space="preserve">改善 </v>
      </c>
      <c r="J81" s="2482">
        <f>結果表!N79</f>
        <v>99.409718319450249</v>
      </c>
      <c r="L81" s="527">
        <v>6</v>
      </c>
      <c r="M81" s="262">
        <f t="shared" ref="M81" si="604">B81</f>
        <v>99.219918351466447</v>
      </c>
      <c r="N81" s="220">
        <f t="shared" ref="N81" si="605">J81</f>
        <v>99.409718319450249</v>
      </c>
    </row>
    <row r="82" spans="1:14">
      <c r="A82" s="2175">
        <v>45474</v>
      </c>
      <c r="B82" s="2482">
        <f>結果表!F80</f>
        <v>99.559084723173541</v>
      </c>
      <c r="C82" s="699">
        <f t="shared" ref="C82" si="606">B82-B81</f>
        <v>0.33916637170709407</v>
      </c>
      <c r="D82" s="52">
        <f t="shared" ref="D82" si="607">ROUND((B82-B70)/B70*100,2)</f>
        <v>0.09</v>
      </c>
      <c r="E82" s="359">
        <f t="shared" ref="E82" si="608">AVERAGE(B80:B82)</f>
        <v>99.229744551599481</v>
      </c>
      <c r="F82" s="542">
        <f t="shared" ref="F82" si="609">E82-E81</f>
        <v>0.3124360973701954</v>
      </c>
      <c r="G82" s="361">
        <f t="shared" ref="G82" si="610">IF(F82&lt;0,-1,1)</f>
        <v>1</v>
      </c>
      <c r="H82" s="360">
        <f t="shared" ref="H82" si="611">SUM(G80:G82)</f>
        <v>3</v>
      </c>
      <c r="I82" s="2478" t="str">
        <f t="shared" ref="I82" si="612">IF(H82=-3,"悪化 ",IF(H82=3,"改善 "," ---"))</f>
        <v xml:space="preserve">改善 </v>
      </c>
      <c r="J82" s="2482">
        <f>結果表!N80</f>
        <v>99.547410714924311</v>
      </c>
      <c r="L82" s="527">
        <v>7</v>
      </c>
      <c r="M82" s="262">
        <f t="shared" ref="M82" si="613">B82</f>
        <v>99.559084723173541</v>
      </c>
      <c r="N82" s="220">
        <f t="shared" ref="N82" si="614">J82</f>
        <v>99.547410714924311</v>
      </c>
    </row>
    <row r="83" spans="1:14">
      <c r="A83" s="2175">
        <v>45505</v>
      </c>
      <c r="B83" s="2482">
        <f>結果表!F81</f>
        <v>99.774152720861608</v>
      </c>
      <c r="C83" s="699">
        <f t="shared" ref="C83" si="615">B83-B82</f>
        <v>0.21506799768806673</v>
      </c>
      <c r="D83" s="52">
        <f t="shared" ref="D83" si="616">ROUND((B83-B71)/B71*100,2)</f>
        <v>0.42</v>
      </c>
      <c r="E83" s="359">
        <f t="shared" ref="E83" si="617">AVERAGE(B81:B83)</f>
        <v>99.517718598500537</v>
      </c>
      <c r="F83" s="542">
        <f t="shared" ref="F83" si="618">E83-E82</f>
        <v>0.28797404690105566</v>
      </c>
      <c r="G83" s="361">
        <f t="shared" ref="G83" si="619">IF(F83&lt;0,-1,1)</f>
        <v>1</v>
      </c>
      <c r="H83" s="360">
        <f t="shared" ref="H83" si="620">SUM(G81:G83)</f>
        <v>3</v>
      </c>
      <c r="I83" s="2478" t="str">
        <f t="shared" ref="I83" si="621">IF(H83=-3,"悪化 ",IF(H83=3,"改善 "," ---"))</f>
        <v xml:space="preserve">改善 </v>
      </c>
      <c r="J83" s="2482">
        <f>結果表!N81</f>
        <v>99.725947171087554</v>
      </c>
      <c r="L83" s="529">
        <v>8</v>
      </c>
      <c r="M83" s="262">
        <f t="shared" ref="M83" si="622">B83</f>
        <v>99.774152720861608</v>
      </c>
      <c r="N83" s="220">
        <f t="shared" ref="N83" si="623">J83</f>
        <v>99.725947171087554</v>
      </c>
    </row>
    <row r="84" spans="1:14">
      <c r="A84" s="2175">
        <v>45536</v>
      </c>
      <c r="B84" s="2482">
        <f>結果表!F82</f>
        <v>99.925811304657572</v>
      </c>
      <c r="C84" s="699">
        <f t="shared" ref="C84" si="624">B84-B83</f>
        <v>0.15165858379596386</v>
      </c>
      <c r="D84" s="52">
        <f t="shared" ref="D84" si="625">ROUND((B84-B72)/B72*100,2)</f>
        <v>0.74</v>
      </c>
      <c r="E84" s="359">
        <f t="shared" ref="E84" si="626">AVERAGE(B82:B84)</f>
        <v>99.753016249564254</v>
      </c>
      <c r="F84" s="542">
        <f t="shared" ref="F84" si="627">E84-E83</f>
        <v>0.23529765106371769</v>
      </c>
      <c r="G84" s="361">
        <f t="shared" ref="G84" si="628">IF(F84&lt;0,-1,1)</f>
        <v>1</v>
      </c>
      <c r="H84" s="360">
        <f t="shared" ref="H84" si="629">SUM(G82:G84)</f>
        <v>3</v>
      </c>
      <c r="I84" s="2478" t="str">
        <f t="shared" ref="I84" si="630">IF(H84=-3,"悪化 ",IF(H84=3,"改善 "," ---"))</f>
        <v xml:space="preserve">改善 </v>
      </c>
      <c r="J84" s="2482">
        <f>結果表!N82</f>
        <v>99.939668032057924</v>
      </c>
      <c r="L84" s="529">
        <v>9</v>
      </c>
      <c r="M84" s="262">
        <f t="shared" ref="M84" si="631">B84</f>
        <v>99.925811304657572</v>
      </c>
      <c r="N84" s="220">
        <f t="shared" ref="N84" si="632">J84</f>
        <v>99.939668032057924</v>
      </c>
    </row>
    <row r="85" spans="1:14">
      <c r="A85" s="2175">
        <v>45566</v>
      </c>
      <c r="B85" s="2482">
        <f>結果表!F83</f>
        <v>100.02941809447734</v>
      </c>
      <c r="C85" s="699">
        <f t="shared" ref="C85" si="633">B85-B84</f>
        <v>0.10360678981976434</v>
      </c>
      <c r="D85" s="52">
        <f t="shared" ref="D85" si="634">ROUND((B85-B73)/B73*100,2)</f>
        <v>1.02</v>
      </c>
      <c r="E85" s="359">
        <f t="shared" ref="E85" si="635">AVERAGE(B83:B85)</f>
        <v>99.909794039998857</v>
      </c>
      <c r="F85" s="542">
        <f t="shared" ref="F85" si="636">E85-E84</f>
        <v>0.15677779043460305</v>
      </c>
      <c r="G85" s="361">
        <f t="shared" ref="G85" si="637">IF(F85&lt;0,-1,1)</f>
        <v>1</v>
      </c>
      <c r="H85" s="360">
        <f t="shared" ref="H85" si="638">SUM(G83:G85)</f>
        <v>3</v>
      </c>
      <c r="I85" s="2478" t="str">
        <f t="shared" ref="I85" si="639">IF(H85=-3,"悪化 ",IF(H85=3,"改善 "," ---"))</f>
        <v xml:space="preserve">改善 </v>
      </c>
      <c r="J85" s="2482">
        <f>結果表!N83</f>
        <v>100.09720101488413</v>
      </c>
      <c r="L85" s="529">
        <v>10</v>
      </c>
      <c r="M85" s="262">
        <f t="shared" ref="M85" si="640">B85</f>
        <v>100.02941809447734</v>
      </c>
      <c r="N85" s="220">
        <f t="shared" ref="N85" si="641">J85</f>
        <v>100.09720101488413</v>
      </c>
    </row>
    <row r="86" spans="1:14">
      <c r="A86" s="2175">
        <v>45597</v>
      </c>
      <c r="B86" s="2482">
        <f>結果表!F84</f>
        <v>100.05133461350474</v>
      </c>
      <c r="C86" s="699">
        <f t="shared" ref="C86" si="642">B86-B85</f>
        <v>2.1916519027399772E-2</v>
      </c>
      <c r="D86" s="52">
        <f t="shared" ref="D86" si="643">ROUND((B86-B74)/B74*100,2)</f>
        <v>1.22</v>
      </c>
      <c r="E86" s="359">
        <f t="shared" ref="E86" si="644">AVERAGE(B84:B86)</f>
        <v>100.00218800421321</v>
      </c>
      <c r="F86" s="542">
        <f t="shared" ref="F86" si="645">E86-E85</f>
        <v>9.2393964214352309E-2</v>
      </c>
      <c r="G86" s="361">
        <f t="shared" ref="G86" si="646">IF(F86&lt;0,-1,1)</f>
        <v>1</v>
      </c>
      <c r="H86" s="360">
        <f t="shared" ref="H86" si="647">SUM(G84:G86)</f>
        <v>3</v>
      </c>
      <c r="I86" s="2478" t="str">
        <f t="shared" ref="I86" si="648">IF(H86=-3,"悪化 ",IF(H86=3,"改善 "," ---"))</f>
        <v xml:space="preserve">改善 </v>
      </c>
      <c r="J86" s="2482">
        <f>結果表!N84</f>
        <v>100.16950573099635</v>
      </c>
      <c r="L86" s="528">
        <v>11</v>
      </c>
      <c r="M86" s="262">
        <f t="shared" ref="M86" si="649">B86</f>
        <v>100.05133461350474</v>
      </c>
      <c r="N86" s="220">
        <f t="shared" ref="N86" si="650">J86</f>
        <v>100.16950573099635</v>
      </c>
    </row>
    <row r="87" spans="1:14">
      <c r="A87" s="2484">
        <v>45627</v>
      </c>
      <c r="B87" s="2482">
        <f>結果表!F85</f>
        <v>99.997188167973363</v>
      </c>
      <c r="C87" s="699">
        <f t="shared" ref="C87" si="651">B87-B86</f>
        <v>-5.4146445531372933E-2</v>
      </c>
      <c r="D87" s="52">
        <f t="shared" ref="D87" si="652">ROUND((B87-B75)/B75*100,2)</f>
        <v>1.37</v>
      </c>
      <c r="E87" s="359">
        <f t="shared" ref="E87" si="653">AVERAGE(B85:B87)</f>
        <v>100.02598029198515</v>
      </c>
      <c r="F87" s="542">
        <f t="shared" ref="F87" si="654">E87-E86</f>
        <v>2.3792287771939868E-2</v>
      </c>
      <c r="G87" s="361">
        <f t="shared" ref="G87" si="655">IF(F87&lt;0,-1,1)</f>
        <v>1</v>
      </c>
      <c r="H87" s="360">
        <f t="shared" ref="H87" si="656">SUM(G85:G87)</f>
        <v>3</v>
      </c>
      <c r="I87" s="2478" t="str">
        <f t="shared" ref="I87" si="657">IF(H87=-3,"悪化 ",IF(H87=3,"改善 "," ---"))</f>
        <v xml:space="preserve">改善 </v>
      </c>
      <c r="J87" s="2482">
        <f>結果表!N85</f>
        <v>100.21949978906984</v>
      </c>
      <c r="L87" s="532">
        <v>12</v>
      </c>
      <c r="M87" s="494">
        <f t="shared" ref="M87" si="658">B87</f>
        <v>99.997188167973363</v>
      </c>
      <c r="N87" s="225">
        <f t="shared" ref="N87" si="659">J87</f>
        <v>100.21949978906984</v>
      </c>
    </row>
    <row r="88" spans="1:14">
      <c r="A88" s="2174">
        <v>45658</v>
      </c>
      <c r="B88" s="2585">
        <f>結果表!F86</f>
        <v>99.876048400917526</v>
      </c>
      <c r="C88" s="245">
        <f t="shared" ref="C88" si="660">B88-B87</f>
        <v>-0.12113976705583696</v>
      </c>
      <c r="D88" s="547">
        <f t="shared" ref="D88" si="661">ROUND((B88-B76)/B76*100,2)</f>
        <v>1.43</v>
      </c>
      <c r="E88" s="553">
        <f t="shared" ref="E88" si="662">AVERAGE(B86:B88)</f>
        <v>99.974857060798527</v>
      </c>
      <c r="F88" s="548">
        <f t="shared" ref="F88" si="663">E88-E87</f>
        <v>-5.112323118662232E-2</v>
      </c>
      <c r="G88" s="554">
        <f t="shared" ref="G88" si="664">IF(F88&lt;0,-1,1)</f>
        <v>-1</v>
      </c>
      <c r="H88" s="549">
        <f t="shared" ref="H88" si="665">SUM(G86:G88)</f>
        <v>1</v>
      </c>
      <c r="I88" s="524" t="str">
        <f t="shared" ref="I88" si="666">IF(H88=-3,"悪化 ",IF(H88=3,"改善 "," ---"))</f>
        <v xml:space="preserve"> ---</v>
      </c>
      <c r="J88" s="2564">
        <f>結果表!N86</f>
        <v>100.3235146256914</v>
      </c>
      <c r="L88" s="530" t="s">
        <v>1451</v>
      </c>
      <c r="M88" s="262">
        <f t="shared" ref="M88" si="667">B88</f>
        <v>99.876048400917526</v>
      </c>
      <c r="N88" s="220">
        <f t="shared" ref="N88" si="668">J88</f>
        <v>100.3235146256914</v>
      </c>
    </row>
    <row r="89" spans="1:14">
      <c r="A89" s="2175">
        <v>45689</v>
      </c>
      <c r="B89" s="2586">
        <f>結果表!F87</f>
        <v>99.734505365940407</v>
      </c>
      <c r="C89" s="243">
        <f t="shared" ref="C89" si="669">B89-B88</f>
        <v>-0.14154303497711851</v>
      </c>
      <c r="D89" s="52">
        <f t="shared" ref="D89" si="670">ROUND((B89-B77)/B77*100,2)</f>
        <v>1.36</v>
      </c>
      <c r="E89" s="359">
        <f t="shared" ref="E89" si="671">AVERAGE(B87:B89)</f>
        <v>99.869247311610437</v>
      </c>
      <c r="F89" s="542">
        <f t="shared" ref="F89" si="672">E89-E88</f>
        <v>-0.10560974918809052</v>
      </c>
      <c r="G89" s="361">
        <f t="shared" ref="G89" si="673">IF(F89&lt;0,-1,1)</f>
        <v>-1</v>
      </c>
      <c r="H89" s="360">
        <f t="shared" ref="H89" si="674">SUM(G87:G89)</f>
        <v>-1</v>
      </c>
      <c r="I89" s="514" t="str">
        <f t="shared" ref="I89" si="675">IF(H89=-3,"悪化 ",IF(H89=3,"改善 "," ---"))</f>
        <v xml:space="preserve"> ---</v>
      </c>
      <c r="J89" s="2565">
        <f>結果表!N87</f>
        <v>100.45689844075639</v>
      </c>
      <c r="L89" s="527">
        <v>2</v>
      </c>
      <c r="M89" s="262">
        <f t="shared" ref="M89" si="676">B89</f>
        <v>99.734505365940407</v>
      </c>
      <c r="N89" s="220">
        <f t="shared" ref="N89" si="677">J89</f>
        <v>100.45689844075639</v>
      </c>
    </row>
    <row r="90" spans="1:14">
      <c r="A90" s="2175">
        <v>45717</v>
      </c>
      <c r="B90" s="2586">
        <f>結果表!F88</f>
        <v>99.634852501558925</v>
      </c>
      <c r="C90" s="243">
        <f t="shared" ref="C90" si="678">B90-B89</f>
        <v>-9.9652864381482686E-2</v>
      </c>
      <c r="D90" s="52">
        <f t="shared" ref="D90" si="679">ROUND((B90-B78)/B78*100,2)</f>
        <v>1.21</v>
      </c>
      <c r="E90" s="359">
        <f t="shared" ref="E90" si="680">AVERAGE(B88:B90)</f>
        <v>99.748468756138962</v>
      </c>
      <c r="F90" s="542">
        <f t="shared" ref="F90" si="681">E90-E89</f>
        <v>-0.12077855547147465</v>
      </c>
      <c r="G90" s="361">
        <f t="shared" ref="G90" si="682">IF(F90&lt;0,-1,1)</f>
        <v>-1</v>
      </c>
      <c r="H90" s="360">
        <f t="shared" ref="H90" si="683">SUM(G88:G90)</f>
        <v>-3</v>
      </c>
      <c r="I90" s="514" t="str">
        <f t="shared" ref="I90" si="684">IF(H90=-3,"悪化 ",IF(H90=3,"改善 "," ---"))</f>
        <v xml:space="preserve">悪化 </v>
      </c>
      <c r="J90" s="2565">
        <f>結果表!N88</f>
        <v>100.60197077465484</v>
      </c>
      <c r="L90" s="527">
        <v>3</v>
      </c>
      <c r="M90" s="262">
        <f t="shared" ref="M90" si="685">B90</f>
        <v>99.634852501558925</v>
      </c>
      <c r="N90" s="220">
        <f t="shared" ref="N90" si="686">J90</f>
        <v>100.60197077465484</v>
      </c>
    </row>
    <row r="91" spans="1:14">
      <c r="A91" s="2175">
        <v>45748</v>
      </c>
      <c r="B91" s="2586">
        <f>結果表!F89</f>
        <v>99.640452248016373</v>
      </c>
      <c r="C91" s="243">
        <f t="shared" ref="C91" si="687">B91-B90</f>
        <v>5.5997464574488731E-3</v>
      </c>
      <c r="D91" s="52">
        <f t="shared" ref="D91" si="688">ROUND((B91-B79)/B79*100,2)</f>
        <v>1.03</v>
      </c>
      <c r="E91" s="359">
        <f t="shared" ref="E91" si="689">AVERAGE(B89:B91)</f>
        <v>99.669936705171907</v>
      </c>
      <c r="F91" s="542">
        <f t="shared" ref="F91" si="690">E91-E90</f>
        <v>-7.8532050967055511E-2</v>
      </c>
      <c r="G91" s="361">
        <f t="shared" ref="G91" si="691">IF(F91&lt;0,-1,1)</f>
        <v>-1</v>
      </c>
      <c r="H91" s="360">
        <f t="shared" ref="H91" si="692">SUM(G89:G91)</f>
        <v>-3</v>
      </c>
      <c r="I91" s="514" t="str">
        <f t="shared" ref="I91" si="693">IF(H91=-3,"悪化 ",IF(H91=3,"改善 "," ---"))</f>
        <v xml:space="preserve">悪化 </v>
      </c>
      <c r="J91" s="2565">
        <f>結果表!N89</f>
        <v>100.68401244842043</v>
      </c>
      <c r="L91" s="527">
        <v>4</v>
      </c>
      <c r="M91" s="262">
        <f t="shared" ref="M91" si="694">B91</f>
        <v>99.640452248016373</v>
      </c>
      <c r="N91" s="220">
        <f t="shared" ref="N91" si="695">J91</f>
        <v>100.68401244842043</v>
      </c>
    </row>
    <row r="92" spans="1:14">
      <c r="A92" s="2175">
        <v>45778</v>
      </c>
      <c r="B92" s="2586">
        <f>結果表!F90</f>
        <v>99.710721828091422</v>
      </c>
      <c r="C92" s="243">
        <f t="shared" ref="C92" si="696">B92-B91</f>
        <v>7.0269580075049021E-2</v>
      </c>
      <c r="D92" s="52">
        <f t="shared" ref="D92" si="697">ROUND((B92-B80)/B80*100,2)</f>
        <v>0.81</v>
      </c>
      <c r="E92" s="359">
        <f t="shared" ref="E92" si="698">AVERAGE(B90:B92)</f>
        <v>99.66200885922224</v>
      </c>
      <c r="F92" s="542">
        <f t="shared" ref="F92" si="699">E92-E91</f>
        <v>-7.9278459496663345E-3</v>
      </c>
      <c r="G92" s="361">
        <f t="shared" ref="G92" si="700">IF(F92&lt;0,-1,1)</f>
        <v>-1</v>
      </c>
      <c r="H92" s="360">
        <f t="shared" ref="H92" si="701">SUM(G90:G92)</f>
        <v>-3</v>
      </c>
      <c r="I92" s="514" t="str">
        <f t="shared" ref="I92" si="702">IF(H92=-3,"悪化 ",IF(H92=3,"改善 "," ---"))</f>
        <v xml:space="preserve">悪化 </v>
      </c>
      <c r="J92" s="2565">
        <f>結果表!N90</f>
        <v>100.6281057439903</v>
      </c>
      <c r="L92" s="527">
        <v>5</v>
      </c>
      <c r="M92" s="262">
        <f t="shared" ref="M92" si="703">B92</f>
        <v>99.710721828091422</v>
      </c>
      <c r="N92" s="220">
        <f t="shared" ref="N92" si="704">J92</f>
        <v>100.6281057439903</v>
      </c>
    </row>
    <row r="93" spans="1:14">
      <c r="A93" s="2175">
        <v>45809</v>
      </c>
      <c r="B93" s="2586">
        <f>結果表!F91</f>
        <v>99.727106929669901</v>
      </c>
      <c r="C93" s="243">
        <f t="shared" ref="C93" si="705">B93-B92</f>
        <v>1.6385101578478611E-2</v>
      </c>
      <c r="D93" s="52">
        <f t="shared" ref="D93" si="706">ROUND((B93-B81)/B81*100,2)</f>
        <v>0.51</v>
      </c>
      <c r="E93" s="359">
        <f t="shared" ref="E93" si="707">AVERAGE(B91:B93)</f>
        <v>99.692760335259223</v>
      </c>
      <c r="F93" s="542">
        <f t="shared" ref="F93" si="708">E93-E92</f>
        <v>3.0751476036982694E-2</v>
      </c>
      <c r="G93" s="361">
        <f t="shared" ref="G93" si="709">IF(F93&lt;0,-1,1)</f>
        <v>1</v>
      </c>
      <c r="H93" s="360">
        <f t="shared" ref="H93" si="710">SUM(G91:G93)</f>
        <v>-1</v>
      </c>
      <c r="I93" s="514" t="str">
        <f t="shared" ref="I93" si="711">IF(H93=-3,"悪化 ",IF(H93=3,"改善 "," ---"))</f>
        <v xml:space="preserve"> ---</v>
      </c>
      <c r="J93" s="2565">
        <f>結果表!N91</f>
        <v>100.5307185583322</v>
      </c>
      <c r="L93" s="527">
        <v>6</v>
      </c>
      <c r="M93" s="262">
        <f t="shared" ref="M93" si="712">B93</f>
        <v>99.727106929669901</v>
      </c>
      <c r="N93" s="220">
        <f t="shared" ref="N93" si="713">J93</f>
        <v>100.5307185583322</v>
      </c>
    </row>
    <row r="94" spans="1:14">
      <c r="A94" s="2175">
        <v>45839</v>
      </c>
      <c r="B94" s="2586">
        <f>結果表!F92</f>
        <v>99.672982626181707</v>
      </c>
      <c r="C94" s="243">
        <f t="shared" ref="C94" si="714">B94-B93</f>
        <v>-5.4124303488194414E-2</v>
      </c>
      <c r="D94" s="52">
        <f t="shared" ref="D94" si="715">ROUND((B94-B82)/B82*100,2)</f>
        <v>0.11</v>
      </c>
      <c r="E94" s="359">
        <f t="shared" ref="E94" si="716">AVERAGE(B92:B94)</f>
        <v>99.703603794647677</v>
      </c>
      <c r="F94" s="542">
        <f t="shared" ref="F94" si="717">E94-E93</f>
        <v>1.084345938845388E-2</v>
      </c>
      <c r="G94" s="361">
        <f t="shared" ref="G94" si="718">IF(F94&lt;0,-1,1)</f>
        <v>1</v>
      </c>
      <c r="H94" s="360">
        <f t="shared" ref="H94" si="719">SUM(G92:G94)</f>
        <v>1</v>
      </c>
      <c r="I94" s="514" t="str">
        <f t="shared" ref="I94" si="720">IF(H94=-3,"悪化 ",IF(H94=3,"改善 "," ---"))</f>
        <v xml:space="preserve"> ---</v>
      </c>
      <c r="J94" s="2565">
        <f>結果表!N92</f>
        <v>100.47155552118038</v>
      </c>
      <c r="L94" s="527">
        <v>7</v>
      </c>
      <c r="M94" s="262">
        <f t="shared" ref="M94" si="721">B94</f>
        <v>99.672982626181707</v>
      </c>
      <c r="N94" s="220">
        <f t="shared" ref="N94" si="722">J94</f>
        <v>100.47155552118038</v>
      </c>
    </row>
    <row r="95" spans="1:14">
      <c r="A95" s="2175">
        <v>45870</v>
      </c>
      <c r="B95" s="2586">
        <f>結果表!F93</f>
        <v>99.533651533307619</v>
      </c>
      <c r="C95" s="243">
        <f t="shared" ref="C95" si="723">B95-B94</f>
        <v>-0.1393310928740874</v>
      </c>
      <c r="D95" s="52">
        <f t="shared" ref="D95" si="724">ROUND((B95-B83)/B83*100,2)</f>
        <v>-0.24</v>
      </c>
      <c r="E95" s="359">
        <f t="shared" ref="E95" si="725">AVERAGE(B93:B95)</f>
        <v>99.644580363053066</v>
      </c>
      <c r="F95" s="542">
        <f t="shared" ref="F95" si="726">E95-E94</f>
        <v>-5.9023431594610543E-2</v>
      </c>
      <c r="G95" s="361">
        <f t="shared" ref="G95" si="727">IF(F95&lt;0,-1,1)</f>
        <v>-1</v>
      </c>
      <c r="H95" s="360">
        <f t="shared" ref="H95" si="728">SUM(G93:G95)</f>
        <v>1</v>
      </c>
      <c r="I95" s="514" t="str">
        <f t="shared" ref="I95" si="729">IF(H95=-3,"悪化 ",IF(H95=3,"改善 "," ---"))</f>
        <v xml:space="preserve"> ---</v>
      </c>
      <c r="J95" s="2565">
        <f>結果表!N93</f>
        <v>100.4052770960045</v>
      </c>
      <c r="L95" s="529">
        <v>8</v>
      </c>
      <c r="M95" s="262">
        <f t="shared" ref="M95" si="730">B95</f>
        <v>99.533651533307619</v>
      </c>
      <c r="N95" s="220">
        <f t="shared" ref="N95" si="731">J95</f>
        <v>100.4052770960045</v>
      </c>
    </row>
    <row r="96" spans="1:14">
      <c r="A96" s="2175">
        <v>45901</v>
      </c>
      <c r="B96" s="2586">
        <f>結果表!F94</f>
        <v>99.422693029508906</v>
      </c>
      <c r="C96" s="243">
        <f t="shared" ref="C96" si="732">B96-B95</f>
        <v>-0.11095850379871308</v>
      </c>
      <c r="D96" s="52">
        <f t="shared" ref="D96" si="733">ROUND((B96-B84)/B84*100,2)</f>
        <v>-0.5</v>
      </c>
      <c r="E96" s="359">
        <f t="shared" ref="E96" si="734">AVERAGE(B94:B96)</f>
        <v>99.543109062999406</v>
      </c>
      <c r="F96" s="542">
        <f t="shared" ref="F96" si="735">E96-E95</f>
        <v>-0.10147130005366023</v>
      </c>
      <c r="G96" s="361">
        <f t="shared" ref="G96" si="736">IF(F96&lt;0,-1,1)</f>
        <v>-1</v>
      </c>
      <c r="H96" s="360">
        <f t="shared" ref="H96" si="737">SUM(G94:G96)</f>
        <v>-1</v>
      </c>
      <c r="I96" s="514" t="str">
        <f t="shared" ref="I96" si="738">IF(H96=-3,"悪化 ",IF(H96=3,"改善 "," ---"))</f>
        <v xml:space="preserve"> ---</v>
      </c>
      <c r="J96" s="2565">
        <f>結果表!N94</f>
        <v>100.38552463538277</v>
      </c>
      <c r="L96" s="529">
        <v>9</v>
      </c>
      <c r="M96" s="262">
        <f t="shared" ref="M96" si="739">B96</f>
        <v>99.422693029508906</v>
      </c>
      <c r="N96" s="220">
        <f t="shared" ref="N96" si="740">J96</f>
        <v>100.38552463538277</v>
      </c>
    </row>
    <row r="97" spans="1:14">
      <c r="A97" s="2175">
        <v>45931</v>
      </c>
      <c r="B97" s="2586">
        <f>結果表!F95</f>
        <v>99.362608450598444</v>
      </c>
      <c r="C97" s="243">
        <f t="shared" ref="C97" si="741">B97-B96</f>
        <v>-6.0084578910462483E-2</v>
      </c>
      <c r="D97" s="52">
        <f t="shared" ref="D97" si="742">ROUND((B97-B85)/B85*100,2)</f>
        <v>-0.67</v>
      </c>
      <c r="E97" s="359">
        <f t="shared" ref="E97" si="743">AVERAGE(B95:B97)</f>
        <v>99.439651004471656</v>
      </c>
      <c r="F97" s="542">
        <f t="shared" ref="F97" si="744">E97-E96</f>
        <v>-0.10345805852774959</v>
      </c>
      <c r="G97" s="361">
        <f t="shared" ref="G97" si="745">IF(F97&lt;0,-1,1)</f>
        <v>-1</v>
      </c>
      <c r="H97" s="360">
        <f t="shared" ref="H97" si="746">SUM(G95:G97)</f>
        <v>-3</v>
      </c>
      <c r="I97" s="514" t="str">
        <f t="shared" ref="I97" si="747">IF(H97=-3,"悪化 ",IF(H97=3,"改善 "," ---"))</f>
        <v xml:space="preserve">悪化 </v>
      </c>
      <c r="J97" s="2565">
        <f>結果表!N95</f>
        <v>100.34876129644736</v>
      </c>
      <c r="L97" s="529">
        <v>10</v>
      </c>
      <c r="M97" s="262">
        <f t="shared" ref="M97" si="748">B97</f>
        <v>99.362608450598444</v>
      </c>
      <c r="N97" s="220">
        <f t="shared" ref="N97" si="749">J97</f>
        <v>100.34876129644736</v>
      </c>
    </row>
    <row r="98" spans="1:14">
      <c r="A98" s="2175">
        <v>45962</v>
      </c>
      <c r="B98" s="2586">
        <f>結果表!F96</f>
        <v>99.454605825801366</v>
      </c>
      <c r="C98" s="243">
        <f t="shared" ref="C98" si="750">B98-B97</f>
        <v>9.1997375202922171E-2</v>
      </c>
      <c r="D98" s="52">
        <f t="shared" ref="D98" si="751">ROUND((B98-B86)/B86*100,2)</f>
        <v>-0.6</v>
      </c>
      <c r="E98" s="359">
        <f t="shared" ref="E98" si="752">AVERAGE(B96:B98)</f>
        <v>99.41330243530291</v>
      </c>
      <c r="F98" s="542">
        <f t="shared" ref="F98" si="753">E98-E97</f>
        <v>-2.6348569168746394E-2</v>
      </c>
      <c r="G98" s="361">
        <f t="shared" ref="G98" si="754">IF(F98&lt;0,-1,1)</f>
        <v>-1</v>
      </c>
      <c r="H98" s="360">
        <f t="shared" ref="H98" si="755">SUM(G96:G98)</f>
        <v>-3</v>
      </c>
      <c r="I98" s="514" t="str">
        <f t="shared" ref="I98" si="756">IF(H98=-3,"悪化 ",IF(H98=3,"改善 "," ---"))</f>
        <v xml:space="preserve">悪化 </v>
      </c>
      <c r="J98" s="2565">
        <f>結果表!N96</f>
        <v>100.30485242329024</v>
      </c>
      <c r="L98" s="528">
        <v>11</v>
      </c>
      <c r="M98" s="262">
        <f t="shared" ref="M98" si="757">B98</f>
        <v>99.454605825801366</v>
      </c>
      <c r="N98" s="220">
        <f t="shared" ref="N98" si="758">J98</f>
        <v>100.30485242329024</v>
      </c>
    </row>
    <row r="99" spans="1:14">
      <c r="A99" s="2484">
        <v>45992</v>
      </c>
      <c r="B99" s="2586">
        <f>結果表!F97</f>
        <v>99.746639976434366</v>
      </c>
      <c r="C99" s="243">
        <f t="shared" ref="C99:C100" si="759">B99-B98</f>
        <v>0.29203415063300042</v>
      </c>
      <c r="D99" s="52">
        <f t="shared" ref="D99:D100" si="760">ROUND((B99-B87)/B87*100,2)</f>
        <v>-0.25</v>
      </c>
      <c r="E99" s="359">
        <f t="shared" ref="E99:E100" si="761">AVERAGE(B97:B99)</f>
        <v>99.52128475094473</v>
      </c>
      <c r="F99" s="542">
        <f t="shared" ref="F99:F100" si="762">E99-E98</f>
        <v>0.10798231564182004</v>
      </c>
      <c r="G99" s="361">
        <f t="shared" ref="G99:G100" si="763">IF(F99&lt;0,-1,1)</f>
        <v>1</v>
      </c>
      <c r="H99" s="360">
        <f t="shared" ref="H99:H100" si="764">SUM(G97:G99)</f>
        <v>-1</v>
      </c>
      <c r="I99" s="514" t="str">
        <f t="shared" ref="I99:I100" si="765">IF(H99=-3,"悪化 ",IF(H99=3,"改善 "," ---"))</f>
        <v xml:space="preserve"> ---</v>
      </c>
      <c r="J99" s="2565">
        <f>結果表!N97</f>
        <v>100.27747530635894</v>
      </c>
      <c r="L99" s="532">
        <v>12</v>
      </c>
      <c r="M99" s="494">
        <f t="shared" ref="M99:M100" si="766">B99</f>
        <v>99.746639976434366</v>
      </c>
      <c r="N99" s="225">
        <f t="shared" ref="N99:N100" si="767">J99</f>
        <v>100.27747530635894</v>
      </c>
    </row>
    <row r="100" spans="1:14">
      <c r="A100" s="2174">
        <v>46023</v>
      </c>
      <c r="B100" s="2585">
        <f>結果表!F98</f>
        <v>100.15244960425397</v>
      </c>
      <c r="C100" s="245">
        <f t="shared" si="759"/>
        <v>0.4058096278196075</v>
      </c>
      <c r="D100" s="547">
        <f t="shared" si="760"/>
        <v>0.28000000000000003</v>
      </c>
      <c r="E100" s="553">
        <f t="shared" si="761"/>
        <v>99.784565135496564</v>
      </c>
      <c r="F100" s="548">
        <f t="shared" si="762"/>
        <v>0.26328038455183389</v>
      </c>
      <c r="G100" s="554">
        <f t="shared" si="763"/>
        <v>1</v>
      </c>
      <c r="H100" s="549">
        <f t="shared" si="764"/>
        <v>1</v>
      </c>
      <c r="I100" s="524" t="str">
        <f t="shared" si="765"/>
        <v xml:space="preserve"> ---</v>
      </c>
      <c r="J100" s="2564">
        <f>結果表!N98</f>
        <v>100.29302637038913</v>
      </c>
      <c r="L100" s="530" t="s">
        <v>1477</v>
      </c>
      <c r="M100" s="262">
        <f t="shared" si="766"/>
        <v>100.15244960425397</v>
      </c>
      <c r="N100" s="220">
        <f t="shared" si="767"/>
        <v>100.29302637038913</v>
      </c>
    </row>
    <row r="101" spans="1:14">
      <c r="A101" s="2175">
        <v>46054</v>
      </c>
      <c r="B101" s="2586">
        <f>結果表!F99</f>
        <v>100.54314426674867</v>
      </c>
      <c r="C101" s="243">
        <f t="shared" ref="C101" si="768">B101-B100</f>
        <v>0.39069466249469542</v>
      </c>
      <c r="D101" s="52">
        <f t="shared" ref="D101" si="769">ROUND((B101-B89)/B89*100,2)</f>
        <v>0.81</v>
      </c>
      <c r="E101" s="359">
        <f t="shared" ref="E101" si="770">AVERAGE(B99:B101)</f>
        <v>100.14741128247901</v>
      </c>
      <c r="F101" s="542">
        <f t="shared" ref="F101" si="771">E101-E100</f>
        <v>0.36284614698244866</v>
      </c>
      <c r="G101" s="361">
        <f t="shared" ref="G101" si="772">IF(F101&lt;0,-1,1)</f>
        <v>1</v>
      </c>
      <c r="H101" s="360">
        <f t="shared" ref="H101" si="773">SUM(G99:G101)</f>
        <v>3</v>
      </c>
      <c r="I101" s="514" t="str">
        <f t="shared" ref="I101" si="774">IF(H101=-3,"悪化 ",IF(H101=3,"改善 "," ---"))</f>
        <v xml:space="preserve">改善 </v>
      </c>
      <c r="J101" s="2565">
        <f>結果表!N99</f>
        <v>100.24341187045562</v>
      </c>
      <c r="L101" s="527">
        <v>2</v>
      </c>
      <c r="M101" s="262">
        <f t="shared" ref="M101" si="775">B101</f>
        <v>100.54314426674867</v>
      </c>
      <c r="N101" s="220">
        <f t="shared" ref="N101" si="776">J101</f>
        <v>100.24341187045562</v>
      </c>
    </row>
    <row r="102" spans="1:14">
      <c r="A102" s="2175">
        <v>46082</v>
      </c>
      <c r="B102" s="2586">
        <f>結果表!F100</f>
        <v>100.88839151331614</v>
      </c>
      <c r="C102" s="243">
        <f t="shared" ref="C102" si="777">B102-B101</f>
        <v>0.34524724656746741</v>
      </c>
      <c r="D102" s="52">
        <f t="shared" ref="D102" si="778">ROUND((B102-B90)/B90*100,2)</f>
        <v>1.26</v>
      </c>
      <c r="E102" s="359">
        <f t="shared" ref="E102" si="779">AVERAGE(B100:B102)</f>
        <v>100.52799512810627</v>
      </c>
      <c r="F102" s="542">
        <f t="shared" ref="F102" si="780">E102-E101</f>
        <v>0.38058384562725678</v>
      </c>
      <c r="G102" s="361">
        <f t="shared" ref="G102" si="781">IF(F102&lt;0,-1,1)</f>
        <v>1</v>
      </c>
      <c r="H102" s="360">
        <f t="shared" ref="H102" si="782">SUM(G100:G102)</f>
        <v>3</v>
      </c>
      <c r="I102" s="514" t="str">
        <f t="shared" ref="I102" si="783">IF(H102=-3,"悪化 ",IF(H102=3,"改善 "," ---"))</f>
        <v xml:space="preserve">改善 </v>
      </c>
      <c r="J102" s="2565">
        <f>結果表!N100</f>
        <v>100.08224826519958</v>
      </c>
      <c r="L102" s="527">
        <v>3</v>
      </c>
      <c r="M102" s="262">
        <f t="shared" ref="M102" si="784">B102</f>
        <v>100.88839151331614</v>
      </c>
      <c r="N102" s="220">
        <f t="shared" ref="N102" si="785">J102</f>
        <v>100.08224826519958</v>
      </c>
    </row>
    <row r="103" spans="1:14">
      <c r="A103" s="2175">
        <v>46113</v>
      </c>
      <c r="B103" s="2586">
        <f>結果表!F101</f>
        <v>101.20975691440175</v>
      </c>
      <c r="C103" s="243">
        <f t="shared" ref="C103" si="786">B103-B102</f>
        <v>0.32136540108561462</v>
      </c>
      <c r="D103" s="52">
        <f t="shared" ref="D103" si="787">ROUND((B103-B91)/B91*100,2)</f>
        <v>1.57</v>
      </c>
      <c r="E103" s="359">
        <f t="shared" ref="E103" si="788">AVERAGE(B101:B103)</f>
        <v>100.88043089815551</v>
      </c>
      <c r="F103" s="542">
        <f t="shared" ref="F103" si="789">E103-E102</f>
        <v>0.3524357700492402</v>
      </c>
      <c r="G103" s="361">
        <f t="shared" ref="G103" si="790">IF(F103&lt;0,-1,1)</f>
        <v>1</v>
      </c>
      <c r="H103" s="360">
        <f t="shared" ref="H103" si="791">SUM(G101:G103)</f>
        <v>3</v>
      </c>
      <c r="I103" s="514" t="str">
        <f t="shared" ref="I103" si="792">IF(H103=-3,"悪化 ",IF(H103=3,"改善 "," ---"))</f>
        <v xml:space="preserve">改善 </v>
      </c>
      <c r="J103" s="2565">
        <f>結果表!N101</f>
        <v>99.773589531552375</v>
      </c>
      <c r="L103" s="527">
        <v>4</v>
      </c>
      <c r="M103" s="262">
        <f t="shared" ref="M103" si="793">B103</f>
        <v>101.20975691440175</v>
      </c>
      <c r="N103" s="220">
        <f t="shared" ref="N103" si="794">J103</f>
        <v>99.773589531552375</v>
      </c>
    </row>
    <row r="104" spans="1:14">
      <c r="A104" s="2175">
        <v>46143</v>
      </c>
      <c r="B104" s="2586">
        <f>結果表!F102</f>
        <v>101.52416530592174</v>
      </c>
      <c r="C104" s="243">
        <f t="shared" ref="C104" si="795">B104-B103</f>
        <v>0.31440839151999</v>
      </c>
      <c r="D104" s="52">
        <f t="shared" ref="D104" si="796">ROUND((B104-B92)/B92*100,2)</f>
        <v>1.82</v>
      </c>
      <c r="E104" s="359">
        <f t="shared" ref="E104" si="797">AVERAGE(B102:B104)</f>
        <v>101.20743791121322</v>
      </c>
      <c r="F104" s="542">
        <f t="shared" ref="F104" si="798">E104-E103</f>
        <v>0.32700701305770963</v>
      </c>
      <c r="G104" s="361">
        <f t="shared" ref="G104" si="799">IF(F104&lt;0,-1,1)</f>
        <v>1</v>
      </c>
      <c r="H104" s="360">
        <f t="shared" ref="H104" si="800">SUM(G102:G104)</f>
        <v>3</v>
      </c>
      <c r="I104" s="514" t="str">
        <f t="shared" ref="I104" si="801">IF(H104=-3,"悪化 ",IF(H104=3,"改善 "," ---"))</f>
        <v xml:space="preserve">改善 </v>
      </c>
      <c r="J104" s="2565">
        <f>結果表!N102</f>
        <v>99.429937969755571</v>
      </c>
      <c r="L104" s="527">
        <v>5</v>
      </c>
      <c r="M104" s="262">
        <f t="shared" ref="M104" si="802">B104</f>
        <v>101.52416530592174</v>
      </c>
      <c r="N104" s="220">
        <f t="shared" ref="N104" si="803">J104</f>
        <v>99.429937969755571</v>
      </c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12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AA3" sqref="AA3"/>
    </sheetView>
  </sheetViews>
  <sheetFormatPr defaultRowHeight="13"/>
  <cols>
    <col min="2" max="6" width="10.6328125" style="305" customWidth="1"/>
    <col min="7" max="8" width="6.90625" style="305" customWidth="1"/>
    <col min="9" max="10" width="10.6328125" style="305" customWidth="1"/>
  </cols>
  <sheetData>
    <row r="1" spans="1:14">
      <c r="A1" s="303" t="s">
        <v>1440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508</v>
      </c>
      <c r="C2" s="2486"/>
      <c r="D2" s="2486"/>
      <c r="E2" s="2487"/>
      <c r="F2" s="2487"/>
      <c r="G2" s="2487"/>
      <c r="H2" s="2487"/>
      <c r="I2" s="2488"/>
      <c r="J2" s="2489" t="s">
        <v>509</v>
      </c>
    </row>
    <row r="3" spans="1:14" ht="26">
      <c r="A3" s="2494"/>
      <c r="B3" s="2495"/>
      <c r="C3" s="2491" t="s">
        <v>265</v>
      </c>
      <c r="D3" s="2490" t="s">
        <v>267</v>
      </c>
      <c r="E3" s="2492" t="s">
        <v>487</v>
      </c>
      <c r="F3" s="2493" t="s">
        <v>492</v>
      </c>
      <c r="G3" s="2860" t="s">
        <v>65</v>
      </c>
      <c r="H3" s="2949"/>
      <c r="I3" s="2861"/>
      <c r="J3" s="2494"/>
      <c r="L3" s="526" t="s">
        <v>352</v>
      </c>
      <c r="M3" s="526" t="s">
        <v>705</v>
      </c>
      <c r="N3" s="526" t="s">
        <v>706</v>
      </c>
    </row>
    <row r="4" spans="1:14">
      <c r="A4" s="2174">
        <v>43101</v>
      </c>
      <c r="B4" s="2481">
        <f>結果表!G2</f>
        <v>98.806638142079962</v>
      </c>
      <c r="C4" s="735"/>
      <c r="D4" s="547"/>
      <c r="E4" s="553">
        <f>AVERAGE(B4:B4)</f>
        <v>98.806638142079962</v>
      </c>
      <c r="F4" s="548"/>
      <c r="G4" s="554"/>
      <c r="H4" s="549"/>
      <c r="I4" s="2477"/>
      <c r="J4" s="2481">
        <f>結果表!O2</f>
        <v>98.075858797350079</v>
      </c>
      <c r="L4" s="527" t="s">
        <v>713</v>
      </c>
      <c r="M4" s="262">
        <f t="shared" ref="M4:M7" si="0">B4</f>
        <v>98.806638142079962</v>
      </c>
      <c r="N4" s="220">
        <f t="shared" ref="N4:N7" si="1">J4</f>
        <v>98.075858797350079</v>
      </c>
    </row>
    <row r="5" spans="1:14">
      <c r="A5" s="2175">
        <v>43132</v>
      </c>
      <c r="B5" s="2482">
        <f>結果表!G3</f>
        <v>99.227284677300759</v>
      </c>
      <c r="C5" s="699">
        <f t="shared" ref="C5" si="2">B5-B4</f>
        <v>0.42064653522079709</v>
      </c>
      <c r="D5" s="52"/>
      <c r="E5" s="359">
        <f>AVERAGE(B4:B5)</f>
        <v>99.016961409690367</v>
      </c>
      <c r="F5" s="542">
        <f t="shared" ref="F5" si="3">E5-E4</f>
        <v>0.21032326761040565</v>
      </c>
      <c r="G5" s="361">
        <f t="shared" ref="G5" si="4">IF(F5&lt;0,-1,1)</f>
        <v>1</v>
      </c>
      <c r="H5" s="360"/>
      <c r="I5" s="2478"/>
      <c r="J5" s="2482">
        <f>結果表!O3</f>
        <v>98.353465411450131</v>
      </c>
      <c r="L5" s="527">
        <v>2</v>
      </c>
      <c r="M5" s="262">
        <f t="shared" si="0"/>
        <v>99.227284677300759</v>
      </c>
      <c r="N5" s="220">
        <f t="shared" si="1"/>
        <v>98.353465411450131</v>
      </c>
    </row>
    <row r="6" spans="1:14">
      <c r="A6" s="2175">
        <v>43160</v>
      </c>
      <c r="B6" s="2482">
        <f>結果表!G4</f>
        <v>99.608539717194475</v>
      </c>
      <c r="C6" s="699">
        <f t="shared" ref="C6" si="5">B6-B5</f>
        <v>0.38125503989371623</v>
      </c>
      <c r="D6" s="52"/>
      <c r="E6" s="359">
        <f t="shared" ref="E6" si="6">AVERAGE(B4:B6)</f>
        <v>99.214154178858394</v>
      </c>
      <c r="F6" s="542">
        <f t="shared" ref="F6" si="7">E6-E5</f>
        <v>0.19719276916802642</v>
      </c>
      <c r="G6" s="361">
        <f t="shared" ref="G6" si="8">IF(F6&lt;0,-1,1)</f>
        <v>1</v>
      </c>
      <c r="H6" s="360"/>
      <c r="I6" s="2478"/>
      <c r="J6" s="2482">
        <f>結果表!O4</f>
        <v>98.627273423464402</v>
      </c>
      <c r="L6" s="527">
        <v>3</v>
      </c>
      <c r="M6" s="262">
        <f t="shared" si="0"/>
        <v>99.608539717194475</v>
      </c>
      <c r="N6" s="220">
        <f t="shared" si="1"/>
        <v>98.627273423464402</v>
      </c>
    </row>
    <row r="7" spans="1:14">
      <c r="A7" s="2175">
        <v>43191</v>
      </c>
      <c r="B7" s="2482">
        <f>結果表!G5</f>
        <v>99.942849460665357</v>
      </c>
      <c r="C7" s="699">
        <f t="shared" ref="C7" si="9">B7-B6</f>
        <v>0.33430974347088238</v>
      </c>
      <c r="D7" s="52"/>
      <c r="E7" s="359">
        <f t="shared" ref="E7" si="10">AVERAGE(B5:B7)</f>
        <v>99.59289128505354</v>
      </c>
      <c r="F7" s="542">
        <f t="shared" ref="F7" si="11">E7-E6</f>
        <v>0.37873710619514611</v>
      </c>
      <c r="G7" s="361">
        <f t="shared" ref="G7" si="12">IF(F7&lt;0,-1,1)</f>
        <v>1</v>
      </c>
      <c r="H7" s="360">
        <f t="shared" ref="H7" si="13">SUM(G5:G7)</f>
        <v>3</v>
      </c>
      <c r="I7" s="2478" t="str">
        <f t="shared" ref="I7" si="14">IF(H7=-3,"悪化 ",IF(H7=3,"改善 "," ---"))</f>
        <v xml:space="preserve">改善 </v>
      </c>
      <c r="J7" s="2482">
        <f>結果表!O5</f>
        <v>98.939871644750198</v>
      </c>
      <c r="L7" s="527">
        <v>4</v>
      </c>
      <c r="M7" s="262">
        <f t="shared" si="0"/>
        <v>99.942849460665357</v>
      </c>
      <c r="N7" s="220">
        <f t="shared" si="1"/>
        <v>98.939871644750198</v>
      </c>
    </row>
    <row r="8" spans="1:14">
      <c r="A8" s="2175">
        <v>43221</v>
      </c>
      <c r="B8" s="2482">
        <f>結果表!G6</f>
        <v>100.21582153710321</v>
      </c>
      <c r="C8" s="699">
        <f t="shared" ref="C8" si="15">B8-B7</f>
        <v>0.27297207643785271</v>
      </c>
      <c r="D8" s="52"/>
      <c r="E8" s="359">
        <f t="shared" ref="E8" si="16">AVERAGE(B6:B8)</f>
        <v>99.922403571654357</v>
      </c>
      <c r="F8" s="542">
        <f t="shared" ref="F8" si="17">E8-E7</f>
        <v>0.32951228660081711</v>
      </c>
      <c r="G8" s="361">
        <f t="shared" ref="G8" si="18">IF(F8&lt;0,-1,1)</f>
        <v>1</v>
      </c>
      <c r="H8" s="360">
        <f t="shared" ref="H8" si="19">SUM(G6:G8)</f>
        <v>3</v>
      </c>
      <c r="I8" s="2478" t="str">
        <f t="shared" ref="I8" si="20">IF(H8=-3,"悪化 ",IF(H8=3,"改善 "," ---"))</f>
        <v xml:space="preserve">改善 </v>
      </c>
      <c r="J8" s="2482">
        <f>結果表!O6</f>
        <v>99.308683826640774</v>
      </c>
      <c r="L8" s="527">
        <v>5</v>
      </c>
      <c r="M8" s="262">
        <f t="shared" ref="M8:M16" si="21">B8</f>
        <v>100.21582153710321</v>
      </c>
      <c r="N8" s="220">
        <f t="shared" ref="N8:N16" si="22">J8</f>
        <v>99.308683826640774</v>
      </c>
    </row>
    <row r="9" spans="1:14">
      <c r="A9" s="2175">
        <v>43252</v>
      </c>
      <c r="B9" s="2482">
        <f>結果表!G7</f>
        <v>100.38188917973453</v>
      </c>
      <c r="C9" s="699">
        <f t="shared" ref="C9" si="23">B9-B8</f>
        <v>0.16606764263131879</v>
      </c>
      <c r="D9" s="52"/>
      <c r="E9" s="359">
        <f t="shared" ref="E9" si="24">AVERAGE(B7:B9)</f>
        <v>100.18018672583436</v>
      </c>
      <c r="F9" s="542">
        <f t="shared" ref="F9" si="25">E9-E8</f>
        <v>0.25778315418000375</v>
      </c>
      <c r="G9" s="361">
        <f t="shared" ref="G9" si="26">IF(F9&lt;0,-1,1)</f>
        <v>1</v>
      </c>
      <c r="H9" s="360">
        <f t="shared" ref="H9" si="27">SUM(G7:G9)</f>
        <v>3</v>
      </c>
      <c r="I9" s="2478" t="str">
        <f t="shared" ref="I9" si="28">IF(H9=-3,"悪化 ",IF(H9=3,"改善 "," ---"))</f>
        <v xml:space="preserve">改善 </v>
      </c>
      <c r="J9" s="2482">
        <f>結果表!O7</f>
        <v>99.717863877909906</v>
      </c>
      <c r="L9" s="527">
        <v>6</v>
      </c>
      <c r="M9" s="262">
        <f t="shared" si="21"/>
        <v>100.38188917973453</v>
      </c>
      <c r="N9" s="220">
        <f t="shared" si="22"/>
        <v>99.717863877909906</v>
      </c>
    </row>
    <row r="10" spans="1:14">
      <c r="A10" s="2175">
        <v>43282</v>
      </c>
      <c r="B10" s="2482">
        <f>結果表!G8</f>
        <v>100.5206959894591</v>
      </c>
      <c r="C10" s="699">
        <f t="shared" ref="C10" si="29">B10-B9</f>
        <v>0.13880680972457071</v>
      </c>
      <c r="D10" s="52"/>
      <c r="E10" s="359">
        <f t="shared" ref="E10" si="30">AVERAGE(B8:B10)</f>
        <v>100.37280223543229</v>
      </c>
      <c r="F10" s="542">
        <f t="shared" ref="F10" si="31">E10-E9</f>
        <v>0.19261550959792828</v>
      </c>
      <c r="G10" s="361">
        <f t="shared" ref="G10" si="32">IF(F10&lt;0,-1,1)</f>
        <v>1</v>
      </c>
      <c r="H10" s="360">
        <f t="shared" ref="H10" si="33">SUM(G8:G10)</f>
        <v>3</v>
      </c>
      <c r="I10" s="2478" t="str">
        <f t="shared" ref="I10" si="34">IF(H10=-3,"悪化 ",IF(H10=3,"改善 "," ---"))</f>
        <v xml:space="preserve">改善 </v>
      </c>
      <c r="J10" s="2482">
        <f>結果表!O8</f>
        <v>100.1532746659789</v>
      </c>
      <c r="L10" s="527">
        <v>7</v>
      </c>
      <c r="M10" s="262">
        <f t="shared" si="21"/>
        <v>100.5206959894591</v>
      </c>
      <c r="N10" s="220">
        <f t="shared" si="22"/>
        <v>100.1532746659789</v>
      </c>
    </row>
    <row r="11" spans="1:14">
      <c r="A11" s="2175">
        <v>43313</v>
      </c>
      <c r="B11" s="2482">
        <f>結果表!G9</f>
        <v>100.61199381668949</v>
      </c>
      <c r="C11" s="699">
        <f t="shared" ref="C11" si="35">B11-B10</f>
        <v>9.1297827230391704E-2</v>
      </c>
      <c r="D11" s="52"/>
      <c r="E11" s="359">
        <f t="shared" ref="E11" si="36">AVERAGE(B9:B11)</f>
        <v>100.50485966196105</v>
      </c>
      <c r="F11" s="542">
        <f t="shared" ref="F11" si="37">E11-E10</f>
        <v>0.1320574265287604</v>
      </c>
      <c r="G11" s="361">
        <f t="shared" ref="G11" si="38">IF(F11&lt;0,-1,1)</f>
        <v>1</v>
      </c>
      <c r="H11" s="360">
        <f t="shared" ref="H11" si="39">SUM(G9:G11)</f>
        <v>3</v>
      </c>
      <c r="I11" s="2478" t="str">
        <f t="shared" ref="I11" si="40">IF(H11=-3,"悪化 ",IF(H11=3,"改善 "," ---"))</f>
        <v xml:space="preserve">改善 </v>
      </c>
      <c r="J11" s="2482">
        <f>結果表!O9</f>
        <v>100.57970556783518</v>
      </c>
      <c r="L11" s="529">
        <v>8</v>
      </c>
      <c r="M11" s="262">
        <f t="shared" si="21"/>
        <v>100.61199381668949</v>
      </c>
      <c r="N11" s="220">
        <f t="shared" si="22"/>
        <v>100.57970556783518</v>
      </c>
    </row>
    <row r="12" spans="1:14">
      <c r="A12" s="2175">
        <v>43344</v>
      </c>
      <c r="B12" s="2482">
        <f>結果表!G10</f>
        <v>100.70266905631901</v>
      </c>
      <c r="C12" s="699">
        <f t="shared" ref="C12" si="41">B12-B11</f>
        <v>9.0675239629518956E-2</v>
      </c>
      <c r="D12" s="52"/>
      <c r="E12" s="359">
        <f t="shared" ref="E12" si="42">AVERAGE(B10:B12)</f>
        <v>100.61178628748921</v>
      </c>
      <c r="F12" s="542">
        <f t="shared" ref="F12" si="43">E12-E11</f>
        <v>0.10692662552816046</v>
      </c>
      <c r="G12" s="361">
        <f t="shared" ref="G12" si="44">IF(F12&lt;0,-1,1)</f>
        <v>1</v>
      </c>
      <c r="H12" s="360">
        <f t="shared" ref="H12" si="45">SUM(G10:G12)</f>
        <v>3</v>
      </c>
      <c r="I12" s="2478" t="str">
        <f t="shared" ref="I12" si="46">IF(H12=-3,"悪化 ",IF(H12=3,"改善 "," ---"))</f>
        <v xml:space="preserve">改善 </v>
      </c>
      <c r="J12" s="2482">
        <f>結果表!O10</f>
        <v>100.95896412811237</v>
      </c>
      <c r="L12" s="529">
        <v>9</v>
      </c>
      <c r="M12" s="262">
        <f t="shared" si="21"/>
        <v>100.70266905631901</v>
      </c>
      <c r="N12" s="220">
        <f t="shared" si="22"/>
        <v>100.95896412811237</v>
      </c>
    </row>
    <row r="13" spans="1:14">
      <c r="A13" s="2175">
        <v>43374</v>
      </c>
      <c r="B13" s="2482">
        <f>結果表!G11</f>
        <v>100.86130769412601</v>
      </c>
      <c r="C13" s="699">
        <f t="shared" ref="C13" si="47">B13-B12</f>
        <v>0.15863863780700171</v>
      </c>
      <c r="D13" s="52"/>
      <c r="E13" s="359">
        <f t="shared" ref="E13" si="48">AVERAGE(B11:B13)</f>
        <v>100.72532352237818</v>
      </c>
      <c r="F13" s="542">
        <f t="shared" ref="F13" si="49">E13-E12</f>
        <v>0.11353723488896605</v>
      </c>
      <c r="G13" s="361">
        <f t="shared" ref="G13" si="50">IF(F13&lt;0,-1,1)</f>
        <v>1</v>
      </c>
      <c r="H13" s="360">
        <f t="shared" ref="H13" si="51">SUM(G11:G13)</f>
        <v>3</v>
      </c>
      <c r="I13" s="2478" t="str">
        <f t="shared" ref="I13" si="52">IF(H13=-3,"悪化 ",IF(H13=3,"改善 "," ---"))</f>
        <v xml:space="preserve">改善 </v>
      </c>
      <c r="J13" s="2482">
        <f>結果表!O11</f>
        <v>101.28098184180058</v>
      </c>
      <c r="L13" s="529">
        <v>10</v>
      </c>
      <c r="M13" s="262">
        <f t="shared" si="21"/>
        <v>100.86130769412601</v>
      </c>
      <c r="N13" s="220">
        <f t="shared" si="22"/>
        <v>101.28098184180058</v>
      </c>
    </row>
    <row r="14" spans="1:14">
      <c r="A14" s="2175">
        <v>43405</v>
      </c>
      <c r="B14" s="2482">
        <f>結果表!G12</f>
        <v>100.91582575466592</v>
      </c>
      <c r="C14" s="699">
        <f t="shared" ref="C14" si="53">B14-B13</f>
        <v>5.4518060539905377E-2</v>
      </c>
      <c r="D14" s="52"/>
      <c r="E14" s="359">
        <f t="shared" ref="E14" si="54">AVERAGE(B12:B14)</f>
        <v>100.82660083503697</v>
      </c>
      <c r="F14" s="542">
        <f t="shared" ref="F14" si="55">E14-E13</f>
        <v>0.10127731265879447</v>
      </c>
      <c r="G14" s="361">
        <f t="shared" ref="G14" si="56">IF(F14&lt;0,-1,1)</f>
        <v>1</v>
      </c>
      <c r="H14" s="360">
        <f t="shared" ref="H14" si="57">SUM(G12:G14)</f>
        <v>3</v>
      </c>
      <c r="I14" s="2478" t="str">
        <f t="shared" ref="I14" si="58">IF(H14=-3,"悪化 ",IF(H14=3,"改善 "," ---"))</f>
        <v xml:space="preserve">改善 </v>
      </c>
      <c r="J14" s="2482">
        <f>結果表!O12</f>
        <v>101.51170022418621</v>
      </c>
      <c r="L14" s="528">
        <v>11</v>
      </c>
      <c r="M14" s="262">
        <f t="shared" si="21"/>
        <v>100.91582575466592</v>
      </c>
      <c r="N14" s="220">
        <f t="shared" si="22"/>
        <v>101.51170022418621</v>
      </c>
    </row>
    <row r="15" spans="1:14">
      <c r="A15" s="2484">
        <v>43435</v>
      </c>
      <c r="B15" s="2482">
        <f>結果表!G13</f>
        <v>100.85590897708931</v>
      </c>
      <c r="C15" s="930">
        <f t="shared" ref="C15:C16" si="59">B15-B14</f>
        <v>-5.9916777576603408E-2</v>
      </c>
      <c r="D15" s="550"/>
      <c r="E15" s="544">
        <f t="shared" ref="E15:E16" si="60">AVERAGE(B13:B15)</f>
        <v>100.87768080862708</v>
      </c>
      <c r="F15" s="551">
        <f t="shared" ref="F15:F16" si="61">E15-E14</f>
        <v>5.1079973590105965E-2</v>
      </c>
      <c r="G15" s="545">
        <f t="shared" ref="G15:G16" si="62">IF(F15&lt;0,-1,1)</f>
        <v>1</v>
      </c>
      <c r="H15" s="552">
        <f t="shared" ref="H15:H16" si="63">SUM(G13:G15)</f>
        <v>3</v>
      </c>
      <c r="I15" s="2480" t="str">
        <f t="shared" ref="I15:I16" si="64">IF(H15=-3,"悪化 ",IF(H15=3,"改善 "," ---"))</f>
        <v xml:space="preserve">改善 </v>
      </c>
      <c r="J15" s="2482">
        <f>結果表!O13</f>
        <v>101.63908079524778</v>
      </c>
      <c r="L15" s="532">
        <v>12</v>
      </c>
      <c r="M15" s="262">
        <f t="shared" si="21"/>
        <v>100.85590897708931</v>
      </c>
      <c r="N15" s="220">
        <f t="shared" si="22"/>
        <v>101.63908079524778</v>
      </c>
    </row>
    <row r="16" spans="1:14">
      <c r="A16" s="2163">
        <v>43466</v>
      </c>
      <c r="B16" s="2481">
        <f>結果表!G14</f>
        <v>100.81889581583334</v>
      </c>
      <c r="C16" s="52">
        <f t="shared" si="59"/>
        <v>-3.7013161255970317E-2</v>
      </c>
      <c r="D16" s="243">
        <f t="shared" ref="D16" si="65">ROUND((B16-B4)/B4*100,2)</f>
        <v>2.04</v>
      </c>
      <c r="E16" s="542">
        <f t="shared" si="60"/>
        <v>100.86354351586287</v>
      </c>
      <c r="F16" s="359">
        <f t="shared" si="61"/>
        <v>-1.4137292764203835E-2</v>
      </c>
      <c r="G16" s="360">
        <f t="shared" si="62"/>
        <v>-1</v>
      </c>
      <c r="H16" s="361">
        <f t="shared" si="63"/>
        <v>1</v>
      </c>
      <c r="I16" s="362" t="str">
        <f t="shared" si="64"/>
        <v xml:space="preserve"> ---</v>
      </c>
      <c r="J16" s="2481">
        <f>結果表!O14</f>
        <v>101.72068671748882</v>
      </c>
      <c r="L16" s="530" t="s">
        <v>758</v>
      </c>
      <c r="M16" s="531">
        <f t="shared" si="21"/>
        <v>100.81889581583334</v>
      </c>
      <c r="N16" s="369">
        <f t="shared" si="22"/>
        <v>101.72068671748882</v>
      </c>
    </row>
    <row r="17" spans="1:14">
      <c r="A17" s="2163">
        <v>43497</v>
      </c>
      <c r="B17" s="2482">
        <f>結果表!G15</f>
        <v>100.80934417337788</v>
      </c>
      <c r="C17" s="52">
        <f t="shared" ref="C17" si="66">B17-B16</f>
        <v>-9.5516424554631385E-3</v>
      </c>
      <c r="D17" s="243">
        <f t="shared" ref="D17" si="67">ROUND((B17-B5)/B5*100,2)</f>
        <v>1.59</v>
      </c>
      <c r="E17" s="542">
        <f t="shared" ref="E17" si="68">AVERAGE(B15:B17)</f>
        <v>100.82804965543352</v>
      </c>
      <c r="F17" s="359">
        <f t="shared" ref="F17" si="69">E17-E16</f>
        <v>-3.5493860429355095E-2</v>
      </c>
      <c r="G17" s="360">
        <f t="shared" ref="G17" si="70">IF(F17&lt;0,-1,1)</f>
        <v>-1</v>
      </c>
      <c r="H17" s="361">
        <f t="shared" ref="H17" si="71">SUM(G15:G17)</f>
        <v>-1</v>
      </c>
      <c r="I17" s="362" t="str">
        <f t="shared" ref="I17" si="72">IF(H17=-3,"悪化 ",IF(H17=3,"改善 "," ---"))</f>
        <v xml:space="preserve"> ---</v>
      </c>
      <c r="J17" s="2482">
        <f>結果表!O15</f>
        <v>101.81203377637389</v>
      </c>
      <c r="L17" s="527">
        <v>2</v>
      </c>
      <c r="M17" s="262">
        <f t="shared" ref="M17" si="73">B17</f>
        <v>100.80934417337788</v>
      </c>
      <c r="N17" s="220">
        <f t="shared" ref="N17" si="74">J17</f>
        <v>101.81203377637389</v>
      </c>
    </row>
    <row r="18" spans="1:14">
      <c r="A18" s="2163">
        <v>43525</v>
      </c>
      <c r="B18" s="2482">
        <f>結果表!G16</f>
        <v>100.78834051101315</v>
      </c>
      <c r="C18" s="52">
        <f t="shared" ref="C18" si="75">B18-B17</f>
        <v>-2.1003662364734055E-2</v>
      </c>
      <c r="D18" s="243">
        <f t="shared" ref="D18" si="76">ROUND((B18-B6)/B6*100,2)</f>
        <v>1.18</v>
      </c>
      <c r="E18" s="542">
        <f t="shared" ref="E18" si="77">AVERAGE(B16:B18)</f>
        <v>100.80552683340812</v>
      </c>
      <c r="F18" s="359">
        <f t="shared" ref="F18" si="78">E18-E17</f>
        <v>-2.2522822025393907E-2</v>
      </c>
      <c r="G18" s="360">
        <f t="shared" ref="G18" si="79">IF(F18&lt;0,-1,1)</f>
        <v>-1</v>
      </c>
      <c r="H18" s="361">
        <f t="shared" ref="H18" si="80">SUM(G16:G18)</f>
        <v>-3</v>
      </c>
      <c r="I18" s="362" t="str">
        <f t="shared" ref="I18" si="81">IF(H18=-3,"悪化 ",IF(H18=3,"改善 "," ---"))</f>
        <v xml:space="preserve">悪化 </v>
      </c>
      <c r="J18" s="2482">
        <f>結果表!O16</f>
        <v>101.91864103272796</v>
      </c>
      <c r="L18" s="527">
        <v>3</v>
      </c>
      <c r="M18" s="262">
        <f t="shared" ref="M18" si="82">B18</f>
        <v>100.78834051101315</v>
      </c>
      <c r="N18" s="220">
        <f t="shared" ref="N18" si="83">J18</f>
        <v>101.91864103272796</v>
      </c>
    </row>
    <row r="19" spans="1:14">
      <c r="A19" s="2163">
        <v>43556</v>
      </c>
      <c r="B19" s="2482">
        <f>結果表!G17</f>
        <v>100.81500046186666</v>
      </c>
      <c r="C19" s="52">
        <f t="shared" ref="C19" si="84">B19-B18</f>
        <v>2.6659950853513692E-2</v>
      </c>
      <c r="D19" s="243">
        <f t="shared" ref="D19" si="85">ROUND((B19-B7)/B7*100,2)</f>
        <v>0.87</v>
      </c>
      <c r="E19" s="542">
        <f t="shared" ref="E19" si="86">AVERAGE(B17:B19)</f>
        <v>100.8042283820859</v>
      </c>
      <c r="F19" s="359">
        <f t="shared" ref="F19" si="87">E19-E18</f>
        <v>-1.2984513222278338E-3</v>
      </c>
      <c r="G19" s="360">
        <f t="shared" ref="G19" si="88">IF(F19&lt;0,-1,1)</f>
        <v>-1</v>
      </c>
      <c r="H19" s="361">
        <f t="shared" ref="H19" si="89">SUM(G17:G19)</f>
        <v>-3</v>
      </c>
      <c r="I19" s="362" t="str">
        <f t="shared" ref="I19" si="90">IF(H19=-3,"悪化 ",IF(H19=3,"改善 "," ---"))</f>
        <v xml:space="preserve">悪化 </v>
      </c>
      <c r="J19" s="2482">
        <f>結果表!O17</f>
        <v>101.99740883712695</v>
      </c>
      <c r="L19" s="527">
        <v>4</v>
      </c>
      <c r="M19" s="262">
        <f t="shared" ref="M19" si="91">B19</f>
        <v>100.81500046186666</v>
      </c>
      <c r="N19" s="220">
        <f t="shared" ref="N19" si="92">J19</f>
        <v>101.99740883712695</v>
      </c>
    </row>
    <row r="20" spans="1:14">
      <c r="A20" s="2163">
        <v>43586</v>
      </c>
      <c r="B20" s="2482">
        <f>結果表!G18</f>
        <v>100.84749044527737</v>
      </c>
      <c r="C20" s="52">
        <f t="shared" ref="C20" si="93">B20-B19</f>
        <v>3.2489983410712853E-2</v>
      </c>
      <c r="D20" s="243">
        <f t="shared" ref="D20" si="94">ROUND((B20-B8)/B8*100,2)</f>
        <v>0.63</v>
      </c>
      <c r="E20" s="542">
        <f t="shared" ref="E20" si="95">AVERAGE(B18:B20)</f>
        <v>100.81694380605239</v>
      </c>
      <c r="F20" s="359">
        <f t="shared" ref="F20" si="96">E20-E19</f>
        <v>1.2715423966497497E-2</v>
      </c>
      <c r="G20" s="360">
        <f t="shared" ref="G20" si="97">IF(F20&lt;0,-1,1)</f>
        <v>1</v>
      </c>
      <c r="H20" s="361">
        <f t="shared" ref="H20" si="98">SUM(G18:G20)</f>
        <v>-1</v>
      </c>
      <c r="I20" s="362" t="str">
        <f t="shared" ref="I20" si="99">IF(H20=-3,"悪化 ",IF(H20=3,"改善 "," ---"))</f>
        <v xml:space="preserve"> ---</v>
      </c>
      <c r="J20" s="2482">
        <f>結果表!O18</f>
        <v>102.05466422183903</v>
      </c>
      <c r="L20" s="527">
        <v>5</v>
      </c>
      <c r="M20" s="262">
        <f t="shared" ref="M20" si="100">B20</f>
        <v>100.84749044527737</v>
      </c>
      <c r="N20" s="220">
        <f t="shared" ref="N20" si="101">J20</f>
        <v>102.05466422183903</v>
      </c>
    </row>
    <row r="21" spans="1:14">
      <c r="A21" s="2163">
        <v>43617</v>
      </c>
      <c r="B21" s="2482">
        <f>結果表!G19</f>
        <v>100.87012831846049</v>
      </c>
      <c r="C21" s="52">
        <f t="shared" ref="C21" si="102">B21-B20</f>
        <v>2.2637873183114721E-2</v>
      </c>
      <c r="D21" s="243">
        <f t="shared" ref="D21" si="103">ROUND((B21-B9)/B9*100,2)</f>
        <v>0.49</v>
      </c>
      <c r="E21" s="542">
        <f t="shared" ref="E21" si="104">AVERAGE(B19:B21)</f>
        <v>100.84420640853484</v>
      </c>
      <c r="F21" s="359">
        <f t="shared" ref="F21" si="105">E21-E20</f>
        <v>2.7262602482451825E-2</v>
      </c>
      <c r="G21" s="360">
        <f t="shared" ref="G21" si="106">IF(F21&lt;0,-1,1)</f>
        <v>1</v>
      </c>
      <c r="H21" s="361">
        <f t="shared" ref="H21" si="107">SUM(G19:G21)</f>
        <v>1</v>
      </c>
      <c r="I21" s="362" t="str">
        <f t="shared" ref="I21" si="108">IF(H21=-3,"悪化 ",IF(H21=3,"改善 "," ---"))</f>
        <v xml:space="preserve"> ---</v>
      </c>
      <c r="J21" s="2482">
        <f>結果表!O19</f>
        <v>102.09687090313861</v>
      </c>
      <c r="L21" s="527">
        <v>6</v>
      </c>
      <c r="M21" s="262">
        <f t="shared" ref="M21" si="109">B21</f>
        <v>100.87012831846049</v>
      </c>
      <c r="N21" s="220">
        <f t="shared" ref="N21" si="110">J21</f>
        <v>102.09687090313861</v>
      </c>
    </row>
    <row r="22" spans="1:14">
      <c r="A22" s="2163">
        <v>43647</v>
      </c>
      <c r="B22" s="2482">
        <f>結果表!G20</f>
        <v>100.83500577175388</v>
      </c>
      <c r="C22" s="52">
        <f t="shared" ref="C22" si="111">B22-B21</f>
        <v>-3.5122546706602975E-2</v>
      </c>
      <c r="D22" s="243">
        <f t="shared" ref="D22" si="112">ROUND((B22-B10)/B10*100,2)</f>
        <v>0.31</v>
      </c>
      <c r="E22" s="542">
        <f t="shared" ref="E22" si="113">AVERAGE(B20:B22)</f>
        <v>100.85087484516391</v>
      </c>
      <c r="F22" s="359">
        <f t="shared" ref="F22" si="114">E22-E21</f>
        <v>6.6684366290701291E-3</v>
      </c>
      <c r="G22" s="360">
        <f t="shared" ref="G22" si="115">IF(F22&lt;0,-1,1)</f>
        <v>1</v>
      </c>
      <c r="H22" s="361">
        <f t="shared" ref="H22" si="116">SUM(G20:G22)</f>
        <v>3</v>
      </c>
      <c r="I22" s="362" t="str">
        <f t="shared" ref="I22" si="117">IF(H22=-3,"悪化 ",IF(H22=3,"改善 "," ---"))</f>
        <v xml:space="preserve">改善 </v>
      </c>
      <c r="J22" s="2482">
        <f>結果表!O20</f>
        <v>102.13598313965699</v>
      </c>
      <c r="L22" s="527">
        <v>7</v>
      </c>
      <c r="M22" s="262">
        <f t="shared" ref="M22" si="118">B22</f>
        <v>100.83500577175388</v>
      </c>
      <c r="N22" s="220">
        <f t="shared" ref="N22" si="119">J22</f>
        <v>102.13598313965699</v>
      </c>
    </row>
    <row r="23" spans="1:14">
      <c r="A23" s="2163">
        <v>43678</v>
      </c>
      <c r="B23" s="2482">
        <f>結果表!G21</f>
        <v>100.72397920513855</v>
      </c>
      <c r="C23" s="52">
        <f t="shared" ref="C23" si="120">B23-B22</f>
        <v>-0.11102656661533672</v>
      </c>
      <c r="D23" s="243">
        <f t="shared" ref="D23" si="121">ROUND((B23-B11)/B11*100,2)</f>
        <v>0.11</v>
      </c>
      <c r="E23" s="542">
        <f t="shared" ref="E23" si="122">AVERAGE(B21:B23)</f>
        <v>100.80970443178431</v>
      </c>
      <c r="F23" s="359">
        <f t="shared" ref="F23" si="123">E23-E22</f>
        <v>-4.1170413379603588E-2</v>
      </c>
      <c r="G23" s="360">
        <f t="shared" ref="G23" si="124">IF(F23&lt;0,-1,1)</f>
        <v>-1</v>
      </c>
      <c r="H23" s="361">
        <f t="shared" ref="H23" si="125">SUM(G21:G23)</f>
        <v>1</v>
      </c>
      <c r="I23" s="362" t="str">
        <f t="shared" ref="I23" si="126">IF(H23=-3,"悪化 ",IF(H23=3,"改善 "," ---"))</f>
        <v xml:space="preserve"> ---</v>
      </c>
      <c r="J23" s="2482">
        <f>結果表!O21</f>
        <v>102.15900529543677</v>
      </c>
      <c r="L23" s="529">
        <v>8</v>
      </c>
      <c r="M23" s="262">
        <f t="shared" ref="M23" si="127">B23</f>
        <v>100.72397920513855</v>
      </c>
      <c r="N23" s="220">
        <f t="shared" ref="N23" si="128">J23</f>
        <v>102.15900529543677</v>
      </c>
    </row>
    <row r="24" spans="1:14">
      <c r="A24" s="2163">
        <v>43709</v>
      </c>
      <c r="B24" s="2482">
        <f>結果表!G22</f>
        <v>100.55473918529367</v>
      </c>
      <c r="C24" s="52">
        <f t="shared" ref="C24" si="129">B24-B23</f>
        <v>-0.16924001984487802</v>
      </c>
      <c r="D24" s="243">
        <f t="shared" ref="D24" si="130">ROUND((B24-B12)/B12*100,2)</f>
        <v>-0.15</v>
      </c>
      <c r="E24" s="542">
        <f t="shared" ref="E24" si="131">AVERAGE(B22:B24)</f>
        <v>100.7045747207287</v>
      </c>
      <c r="F24" s="359">
        <f t="shared" ref="F24" si="132">E24-E23</f>
        <v>-0.10512971105561064</v>
      </c>
      <c r="G24" s="360">
        <f t="shared" ref="G24" si="133">IF(F24&lt;0,-1,1)</f>
        <v>-1</v>
      </c>
      <c r="H24" s="361">
        <f t="shared" ref="H24" si="134">SUM(G22:G24)</f>
        <v>-1</v>
      </c>
      <c r="I24" s="362" t="str">
        <f t="shared" ref="I24" si="135">IF(H24=-3,"悪化 ",IF(H24=3,"改善 "," ---"))</f>
        <v xml:space="preserve"> ---</v>
      </c>
      <c r="J24" s="2482">
        <f>結果表!O22</f>
        <v>102.16530812986166</v>
      </c>
      <c r="L24" s="529">
        <v>9</v>
      </c>
      <c r="M24" s="262">
        <f t="shared" ref="M24" si="136">B24</f>
        <v>100.55473918529367</v>
      </c>
      <c r="N24" s="220">
        <f t="shared" ref="N24" si="137">J24</f>
        <v>102.16530812986166</v>
      </c>
    </row>
    <row r="25" spans="1:14">
      <c r="A25" s="2163">
        <v>43739</v>
      </c>
      <c r="B25" s="2482">
        <f>結果表!G23</f>
        <v>100.29241075758038</v>
      </c>
      <c r="C25" s="52">
        <f t="shared" ref="C25" si="138">B25-B24</f>
        <v>-0.26232842771328535</v>
      </c>
      <c r="D25" s="243">
        <f t="shared" ref="D25" si="139">ROUND((B25-B13)/B13*100,2)</f>
        <v>-0.56000000000000005</v>
      </c>
      <c r="E25" s="542">
        <f t="shared" ref="E25" si="140">AVERAGE(B23:B25)</f>
        <v>100.52370971600421</v>
      </c>
      <c r="F25" s="359">
        <f t="shared" ref="F25" si="141">E25-E24</f>
        <v>-0.18086500472449529</v>
      </c>
      <c r="G25" s="360">
        <f t="shared" ref="G25" si="142">IF(F25&lt;0,-1,1)</f>
        <v>-1</v>
      </c>
      <c r="H25" s="361">
        <f t="shared" ref="H25" si="143">SUM(G23:G25)</f>
        <v>-3</v>
      </c>
      <c r="I25" s="362" t="str">
        <f t="shared" ref="I25" si="144">IF(H25=-3,"悪化 ",IF(H25=3,"改善 "," ---"))</f>
        <v xml:space="preserve">悪化 </v>
      </c>
      <c r="J25" s="2482">
        <f>結果表!O23</f>
        <v>102.07971746358629</v>
      </c>
      <c r="L25" s="529">
        <v>10</v>
      </c>
      <c r="M25" s="262">
        <f t="shared" ref="M25" si="145">B25</f>
        <v>100.29241075758038</v>
      </c>
      <c r="N25" s="220">
        <f t="shared" ref="N25" si="146">J25</f>
        <v>102.07971746358629</v>
      </c>
    </row>
    <row r="26" spans="1:14">
      <c r="A26" s="2163">
        <v>43770</v>
      </c>
      <c r="B26" s="2482">
        <f>結果表!G24</f>
        <v>99.964368432574375</v>
      </c>
      <c r="C26" s="52">
        <f t="shared" ref="C26" si="147">B26-B25</f>
        <v>-0.32804232500600961</v>
      </c>
      <c r="D26" s="243">
        <f t="shared" ref="D26" si="148">ROUND((B26-B14)/B14*100,2)</f>
        <v>-0.94</v>
      </c>
      <c r="E26" s="542">
        <f t="shared" ref="E26" si="149">AVERAGE(B24:B26)</f>
        <v>100.27050612514948</v>
      </c>
      <c r="F26" s="359">
        <f t="shared" ref="F26" si="150">E26-E25</f>
        <v>-0.25320359085472433</v>
      </c>
      <c r="G26" s="360">
        <f t="shared" ref="G26" si="151">IF(F26&lt;0,-1,1)</f>
        <v>-1</v>
      </c>
      <c r="H26" s="361">
        <f t="shared" ref="H26" si="152">SUM(G24:G26)</f>
        <v>-3</v>
      </c>
      <c r="I26" s="362" t="str">
        <f t="shared" ref="I26" si="153">IF(H26=-3,"悪化 ",IF(H26=3,"改善 "," ---"))</f>
        <v xml:space="preserve">悪化 </v>
      </c>
      <c r="J26" s="2482">
        <f>結果表!O24</f>
        <v>101.850660925958</v>
      </c>
      <c r="L26" s="528">
        <v>11</v>
      </c>
      <c r="M26" s="262">
        <f t="shared" ref="M26" si="154">B26</f>
        <v>99.964368432574375</v>
      </c>
      <c r="N26" s="220">
        <f t="shared" ref="N26" si="155">J26</f>
        <v>101.850660925958</v>
      </c>
    </row>
    <row r="27" spans="1:14">
      <c r="A27" s="2163">
        <v>43800</v>
      </c>
      <c r="B27" s="2483">
        <f>結果表!G25</f>
        <v>99.542115708088659</v>
      </c>
      <c r="C27" s="52">
        <f t="shared" ref="C27:C28" si="156">B27-B26</f>
        <v>-0.42225272448571616</v>
      </c>
      <c r="D27" s="243">
        <f t="shared" ref="D27:D28" si="157">ROUND((B27-B15)/B15*100,2)</f>
        <v>-1.3</v>
      </c>
      <c r="E27" s="542">
        <f t="shared" ref="E27:E28" si="158">AVERAGE(B25:B27)</f>
        <v>99.932964966081144</v>
      </c>
      <c r="F27" s="359">
        <f t="shared" ref="F27:F28" si="159">E27-E26</f>
        <v>-0.33754115906833704</v>
      </c>
      <c r="G27" s="360">
        <f t="shared" ref="G27:G28" si="160">IF(F27&lt;0,-1,1)</f>
        <v>-1</v>
      </c>
      <c r="H27" s="361">
        <f t="shared" ref="H27:H28" si="161">SUM(G25:G27)</f>
        <v>-3</v>
      </c>
      <c r="I27" s="362" t="str">
        <f t="shared" ref="I27:I28" si="162">IF(H27=-3,"悪化 ",IF(H27=3,"改善 "," ---"))</f>
        <v xml:space="preserve">悪化 </v>
      </c>
      <c r="J27" s="2483">
        <f>結果表!O25</f>
        <v>101.47545822760816</v>
      </c>
      <c r="L27" s="527">
        <v>12</v>
      </c>
      <c r="M27" s="262">
        <f t="shared" ref="M27:M28" si="163">B27</f>
        <v>99.542115708088659</v>
      </c>
      <c r="N27" s="220">
        <f t="shared" ref="N27:N28" si="164">J27</f>
        <v>101.47545822760816</v>
      </c>
    </row>
    <row r="28" spans="1:14">
      <c r="A28" s="2174">
        <v>43831</v>
      </c>
      <c r="B28" s="2482">
        <f>結果表!G26</f>
        <v>98.990359509453057</v>
      </c>
      <c r="C28" s="547">
        <f t="shared" si="156"/>
        <v>-0.55175619863560144</v>
      </c>
      <c r="D28" s="245">
        <f t="shared" si="157"/>
        <v>-1.81</v>
      </c>
      <c r="E28" s="548">
        <f t="shared" si="158"/>
        <v>99.498947883372026</v>
      </c>
      <c r="F28" s="553">
        <f t="shared" si="159"/>
        <v>-0.43401708270911854</v>
      </c>
      <c r="G28" s="549">
        <f t="shared" si="160"/>
        <v>-1</v>
      </c>
      <c r="H28" s="554">
        <f t="shared" si="161"/>
        <v>-3</v>
      </c>
      <c r="I28" s="2479" t="str">
        <f t="shared" si="162"/>
        <v xml:space="preserve">悪化 </v>
      </c>
      <c r="J28" s="2482">
        <f>結果表!O26</f>
        <v>100.975322662428</v>
      </c>
      <c r="L28" s="530" t="s">
        <v>802</v>
      </c>
      <c r="M28" s="531">
        <f t="shared" si="163"/>
        <v>98.990359509453057</v>
      </c>
      <c r="N28" s="369">
        <f t="shared" si="164"/>
        <v>100.975322662428</v>
      </c>
    </row>
    <row r="29" spans="1:14">
      <c r="A29" s="2175">
        <v>43862</v>
      </c>
      <c r="B29" s="2482">
        <f>結果表!G27</f>
        <v>98.327171602685496</v>
      </c>
      <c r="C29" s="52">
        <f t="shared" ref="C29" si="165">B29-B28</f>
        <v>-0.66318790676756123</v>
      </c>
      <c r="D29" s="243">
        <f t="shared" ref="D29" si="166">ROUND((B29-B17)/B17*100,2)</f>
        <v>-2.46</v>
      </c>
      <c r="E29" s="542">
        <f t="shared" ref="E29" si="167">AVERAGE(B27:B29)</f>
        <v>98.953215606742404</v>
      </c>
      <c r="F29" s="359">
        <f t="shared" ref="F29" si="168">E29-E28</f>
        <v>-0.54573227662962154</v>
      </c>
      <c r="G29" s="360">
        <f t="shared" ref="G29" si="169">IF(F29&lt;0,-1,1)</f>
        <v>-1</v>
      </c>
      <c r="H29" s="361">
        <f t="shared" ref="H29" si="170">SUM(G27:G29)</f>
        <v>-3</v>
      </c>
      <c r="I29" s="362" t="str">
        <f t="shared" ref="I29" si="171">IF(H29=-3,"悪化 ",IF(H29=3,"改善 "," ---"))</f>
        <v xml:space="preserve">悪化 </v>
      </c>
      <c r="J29" s="2482">
        <f>結果表!O27</f>
        <v>100.38775504163782</v>
      </c>
      <c r="L29" s="527">
        <v>2</v>
      </c>
      <c r="M29" s="262">
        <f t="shared" ref="M29" si="172">B29</f>
        <v>98.327171602685496</v>
      </c>
      <c r="N29" s="220">
        <f t="shared" ref="N29" si="173">J29</f>
        <v>100.38775504163782</v>
      </c>
    </row>
    <row r="30" spans="1:14">
      <c r="A30" s="2175">
        <v>43891</v>
      </c>
      <c r="B30" s="2482">
        <f>結果表!G28</f>
        <v>97.596645042075878</v>
      </c>
      <c r="C30" s="52">
        <f t="shared" ref="C30" si="174">B30-B29</f>
        <v>-0.73052656060961851</v>
      </c>
      <c r="D30" s="243">
        <f t="shared" ref="D30" si="175">ROUND((B30-B18)/B18*100,2)</f>
        <v>-3.17</v>
      </c>
      <c r="E30" s="542">
        <f t="shared" ref="E30" si="176">AVERAGE(B28:B30)</f>
        <v>98.304725384738148</v>
      </c>
      <c r="F30" s="359">
        <f t="shared" ref="F30" si="177">E30-E29</f>
        <v>-0.64849022200425566</v>
      </c>
      <c r="G30" s="360">
        <f t="shared" ref="G30" si="178">IF(F30&lt;0,-1,1)</f>
        <v>-1</v>
      </c>
      <c r="H30" s="361">
        <f t="shared" ref="H30" si="179">SUM(G28:G30)</f>
        <v>-3</v>
      </c>
      <c r="I30" s="362" t="str">
        <f t="shared" ref="I30" si="180">IF(H30=-3,"悪化 ",IF(H30=3,"改善 "," ---"))</f>
        <v xml:space="preserve">悪化 </v>
      </c>
      <c r="J30" s="2482">
        <f>結果表!O28</f>
        <v>99.72912555600162</v>
      </c>
      <c r="L30" s="527">
        <v>3</v>
      </c>
      <c r="M30" s="262">
        <f t="shared" ref="M30:M32" si="181">B30</f>
        <v>97.596645042075878</v>
      </c>
      <c r="N30" s="220">
        <f t="shared" ref="N30:N32" si="182">J30</f>
        <v>99.72912555600162</v>
      </c>
    </row>
    <row r="31" spans="1:14">
      <c r="A31" s="2175">
        <v>43922</v>
      </c>
      <c r="B31" s="2482">
        <f>結果表!G29</f>
        <v>96.89121372100027</v>
      </c>
      <c r="C31" s="52">
        <f t="shared" ref="C31:C32" si="183">B31-B30</f>
        <v>-0.7054313210756078</v>
      </c>
      <c r="D31" s="243">
        <f t="shared" ref="D31:D32" si="184">ROUND((B31-B19)/B19*100,2)</f>
        <v>-3.89</v>
      </c>
      <c r="E31" s="542">
        <f t="shared" ref="E31:E32" si="185">AVERAGE(B29:B31)</f>
        <v>97.605010121920543</v>
      </c>
      <c r="F31" s="359">
        <f t="shared" ref="F31:F32" si="186">E31-E30</f>
        <v>-0.69971526281760532</v>
      </c>
      <c r="G31" s="360">
        <f t="shared" ref="G31:G32" si="187">IF(F31&lt;0,-1,1)</f>
        <v>-1</v>
      </c>
      <c r="H31" s="361">
        <f t="shared" ref="H31:H32" si="188">SUM(G29:G31)</f>
        <v>-3</v>
      </c>
      <c r="I31" s="362" t="str">
        <f t="shared" ref="I31:I32" si="189">IF(H31=-3,"悪化 ",IF(H31=3,"改善 "," ---"))</f>
        <v xml:space="preserve">悪化 </v>
      </c>
      <c r="J31" s="2482">
        <f>結果表!O29</f>
        <v>99.054845713107582</v>
      </c>
      <c r="L31" s="527">
        <v>4</v>
      </c>
      <c r="M31" s="262">
        <f t="shared" si="181"/>
        <v>96.89121372100027</v>
      </c>
      <c r="N31" s="220">
        <f t="shared" si="182"/>
        <v>99.054845713107582</v>
      </c>
    </row>
    <row r="32" spans="1:14">
      <c r="A32" s="2175">
        <v>43952</v>
      </c>
      <c r="B32" s="2482">
        <f>結果表!G30</f>
        <v>96.385465601495767</v>
      </c>
      <c r="C32" s="52">
        <f t="shared" si="183"/>
        <v>-0.50574811950450282</v>
      </c>
      <c r="D32" s="243">
        <f t="shared" si="184"/>
        <v>-4.42</v>
      </c>
      <c r="E32" s="542">
        <f t="shared" si="185"/>
        <v>96.957774788190633</v>
      </c>
      <c r="F32" s="359">
        <f t="shared" si="186"/>
        <v>-0.64723533372990971</v>
      </c>
      <c r="G32" s="360">
        <f t="shared" si="187"/>
        <v>-1</v>
      </c>
      <c r="H32" s="361">
        <f t="shared" si="188"/>
        <v>-3</v>
      </c>
      <c r="I32" s="362" t="str">
        <f t="shared" si="189"/>
        <v xml:space="preserve">悪化 </v>
      </c>
      <c r="J32" s="2482">
        <f>結果表!O30</f>
        <v>98.47999107069603</v>
      </c>
      <c r="L32" s="527">
        <v>5</v>
      </c>
      <c r="M32" s="262">
        <f t="shared" si="181"/>
        <v>96.385465601495767</v>
      </c>
      <c r="N32" s="220">
        <f t="shared" si="182"/>
        <v>98.47999107069603</v>
      </c>
    </row>
    <row r="33" spans="1:16">
      <c r="A33" s="2175">
        <v>43983</v>
      </c>
      <c r="B33" s="2482">
        <f>結果表!G31</f>
        <v>96.176770928601755</v>
      </c>
      <c r="C33" s="52">
        <f t="shared" ref="C33" si="190">B33-B32</f>
        <v>-0.208694672894012</v>
      </c>
      <c r="D33" s="243">
        <f t="shared" ref="D33" si="191">ROUND((B33-B21)/B21*100,2)</f>
        <v>-4.6500000000000004</v>
      </c>
      <c r="E33" s="542">
        <f t="shared" ref="E33" si="192">AVERAGE(B31:B33)</f>
        <v>96.484483417032592</v>
      </c>
      <c r="F33" s="359">
        <f t="shared" ref="F33" si="193">E33-E32</f>
        <v>-0.47329137115804087</v>
      </c>
      <c r="G33" s="360">
        <f t="shared" ref="G33" si="194">IF(F33&lt;0,-1,1)</f>
        <v>-1</v>
      </c>
      <c r="H33" s="361">
        <f t="shared" ref="H33" si="195">SUM(G31:G33)</f>
        <v>-3</v>
      </c>
      <c r="I33" s="362" t="str">
        <f t="shared" ref="I33" si="196">IF(H33=-3,"悪化 ",IF(H33=3,"改善 "," ---"))</f>
        <v xml:space="preserve">悪化 </v>
      </c>
      <c r="J33" s="2482">
        <f>結果表!O31</f>
        <v>98.036369713512357</v>
      </c>
      <c r="L33" s="527">
        <v>6</v>
      </c>
      <c r="M33" s="262">
        <f t="shared" ref="M33" si="197">B33</f>
        <v>96.176770928601755</v>
      </c>
      <c r="N33" s="220">
        <f t="shared" ref="N33" si="198">J33</f>
        <v>98.036369713512357</v>
      </c>
    </row>
    <row r="34" spans="1:16">
      <c r="A34" s="2175">
        <v>44013</v>
      </c>
      <c r="B34" s="2482">
        <f>結果表!G32</f>
        <v>96.213235435920865</v>
      </c>
      <c r="C34" s="52">
        <f t="shared" ref="C34" si="199">B34-B33</f>
        <v>3.6464507319109885E-2</v>
      </c>
      <c r="D34" s="243">
        <f t="shared" ref="D34" si="200">ROUND((B34-B22)/B22*100,2)</f>
        <v>-4.58</v>
      </c>
      <c r="E34" s="542">
        <f t="shared" ref="E34" si="201">AVERAGE(B32:B34)</f>
        <v>96.258490655339457</v>
      </c>
      <c r="F34" s="359">
        <f t="shared" ref="F34" si="202">E34-E33</f>
        <v>-0.22599276169313498</v>
      </c>
      <c r="G34" s="360">
        <f t="shared" ref="G34" si="203">IF(F34&lt;0,-1,1)</f>
        <v>-1</v>
      </c>
      <c r="H34" s="361">
        <f t="shared" ref="H34" si="204">SUM(G32:G34)</f>
        <v>-3</v>
      </c>
      <c r="I34" s="362" t="str">
        <f t="shared" ref="I34" si="205">IF(H34=-3,"悪化 ",IF(H34=3,"改善 "," ---"))</f>
        <v xml:space="preserve">悪化 </v>
      </c>
      <c r="J34" s="2482">
        <f>結果表!O32</f>
        <v>97.653422932553212</v>
      </c>
      <c r="L34" s="527">
        <v>7</v>
      </c>
      <c r="M34" s="262">
        <f t="shared" ref="M34" si="206">B34</f>
        <v>96.213235435920865</v>
      </c>
      <c r="N34" s="220">
        <f t="shared" ref="N34" si="207">J34</f>
        <v>97.653422932553212</v>
      </c>
    </row>
    <row r="35" spans="1:16">
      <c r="A35" s="2175">
        <v>44044</v>
      </c>
      <c r="B35" s="2482">
        <f>結果表!G33</f>
        <v>96.470344847213511</v>
      </c>
      <c r="C35" s="52">
        <f t="shared" ref="C35" si="208">B35-B34</f>
        <v>0.25710941129264597</v>
      </c>
      <c r="D35" s="243">
        <f t="shared" ref="D35" si="209">ROUND((B35-B23)/B23*100,2)</f>
        <v>-4.22</v>
      </c>
      <c r="E35" s="542">
        <f t="shared" ref="E35" si="210">AVERAGE(B33:B35)</f>
        <v>96.286783737245358</v>
      </c>
      <c r="F35" s="359">
        <f t="shared" ref="F35" si="211">E35-E34</f>
        <v>2.8293081905900408E-2</v>
      </c>
      <c r="G35" s="360">
        <f t="shared" ref="G35" si="212">IF(F35&lt;0,-1,1)</f>
        <v>1</v>
      </c>
      <c r="H35" s="361">
        <f t="shared" ref="H35" si="213">SUM(G33:G35)</f>
        <v>-1</v>
      </c>
      <c r="I35" s="362" t="str">
        <f t="shared" ref="I35" si="214">IF(H35=-3,"悪化 ",IF(H35=3,"改善 "," ---"))</f>
        <v xml:space="preserve"> ---</v>
      </c>
      <c r="J35" s="2482">
        <f>結果表!O33</f>
        <v>97.307466537159044</v>
      </c>
      <c r="L35" s="529">
        <v>8</v>
      </c>
      <c r="M35" s="262">
        <f t="shared" ref="M35" si="215">B35</f>
        <v>96.470344847213511</v>
      </c>
      <c r="N35" s="220">
        <f t="shared" ref="N35" si="216">J35</f>
        <v>97.307466537159044</v>
      </c>
    </row>
    <row r="36" spans="1:16">
      <c r="A36" s="2175">
        <v>44075</v>
      </c>
      <c r="B36" s="2482">
        <f>結果表!G34</f>
        <v>96.936482877311192</v>
      </c>
      <c r="C36" s="52">
        <f t="shared" ref="C36" si="217">B36-B35</f>
        <v>0.46613803009768162</v>
      </c>
      <c r="D36" s="243">
        <f t="shared" ref="D36" si="218">ROUND((B36-B24)/B24*100,2)</f>
        <v>-3.6</v>
      </c>
      <c r="E36" s="542">
        <f t="shared" ref="E36" si="219">AVERAGE(B34:B36)</f>
        <v>96.540021053481851</v>
      </c>
      <c r="F36" s="359">
        <f t="shared" ref="F36" si="220">E36-E35</f>
        <v>0.25323731623649337</v>
      </c>
      <c r="G36" s="360">
        <f t="shared" ref="G36" si="221">IF(F36&lt;0,-1,1)</f>
        <v>1</v>
      </c>
      <c r="H36" s="361">
        <f t="shared" ref="H36" si="222">SUM(G34:G36)</f>
        <v>1</v>
      </c>
      <c r="I36" s="362" t="str">
        <f t="shared" ref="I36" si="223">IF(H36=-3,"悪化 ",IF(H36=3,"改善 "," ---"))</f>
        <v xml:space="preserve"> ---</v>
      </c>
      <c r="J36" s="2482">
        <f>結果表!O34</f>
        <v>97.045131111975394</v>
      </c>
      <c r="L36" s="529">
        <v>9</v>
      </c>
      <c r="M36" s="262">
        <f t="shared" ref="M36" si="224">B36</f>
        <v>96.936482877311192</v>
      </c>
      <c r="N36" s="220">
        <f t="shared" ref="N36" si="225">J36</f>
        <v>97.045131111975394</v>
      </c>
    </row>
    <row r="37" spans="1:16">
      <c r="A37" s="2175">
        <v>44105</v>
      </c>
      <c r="B37" s="2482">
        <f>結果表!G35</f>
        <v>97.500863430081779</v>
      </c>
      <c r="C37" s="52">
        <f t="shared" ref="C37" si="226">B37-B36</f>
        <v>0.56438055277058652</v>
      </c>
      <c r="D37" s="243">
        <f t="shared" ref="D37" si="227">ROUND((B37-B25)/B25*100,2)</f>
        <v>-2.78</v>
      </c>
      <c r="E37" s="359">
        <f t="shared" ref="E37" si="228">AVERAGE(B35:B37)</f>
        <v>96.969230384868823</v>
      </c>
      <c r="F37" s="359">
        <f t="shared" ref="F37" si="229">E37-E36</f>
        <v>0.42920933138697137</v>
      </c>
      <c r="G37" s="360">
        <f t="shared" ref="G37" si="230">IF(F37&lt;0,-1,1)</f>
        <v>1</v>
      </c>
      <c r="H37" s="361">
        <f t="shared" ref="H37" si="231">SUM(G35:G37)</f>
        <v>3</v>
      </c>
      <c r="I37" s="2478" t="str">
        <f t="shared" ref="I37" si="232">IF(H37=-3,"悪化 ",IF(H37=3,"改善 "," ---"))</f>
        <v xml:space="preserve">改善 </v>
      </c>
      <c r="J37" s="2482">
        <f>結果表!O35</f>
        <v>96.937539621147266</v>
      </c>
      <c r="L37" s="529">
        <v>10</v>
      </c>
      <c r="M37" s="262">
        <f t="shared" ref="M37" si="233">B37</f>
        <v>97.500863430081779</v>
      </c>
      <c r="N37" s="220">
        <f t="shared" ref="N37" si="234">J37</f>
        <v>96.937539621147266</v>
      </c>
    </row>
    <row r="38" spans="1:16">
      <c r="A38" s="2175">
        <v>44136</v>
      </c>
      <c r="B38" s="2482">
        <f>結果表!G36</f>
        <v>98.133150867312949</v>
      </c>
      <c r="C38" s="52">
        <f t="shared" ref="C38" si="235">B38-B37</f>
        <v>0.6322874372311702</v>
      </c>
      <c r="D38" s="243">
        <f t="shared" ref="D38" si="236">ROUND((B38-B26)/B26*100,2)</f>
        <v>-1.83</v>
      </c>
      <c r="E38" s="359">
        <f t="shared" ref="E38" si="237">AVERAGE(B36:B38)</f>
        <v>97.523499058235302</v>
      </c>
      <c r="F38" s="359">
        <f t="shared" ref="F38" si="238">E38-E37</f>
        <v>0.55426867336647945</v>
      </c>
      <c r="G38" s="361">
        <f t="shared" ref="G38" si="239">IF(F38&lt;0,-1,1)</f>
        <v>1</v>
      </c>
      <c r="H38" s="361">
        <f t="shared" ref="H38" si="240">SUM(G36:G38)</f>
        <v>3</v>
      </c>
      <c r="I38" s="2478" t="str">
        <f t="shared" ref="I38" si="241">IF(H38=-3,"悪化 ",IF(H38=3,"改善 "," ---"))</f>
        <v xml:space="preserve">改善 </v>
      </c>
      <c r="J38" s="2482">
        <f>結果表!O36</f>
        <v>97.054773210719944</v>
      </c>
      <c r="L38" s="528">
        <v>11</v>
      </c>
      <c r="M38" s="262">
        <f t="shared" ref="M38" si="242">B38</f>
        <v>98.133150867312949</v>
      </c>
      <c r="N38" s="220">
        <f t="shared" ref="N38" si="243">J38</f>
        <v>97.054773210719944</v>
      </c>
    </row>
    <row r="39" spans="1:16">
      <c r="A39" s="2484">
        <v>44166</v>
      </c>
      <c r="B39" s="2482">
        <f>結果表!G37</f>
        <v>98.810829373968417</v>
      </c>
      <c r="C39" s="550">
        <f t="shared" ref="C39" si="244">B39-B38</f>
        <v>0.67767850665546803</v>
      </c>
      <c r="D39" s="246">
        <f t="shared" ref="D39" si="245">ROUND((B39-B27)/B27*100,2)</f>
        <v>-0.73</v>
      </c>
      <c r="E39" s="544">
        <f t="shared" ref="E39" si="246">AVERAGE(B37:B39)</f>
        <v>98.14828122378772</v>
      </c>
      <c r="F39" s="544">
        <f t="shared" ref="F39" si="247">E39-E38</f>
        <v>0.62478216555241772</v>
      </c>
      <c r="G39" s="545">
        <f t="shared" ref="G39" si="248">IF(F39&lt;0,-1,1)</f>
        <v>1</v>
      </c>
      <c r="H39" s="545">
        <f t="shared" ref="H39" si="249">SUM(G37:G39)</f>
        <v>3</v>
      </c>
      <c r="I39" s="2480" t="str">
        <f t="shared" ref="I39" si="250">IF(H39=-3,"悪化 ",IF(H39=3,"改善 "," ---"))</f>
        <v xml:space="preserve">改善 </v>
      </c>
      <c r="J39" s="2482">
        <f>結果表!O37</f>
        <v>97.345673275468144</v>
      </c>
      <c r="L39" s="532">
        <v>12</v>
      </c>
      <c r="M39" s="494">
        <f t="shared" ref="M39" si="251">B39</f>
        <v>98.810829373968417</v>
      </c>
      <c r="N39" s="225">
        <f t="shared" ref="N39" si="252">J39</f>
        <v>97.345673275468144</v>
      </c>
    </row>
    <row r="40" spans="1:16">
      <c r="A40" s="2163">
        <v>44197</v>
      </c>
      <c r="B40" s="2481">
        <f>結果表!G38</f>
        <v>99.440590980339394</v>
      </c>
      <c r="C40" s="699">
        <f t="shared" ref="C40" si="253">B40-B39</f>
        <v>0.62976160637097678</v>
      </c>
      <c r="D40" s="699">
        <f t="shared" ref="D40" si="254">ROUND((B40-B28)/B28*100,2)</f>
        <v>0.45</v>
      </c>
      <c r="E40" s="359">
        <f t="shared" ref="E40" si="255">AVERAGE(B38:B40)</f>
        <v>98.794857073873587</v>
      </c>
      <c r="F40" s="359">
        <f t="shared" ref="F40" si="256">E40-E39</f>
        <v>0.64657585008586693</v>
      </c>
      <c r="G40" s="361">
        <f t="shared" ref="G40" si="257">IF(F40&lt;0,-1,1)</f>
        <v>1</v>
      </c>
      <c r="H40" s="361">
        <f t="shared" ref="H40" si="258">SUM(G38:G40)</f>
        <v>3</v>
      </c>
      <c r="I40" s="2478" t="str">
        <f t="shared" ref="I40" si="259">IF(H40=-3,"悪化 ",IF(H40=3,"改善 "," ---"))</f>
        <v xml:space="preserve">改善 </v>
      </c>
      <c r="J40" s="2481">
        <f>結果表!O38</f>
        <v>97.709738595855868</v>
      </c>
      <c r="L40" s="530" t="s">
        <v>814</v>
      </c>
      <c r="M40" s="262">
        <f t="shared" ref="M40" si="260">B40</f>
        <v>99.440590980339394</v>
      </c>
      <c r="N40" s="220">
        <f t="shared" ref="N40" si="261">J40</f>
        <v>97.709738595855868</v>
      </c>
    </row>
    <row r="41" spans="1:16">
      <c r="A41" s="2163">
        <v>44228</v>
      </c>
      <c r="B41" s="2482">
        <f>結果表!G39</f>
        <v>99.971663422191256</v>
      </c>
      <c r="C41" s="699">
        <f t="shared" ref="C41" si="262">B41-B40</f>
        <v>0.53107244185186175</v>
      </c>
      <c r="D41" s="699">
        <f t="shared" ref="D41" si="263">ROUND((B41-B29)/B29*100,2)</f>
        <v>1.67</v>
      </c>
      <c r="E41" s="359">
        <f t="shared" ref="E41" si="264">AVERAGE(B39:B41)</f>
        <v>99.407694592166351</v>
      </c>
      <c r="F41" s="359">
        <f t="shared" ref="F41" si="265">E41-E40</f>
        <v>0.61283751829276412</v>
      </c>
      <c r="G41" s="361">
        <f t="shared" ref="G41" si="266">IF(F41&lt;0,-1,1)</f>
        <v>1</v>
      </c>
      <c r="H41" s="361">
        <f t="shared" ref="H41" si="267">SUM(G39:G41)</f>
        <v>3</v>
      </c>
      <c r="I41" s="2478" t="str">
        <f t="shared" ref="I41" si="268">IF(H41=-3,"悪化 ",IF(H41=3,"改善 "," ---"))</f>
        <v xml:space="preserve">改善 </v>
      </c>
      <c r="J41" s="2482">
        <f>結果表!O39</f>
        <v>98.060071500083524</v>
      </c>
      <c r="L41" s="527">
        <v>2</v>
      </c>
      <c r="M41" s="262">
        <f t="shared" ref="M41" si="269">B41</f>
        <v>99.971663422191256</v>
      </c>
      <c r="N41" s="220">
        <f t="shared" ref="N41" si="270">J41</f>
        <v>98.060071500083524</v>
      </c>
    </row>
    <row r="42" spans="1:16">
      <c r="A42" s="2163">
        <v>44256</v>
      </c>
      <c r="B42" s="2482">
        <f>結果表!G40</f>
        <v>100.40625276398482</v>
      </c>
      <c r="C42" s="699">
        <f t="shared" ref="C42" si="271">B42-B41</f>
        <v>0.43458934179356845</v>
      </c>
      <c r="D42" s="699">
        <f t="shared" ref="D42" si="272">ROUND((B42-B30)/B30*100,2)</f>
        <v>2.88</v>
      </c>
      <c r="E42" s="359">
        <f t="shared" ref="E42" si="273">AVERAGE(B40:B42)</f>
        <v>99.939502388838491</v>
      </c>
      <c r="F42" s="359">
        <f t="shared" ref="F42" si="274">E42-E41</f>
        <v>0.5318077966721404</v>
      </c>
      <c r="G42" s="361">
        <f t="shared" ref="G42" si="275">IF(F42&lt;0,-1,1)</f>
        <v>1</v>
      </c>
      <c r="H42" s="361">
        <f t="shared" ref="H42" si="276">SUM(G40:G42)</f>
        <v>3</v>
      </c>
      <c r="I42" s="2478" t="str">
        <f t="shared" ref="I42" si="277">IF(H42=-3,"悪化 ",IF(H42=3,"改善 "," ---"))</f>
        <v xml:space="preserve">改善 </v>
      </c>
      <c r="J42" s="2482">
        <f>結果表!O40</f>
        <v>98.348261810058162</v>
      </c>
      <c r="L42" s="527">
        <v>3</v>
      </c>
      <c r="M42" s="262">
        <f t="shared" ref="M42" si="278">B42</f>
        <v>100.40625276398482</v>
      </c>
      <c r="N42" s="220">
        <f t="shared" ref="N42" si="279">J42</f>
        <v>98.348261810058162</v>
      </c>
    </row>
    <row r="43" spans="1:16">
      <c r="A43" s="2163">
        <v>44287</v>
      </c>
      <c r="B43" s="2482">
        <f>結果表!G41</f>
        <v>100.71405543652449</v>
      </c>
      <c r="C43" s="699">
        <f t="shared" ref="C43" si="280">B43-B42</f>
        <v>0.30780267253966542</v>
      </c>
      <c r="D43" s="699">
        <f t="shared" ref="D43" si="281">ROUND((B43-B31)/B31*100,2)</f>
        <v>3.95</v>
      </c>
      <c r="E43" s="359">
        <f t="shared" ref="E43" si="282">AVERAGE(B41:B43)</f>
        <v>100.3639905409002</v>
      </c>
      <c r="F43" s="359">
        <f t="shared" ref="F43" si="283">E43-E42</f>
        <v>0.42448815206171275</v>
      </c>
      <c r="G43" s="361">
        <f t="shared" ref="G43" si="284">IF(F43&lt;0,-1,1)</f>
        <v>1</v>
      </c>
      <c r="H43" s="361">
        <f t="shared" ref="H43" si="285">SUM(G41:G43)</f>
        <v>3</v>
      </c>
      <c r="I43" s="2478" t="str">
        <f t="shared" ref="I43" si="286">IF(H43=-3,"悪化 ",IF(H43=3,"改善 "," ---"))</f>
        <v xml:space="preserve">改善 </v>
      </c>
      <c r="J43" s="2482">
        <f>結果表!O41</f>
        <v>98.575981006579269</v>
      </c>
      <c r="L43" s="527">
        <v>4</v>
      </c>
      <c r="M43" s="262">
        <f t="shared" ref="M43" si="287">B43</f>
        <v>100.71405543652449</v>
      </c>
      <c r="N43" s="220">
        <f t="shared" ref="N43" si="288">J43</f>
        <v>98.575981006579269</v>
      </c>
    </row>
    <row r="44" spans="1:16">
      <c r="A44" s="2163">
        <v>44317</v>
      </c>
      <c r="B44" s="2482">
        <f>結果表!G42</f>
        <v>100.93063459217132</v>
      </c>
      <c r="C44" s="699">
        <f t="shared" ref="C44" si="289">B44-B43</f>
        <v>0.21657915564682639</v>
      </c>
      <c r="D44" s="699">
        <f t="shared" ref="D44" si="290">ROUND((B44-B32)/B32*100,2)</f>
        <v>4.72</v>
      </c>
      <c r="E44" s="359">
        <f t="shared" ref="E44" si="291">AVERAGE(B42:B44)</f>
        <v>100.68364759756021</v>
      </c>
      <c r="F44" s="359">
        <f t="shared" ref="F44" si="292">E44-E43</f>
        <v>0.31965705666000588</v>
      </c>
      <c r="G44" s="361">
        <f t="shared" ref="G44" si="293">IF(F44&lt;0,-1,1)</f>
        <v>1</v>
      </c>
      <c r="H44" s="361">
        <f t="shared" ref="H44" si="294">SUM(G42:G44)</f>
        <v>3</v>
      </c>
      <c r="I44" s="2478" t="str">
        <f t="shared" ref="I44" si="295">IF(H44=-3,"悪化 ",IF(H44=3,"改善 "," ---"))</f>
        <v xml:space="preserve">改善 </v>
      </c>
      <c r="J44" s="2482">
        <f>結果表!O42</f>
        <v>98.779794423390953</v>
      </c>
      <c r="L44" s="527">
        <v>5</v>
      </c>
      <c r="M44" s="262">
        <f t="shared" ref="M44" si="296">B44</f>
        <v>100.93063459217132</v>
      </c>
      <c r="N44" s="220">
        <f t="shared" ref="N44" si="297">J44</f>
        <v>98.779794423390953</v>
      </c>
    </row>
    <row r="45" spans="1:16">
      <c r="A45" s="2163">
        <v>44348</v>
      </c>
      <c r="B45" s="2482">
        <f>結果表!G43</f>
        <v>101.06065725240646</v>
      </c>
      <c r="C45" s="699">
        <f t="shared" ref="C45" si="298">B45-B44</f>
        <v>0.13002266023514153</v>
      </c>
      <c r="D45" s="699">
        <f t="shared" ref="D45" si="299">ROUND((B45-B33)/B33*100,2)</f>
        <v>5.08</v>
      </c>
      <c r="E45" s="359">
        <f t="shared" ref="E45" si="300">AVERAGE(B43:B45)</f>
        <v>100.90178242703409</v>
      </c>
      <c r="F45" s="359">
        <f t="shared" ref="F45" si="301">E45-E44</f>
        <v>0.21813482947388252</v>
      </c>
      <c r="G45" s="361">
        <f t="shared" ref="G45" si="302">IF(F45&lt;0,-1,1)</f>
        <v>1</v>
      </c>
      <c r="H45" s="361">
        <f t="shared" ref="H45" si="303">SUM(G43:G45)</f>
        <v>3</v>
      </c>
      <c r="I45" s="2478" t="str">
        <f t="shared" ref="I45" si="304">IF(H45=-3,"悪化 ",IF(H45=3,"改善 "," ---"))</f>
        <v xml:space="preserve">改善 </v>
      </c>
      <c r="J45" s="2482">
        <f>結果表!O43</f>
        <v>98.945485639096532</v>
      </c>
      <c r="L45" s="527">
        <v>6</v>
      </c>
      <c r="M45" s="262">
        <f t="shared" ref="M45" si="305">B45</f>
        <v>101.06065725240646</v>
      </c>
      <c r="N45" s="220">
        <f t="shared" ref="N45" si="306">J45</f>
        <v>98.945485639096532</v>
      </c>
    </row>
    <row r="46" spans="1:16">
      <c r="A46" s="2163">
        <v>44378</v>
      </c>
      <c r="B46" s="2482">
        <f>結果表!G44</f>
        <v>101.11868143295519</v>
      </c>
      <c r="C46" s="699">
        <f t="shared" ref="C46" si="307">B46-B45</f>
        <v>5.80241805487276E-2</v>
      </c>
      <c r="D46" s="699">
        <f t="shared" ref="D46" si="308">ROUND((B46-B34)/B34*100,2)</f>
        <v>5.0999999999999996</v>
      </c>
      <c r="E46" s="359">
        <f t="shared" ref="E46" si="309">AVERAGE(B44:B46)</f>
        <v>101.03665775917766</v>
      </c>
      <c r="F46" s="359">
        <f t="shared" ref="F46" si="310">E46-E45</f>
        <v>0.13487533214356517</v>
      </c>
      <c r="G46" s="361">
        <f t="shared" ref="G46" si="311">IF(F46&lt;0,-1,1)</f>
        <v>1</v>
      </c>
      <c r="H46" s="361">
        <f t="shared" ref="H46" si="312">SUM(G44:G46)</f>
        <v>3</v>
      </c>
      <c r="I46" s="2478" t="str">
        <f t="shared" ref="I46" si="313">IF(H46=-3,"悪化 ",IF(H46=3,"改善 "," ---"))</f>
        <v xml:space="preserve">改善 </v>
      </c>
      <c r="J46" s="2482">
        <f>結果表!O44</f>
        <v>99.00379114054428</v>
      </c>
      <c r="L46" s="527">
        <v>7</v>
      </c>
      <c r="M46" s="262">
        <f t="shared" ref="M46" si="314">B46</f>
        <v>101.11868143295519</v>
      </c>
      <c r="N46" s="220">
        <f t="shared" ref="N46" si="315">J46</f>
        <v>99.00379114054428</v>
      </c>
    </row>
    <row r="47" spans="1:16">
      <c r="A47" s="2163">
        <v>44409</v>
      </c>
      <c r="B47" s="2482">
        <f>結果表!G45</f>
        <v>101.16999961206314</v>
      </c>
      <c r="C47" s="699">
        <f t="shared" ref="C47" si="316">B47-B46</f>
        <v>5.1318179107951778E-2</v>
      </c>
      <c r="D47" s="699">
        <f t="shared" ref="D47" si="317">ROUND((B47-B35)/B35*100,2)</f>
        <v>4.87</v>
      </c>
      <c r="E47" s="359">
        <f t="shared" ref="E47" si="318">AVERAGE(B45:B47)</f>
        <v>101.11644609914158</v>
      </c>
      <c r="F47" s="359">
        <f t="shared" ref="F47" si="319">E47-E46</f>
        <v>7.9788339963926092E-2</v>
      </c>
      <c r="G47" s="361">
        <f t="shared" ref="G47" si="320">IF(F47&lt;0,-1,1)</f>
        <v>1</v>
      </c>
      <c r="H47" s="361">
        <f t="shared" ref="H47" si="321">SUM(G45:G47)</f>
        <v>3</v>
      </c>
      <c r="I47" s="2478" t="str">
        <f t="shared" ref="I47" si="322">IF(H47=-3,"悪化 ",IF(H47=3,"改善 "," ---"))</f>
        <v xml:space="preserve">改善 </v>
      </c>
      <c r="J47" s="2482">
        <f>結果表!O45</f>
        <v>98.95451821418439</v>
      </c>
      <c r="L47" s="529">
        <v>8</v>
      </c>
      <c r="M47" s="262">
        <f t="shared" ref="M47" si="323">B47</f>
        <v>101.16999961206314</v>
      </c>
      <c r="N47" s="220">
        <f t="shared" ref="N47" si="324">J47</f>
        <v>98.95451821418439</v>
      </c>
      <c r="P47" t="s">
        <v>830</v>
      </c>
    </row>
    <row r="48" spans="1:16">
      <c r="A48" s="2163">
        <v>44440</v>
      </c>
      <c r="B48" s="2482">
        <f>結果表!G46</f>
        <v>101.24724550596483</v>
      </c>
      <c r="C48" s="699">
        <f t="shared" ref="C48" si="325">B48-B47</f>
        <v>7.724589390169001E-2</v>
      </c>
      <c r="D48" s="699">
        <f t="shared" ref="D48" si="326">ROUND((B48-B36)/B36*100,2)</f>
        <v>4.45</v>
      </c>
      <c r="E48" s="359">
        <f t="shared" ref="E48" si="327">AVERAGE(B46:B48)</f>
        <v>101.17864218366105</v>
      </c>
      <c r="F48" s="359">
        <f t="shared" ref="F48" si="328">E48-E47</f>
        <v>6.2196084519470674E-2</v>
      </c>
      <c r="G48" s="361">
        <f t="shared" ref="G48" si="329">IF(F48&lt;0,-1,1)</f>
        <v>1</v>
      </c>
      <c r="H48" s="361">
        <f t="shared" ref="H48" si="330">SUM(G46:G48)</f>
        <v>3</v>
      </c>
      <c r="I48" s="2478" t="str">
        <f t="shared" ref="I48" si="331">IF(H48=-3,"悪化 ",IF(H48=3,"改善 "," ---"))</f>
        <v xml:space="preserve">改善 </v>
      </c>
      <c r="J48" s="2482">
        <f>結果表!O46</f>
        <v>98.865295176116177</v>
      </c>
      <c r="L48" s="529">
        <v>9</v>
      </c>
      <c r="M48" s="262">
        <f t="shared" ref="M48" si="332">B48</f>
        <v>101.24724550596483</v>
      </c>
      <c r="N48" s="220">
        <f t="shared" ref="N48" si="333">J48</f>
        <v>98.865295176116177</v>
      </c>
    </row>
    <row r="49" spans="1:14">
      <c r="A49" s="2163">
        <v>44470</v>
      </c>
      <c r="B49" s="2482">
        <f>結果表!G47</f>
        <v>101.37336334359239</v>
      </c>
      <c r="C49" s="699">
        <f t="shared" ref="C49" si="334">B49-B48</f>
        <v>0.1261178376275609</v>
      </c>
      <c r="D49" s="699">
        <f t="shared" ref="D49" si="335">ROUND((B49-B37)/B37*100,2)</f>
        <v>3.97</v>
      </c>
      <c r="E49" s="359">
        <f t="shared" ref="E49" si="336">AVERAGE(B47:B49)</f>
        <v>101.26353615387343</v>
      </c>
      <c r="F49" s="359">
        <f t="shared" ref="F49" si="337">E49-E48</f>
        <v>8.4893970212377212E-2</v>
      </c>
      <c r="G49" s="361">
        <f t="shared" ref="G49" si="338">IF(F49&lt;0,-1,1)</f>
        <v>1</v>
      </c>
      <c r="H49" s="361">
        <f t="shared" ref="H49" si="339">SUM(G47:G49)</f>
        <v>3</v>
      </c>
      <c r="I49" s="2478" t="str">
        <f t="shared" ref="I49" si="340">IF(H49=-3,"悪化 ",IF(H49=3,"改善 "," ---"))</f>
        <v xml:space="preserve">改善 </v>
      </c>
      <c r="J49" s="2482">
        <f>結果表!O47</f>
        <v>98.822111961786362</v>
      </c>
      <c r="L49" s="529">
        <v>10</v>
      </c>
      <c r="M49" s="262">
        <f t="shared" ref="M49" si="341">B49</f>
        <v>101.37336334359239</v>
      </c>
      <c r="N49" s="220">
        <f t="shared" ref="N49" si="342">J49</f>
        <v>98.822111961786362</v>
      </c>
    </row>
    <row r="50" spans="1:14">
      <c r="A50" s="2163">
        <v>44501</v>
      </c>
      <c r="B50" s="2482">
        <f>結果表!G48</f>
        <v>101.5339787741117</v>
      </c>
      <c r="C50" s="699">
        <f t="shared" ref="C50" si="343">B50-B49</f>
        <v>0.16061543051931437</v>
      </c>
      <c r="D50" s="699">
        <f t="shared" ref="D50" si="344">ROUND((B50-B38)/B38*100,2)</f>
        <v>3.47</v>
      </c>
      <c r="E50" s="359">
        <f t="shared" ref="E50" si="345">AVERAGE(B48:B50)</f>
        <v>101.38486254122297</v>
      </c>
      <c r="F50" s="359">
        <f t="shared" ref="F50" si="346">E50-E49</f>
        <v>0.12132638734954071</v>
      </c>
      <c r="G50" s="361">
        <f t="shared" ref="G50" si="347">IF(F50&lt;0,-1,1)</f>
        <v>1</v>
      </c>
      <c r="H50" s="361">
        <f t="shared" ref="H50" si="348">SUM(G48:G50)</f>
        <v>3</v>
      </c>
      <c r="I50" s="2478" t="str">
        <f t="shared" ref="I50" si="349">IF(H50=-3,"悪化 ",IF(H50=3,"改善 "," ---"))</f>
        <v xml:space="preserve">改善 </v>
      </c>
      <c r="J50" s="2482">
        <f>結果表!O48</f>
        <v>98.91201145333612</v>
      </c>
      <c r="L50" s="528">
        <v>11</v>
      </c>
      <c r="M50" s="262">
        <f t="shared" ref="M50" si="350">B50</f>
        <v>101.5339787741117</v>
      </c>
      <c r="N50" s="220">
        <f t="shared" ref="N50" si="351">J50</f>
        <v>98.91201145333612</v>
      </c>
    </row>
    <row r="51" spans="1:14">
      <c r="A51" s="2163">
        <v>44531</v>
      </c>
      <c r="B51" s="2483">
        <f>結果表!G49</f>
        <v>101.69977231149996</v>
      </c>
      <c r="C51" s="699">
        <f t="shared" ref="C51:C52" si="352">B51-B50</f>
        <v>0.16579353738825375</v>
      </c>
      <c r="D51" s="699">
        <f t="shared" ref="D51:D52" si="353">ROUND((B51-B39)/B39*100,2)</f>
        <v>2.92</v>
      </c>
      <c r="E51" s="359">
        <f t="shared" ref="E51:E52" si="354">AVERAGE(B49:B51)</f>
        <v>101.53570480973468</v>
      </c>
      <c r="F51" s="359">
        <f t="shared" ref="F51:F52" si="355">E51-E50</f>
        <v>0.15084226851170968</v>
      </c>
      <c r="G51" s="361">
        <f t="shared" ref="G51:G52" si="356">IF(F51&lt;0,-1,1)</f>
        <v>1</v>
      </c>
      <c r="H51" s="361">
        <f t="shared" ref="H51:H52" si="357">SUM(G49:G51)</f>
        <v>3</v>
      </c>
      <c r="I51" s="2478" t="str">
        <f t="shared" ref="I51:I52" si="358">IF(H51=-3,"悪化 ",IF(H51=3,"改善 "," ---"))</f>
        <v xml:space="preserve">改善 </v>
      </c>
      <c r="J51" s="2483">
        <f>結果表!O49</f>
        <v>99.104243853971212</v>
      </c>
      <c r="L51" s="532">
        <v>12</v>
      </c>
      <c r="M51" s="494">
        <f t="shared" ref="M51:M52" si="359">B51</f>
        <v>101.69977231149996</v>
      </c>
      <c r="N51" s="225">
        <f t="shared" ref="N51:N52" si="360">J51</f>
        <v>99.104243853971212</v>
      </c>
    </row>
    <row r="52" spans="1:14">
      <c r="A52" s="2174">
        <v>44562</v>
      </c>
      <c r="B52" s="2482">
        <f>結果表!G50</f>
        <v>101.90043123604102</v>
      </c>
      <c r="C52" s="547">
        <f t="shared" si="352"/>
        <v>0.20065892454105949</v>
      </c>
      <c r="D52" s="245">
        <f t="shared" si="353"/>
        <v>2.4700000000000002</v>
      </c>
      <c r="E52" s="548">
        <f t="shared" si="354"/>
        <v>101.71139410721757</v>
      </c>
      <c r="F52" s="553">
        <f t="shared" si="355"/>
        <v>0.17568929748289008</v>
      </c>
      <c r="G52" s="549">
        <f t="shared" si="356"/>
        <v>1</v>
      </c>
      <c r="H52" s="554">
        <f t="shared" si="357"/>
        <v>3</v>
      </c>
      <c r="I52" s="2479" t="str">
        <f t="shared" si="358"/>
        <v xml:space="preserve">改善 </v>
      </c>
      <c r="J52" s="2482">
        <f>結果表!O50</f>
        <v>99.329706568084134</v>
      </c>
      <c r="L52" s="530" t="s">
        <v>856</v>
      </c>
      <c r="M52" s="262">
        <f t="shared" si="359"/>
        <v>101.90043123604102</v>
      </c>
      <c r="N52" s="220">
        <f t="shared" si="360"/>
        <v>99.329706568084134</v>
      </c>
    </row>
    <row r="53" spans="1:14">
      <c r="A53" s="2175">
        <v>44593</v>
      </c>
      <c r="B53" s="2482">
        <f>結果表!G51</f>
        <v>102.09380095107058</v>
      </c>
      <c r="C53" s="52">
        <f t="shared" ref="C53" si="361">B53-B52</f>
        <v>0.19336971502956146</v>
      </c>
      <c r="D53" s="243">
        <f t="shared" ref="D53" si="362">ROUND((B53-B41)/B41*100,2)</f>
        <v>2.12</v>
      </c>
      <c r="E53" s="542">
        <f t="shared" ref="E53" si="363">AVERAGE(B51:B53)</f>
        <v>101.89800149953719</v>
      </c>
      <c r="F53" s="359">
        <f t="shared" ref="F53" si="364">E53-E52</f>
        <v>0.18660739231961543</v>
      </c>
      <c r="G53" s="360">
        <f t="shared" ref="G53" si="365">IF(F53&lt;0,-1,1)</f>
        <v>1</v>
      </c>
      <c r="H53" s="361">
        <f t="shared" ref="H53" si="366">SUM(G51:G53)</f>
        <v>3</v>
      </c>
      <c r="I53" s="362" t="str">
        <f t="shared" ref="I53" si="367">IF(H53=-3,"悪化 ",IF(H53=3,"改善 "," ---"))</f>
        <v xml:space="preserve">改善 </v>
      </c>
      <c r="J53" s="2482">
        <f>結果表!O51</f>
        <v>99.562772775815361</v>
      </c>
      <c r="L53" s="527">
        <v>2</v>
      </c>
      <c r="M53" s="262">
        <f t="shared" ref="M53" si="368">B53</f>
        <v>102.09380095107058</v>
      </c>
      <c r="N53" s="220">
        <f t="shared" ref="N53" si="369">J53</f>
        <v>99.562772775815361</v>
      </c>
    </row>
    <row r="54" spans="1:14">
      <c r="A54" s="2175">
        <v>44621</v>
      </c>
      <c r="B54" s="2482">
        <f>結果表!G52</f>
        <v>102.33378108189677</v>
      </c>
      <c r="C54" s="52">
        <f t="shared" ref="C54" si="370">B54-B53</f>
        <v>0.23998013082619707</v>
      </c>
      <c r="D54" s="243">
        <f t="shared" ref="D54" si="371">ROUND((B54-B42)/B42*100,2)</f>
        <v>1.92</v>
      </c>
      <c r="E54" s="542">
        <f t="shared" ref="E54" si="372">AVERAGE(B52:B54)</f>
        <v>102.10933775633612</v>
      </c>
      <c r="F54" s="359">
        <f t="shared" ref="F54" si="373">E54-E53</f>
        <v>0.21133625679892987</v>
      </c>
      <c r="G54" s="360">
        <f t="shared" ref="G54" si="374">IF(F54&lt;0,-1,1)</f>
        <v>1</v>
      </c>
      <c r="H54" s="361">
        <f t="shared" ref="H54" si="375">SUM(G52:G54)</f>
        <v>3</v>
      </c>
      <c r="I54" s="362" t="str">
        <f t="shared" ref="I54" si="376">IF(H54=-3,"悪化 ",IF(H54=3,"改善 "," ---"))</f>
        <v xml:space="preserve">改善 </v>
      </c>
      <c r="J54" s="2482">
        <f>結果表!O52</f>
        <v>99.819238423062572</v>
      </c>
      <c r="L54" s="527">
        <v>3</v>
      </c>
      <c r="M54" s="262">
        <f t="shared" ref="M54" si="377">B54</f>
        <v>102.33378108189677</v>
      </c>
      <c r="N54" s="220">
        <f t="shared" ref="N54" si="378">J54</f>
        <v>99.819238423062572</v>
      </c>
    </row>
    <row r="55" spans="1:14">
      <c r="A55" s="2175">
        <v>44652</v>
      </c>
      <c r="B55" s="2482">
        <f>結果表!G53</f>
        <v>102.52864011902649</v>
      </c>
      <c r="C55" s="52">
        <f t="shared" ref="C55" si="379">B55-B54</f>
        <v>0.19485903712971719</v>
      </c>
      <c r="D55" s="243">
        <f t="shared" ref="D55" si="380">ROUND((B55-B43)/B43*100,2)</f>
        <v>1.8</v>
      </c>
      <c r="E55" s="542">
        <f t="shared" ref="E55" si="381">AVERAGE(B53:B55)</f>
        <v>102.31874071733127</v>
      </c>
      <c r="F55" s="359">
        <f t="shared" ref="F55" si="382">E55-E54</f>
        <v>0.2094029609951491</v>
      </c>
      <c r="G55" s="360">
        <f t="shared" ref="G55" si="383">IF(F55&lt;0,-1,1)</f>
        <v>1</v>
      </c>
      <c r="H55" s="361">
        <f t="shared" ref="H55" si="384">SUM(G53:G55)</f>
        <v>3</v>
      </c>
      <c r="I55" s="362" t="str">
        <f t="shared" ref="I55" si="385">IF(H55=-3,"悪化 ",IF(H55=3,"改善 "," ---"))</f>
        <v xml:space="preserve">改善 </v>
      </c>
      <c r="J55" s="2482">
        <f>結果表!O53</f>
        <v>100.11425075622725</v>
      </c>
      <c r="L55" s="527">
        <v>4</v>
      </c>
      <c r="M55" s="262">
        <f t="shared" ref="M55" si="386">B55</f>
        <v>102.52864011902649</v>
      </c>
      <c r="N55" s="220">
        <f t="shared" ref="N55" si="387">J55</f>
        <v>100.11425075622725</v>
      </c>
    </row>
    <row r="56" spans="1:14">
      <c r="A56" s="2175">
        <v>44682</v>
      </c>
      <c r="B56" s="2482">
        <f>結果表!G54</f>
        <v>102.60444216906292</v>
      </c>
      <c r="C56" s="52">
        <f t="shared" ref="C56" si="388">B56-B55</f>
        <v>7.5802050036429591E-2</v>
      </c>
      <c r="D56" s="243">
        <f t="shared" ref="D56" si="389">ROUND((B56-B44)/B44*100,2)</f>
        <v>1.66</v>
      </c>
      <c r="E56" s="542">
        <f t="shared" ref="E56" si="390">AVERAGE(B54:B56)</f>
        <v>102.48895445666206</v>
      </c>
      <c r="F56" s="359">
        <f t="shared" ref="F56" si="391">E56-E55</f>
        <v>0.17021373933079076</v>
      </c>
      <c r="G56" s="360">
        <f t="shared" ref="G56" si="392">IF(F56&lt;0,-1,1)</f>
        <v>1</v>
      </c>
      <c r="H56" s="361">
        <f t="shared" ref="H56" si="393">SUM(G54:G56)</f>
        <v>3</v>
      </c>
      <c r="I56" s="362" t="str">
        <f t="shared" ref="I56" si="394">IF(H56=-3,"悪化 ",IF(H56=3,"改善 "," ---"))</f>
        <v xml:space="preserve">改善 </v>
      </c>
      <c r="J56" s="2482">
        <f>結果表!O54</f>
        <v>100.42233658661631</v>
      </c>
      <c r="L56" s="527">
        <v>5</v>
      </c>
      <c r="M56" s="262">
        <f t="shared" ref="M56" si="395">B56</f>
        <v>102.60444216906292</v>
      </c>
      <c r="N56" s="220">
        <f t="shared" ref="N56" si="396">J56</f>
        <v>100.42233658661631</v>
      </c>
    </row>
    <row r="57" spans="1:14">
      <c r="A57" s="2175">
        <v>44713</v>
      </c>
      <c r="B57" s="2482">
        <f>結果表!G55</f>
        <v>102.54810289106248</v>
      </c>
      <c r="C57" s="52">
        <f t="shared" ref="C57:C58" si="397">B57-B56</f>
        <v>-5.6339278000436366E-2</v>
      </c>
      <c r="D57" s="243">
        <f t="shared" ref="D57:D58" si="398">ROUND((B57-B45)/B45*100,2)</f>
        <v>1.47</v>
      </c>
      <c r="E57" s="542">
        <f t="shared" ref="E57:E58" si="399">AVERAGE(B55:B57)</f>
        <v>102.56039505971729</v>
      </c>
      <c r="F57" s="359">
        <f t="shared" ref="F57:F58" si="400">E57-E56</f>
        <v>7.1440603055236807E-2</v>
      </c>
      <c r="G57" s="360">
        <f t="shared" ref="G57:G58" si="401">IF(F57&lt;0,-1,1)</f>
        <v>1</v>
      </c>
      <c r="H57" s="361">
        <f t="shared" ref="H57:H58" si="402">SUM(G55:G57)</f>
        <v>3</v>
      </c>
      <c r="I57" s="362" t="str">
        <f t="shared" ref="I57:I58" si="403">IF(H57=-3,"悪化 ",IF(H57=3,"改善 "," ---"))</f>
        <v xml:space="preserve">改善 </v>
      </c>
      <c r="J57" s="2482">
        <f>結果表!O55</f>
        <v>100.71371359303959</v>
      </c>
      <c r="L57" s="527">
        <v>6</v>
      </c>
      <c r="M57" s="262">
        <f t="shared" ref="M57:M58" si="404">B57</f>
        <v>102.54810289106248</v>
      </c>
      <c r="N57" s="220">
        <f t="shared" ref="N57:N58" si="405">J57</f>
        <v>100.71371359303959</v>
      </c>
    </row>
    <row r="58" spans="1:14">
      <c r="A58" s="2175">
        <v>44743</v>
      </c>
      <c r="B58" s="2482">
        <f>結果表!G56</f>
        <v>102.35648953248419</v>
      </c>
      <c r="C58" s="52">
        <f t="shared" si="397"/>
        <v>-0.19161335857829442</v>
      </c>
      <c r="D58" s="243">
        <f t="shared" si="398"/>
        <v>1.22</v>
      </c>
      <c r="E58" s="542">
        <f t="shared" si="399"/>
        <v>102.50301153086987</v>
      </c>
      <c r="F58" s="359">
        <f t="shared" si="400"/>
        <v>-5.7383528847424259E-2</v>
      </c>
      <c r="G58" s="360">
        <f t="shared" si="401"/>
        <v>-1</v>
      </c>
      <c r="H58" s="361">
        <f t="shared" si="402"/>
        <v>1</v>
      </c>
      <c r="I58" s="362" t="str">
        <f t="shared" si="403"/>
        <v xml:space="preserve"> ---</v>
      </c>
      <c r="J58" s="2482">
        <f>結果表!O56</f>
        <v>100.9575849840604</v>
      </c>
      <c r="L58" s="527">
        <v>7</v>
      </c>
      <c r="M58" s="262">
        <f t="shared" si="404"/>
        <v>102.35648953248419</v>
      </c>
      <c r="N58" s="220">
        <f t="shared" si="405"/>
        <v>100.9575849840604</v>
      </c>
    </row>
    <row r="59" spans="1:14">
      <c r="A59" s="2175">
        <v>44774</v>
      </c>
      <c r="B59" s="2482">
        <f>結果表!G57</f>
        <v>102.04731967920063</v>
      </c>
      <c r="C59" s="52">
        <f t="shared" ref="C59" si="406">B59-B58</f>
        <v>-0.30916985328356361</v>
      </c>
      <c r="D59" s="243">
        <f t="shared" ref="D59" si="407">ROUND((B59-B47)/B47*100,2)</f>
        <v>0.87</v>
      </c>
      <c r="E59" s="542">
        <f t="shared" ref="E59" si="408">AVERAGE(B57:B59)</f>
        <v>102.3173040342491</v>
      </c>
      <c r="F59" s="359">
        <f t="shared" ref="F59" si="409">E59-E58</f>
        <v>-0.1857074966207648</v>
      </c>
      <c r="G59" s="360">
        <f t="shared" ref="G59" si="410">IF(F59&lt;0,-1,1)</f>
        <v>-1</v>
      </c>
      <c r="H59" s="361">
        <f t="shared" ref="H59" si="411">SUM(G57:G59)</f>
        <v>-1</v>
      </c>
      <c r="I59" s="362" t="str">
        <f t="shared" ref="I59" si="412">IF(H59=-3,"悪化 ",IF(H59=3,"改善 "," ---"))</f>
        <v xml:space="preserve"> ---</v>
      </c>
      <c r="J59" s="2482">
        <f>結果表!O57</f>
        <v>101.1468200556685</v>
      </c>
      <c r="L59" s="529">
        <v>8</v>
      </c>
      <c r="M59" s="262">
        <f t="shared" ref="M59" si="413">B59</f>
        <v>102.04731967920063</v>
      </c>
      <c r="N59" s="220">
        <f t="shared" ref="N59" si="414">J59</f>
        <v>101.1468200556685</v>
      </c>
    </row>
    <row r="60" spans="1:14">
      <c r="A60" s="2175">
        <v>44805</v>
      </c>
      <c r="B60" s="2482">
        <f>結果表!G58</f>
        <v>101.63680394248887</v>
      </c>
      <c r="C60" s="52">
        <f t="shared" ref="C60" si="415">B60-B59</f>
        <v>-0.41051573671175845</v>
      </c>
      <c r="D60" s="243">
        <f t="shared" ref="D60" si="416">ROUND((B60-B48)/B48*100,2)</f>
        <v>0.38</v>
      </c>
      <c r="E60" s="542">
        <f t="shared" ref="E60" si="417">AVERAGE(B58:B60)</f>
        <v>102.01353771805789</v>
      </c>
      <c r="F60" s="359">
        <f t="shared" ref="F60" si="418">E60-E59</f>
        <v>-0.30376631619121497</v>
      </c>
      <c r="G60" s="360">
        <f t="shared" ref="G60" si="419">IF(F60&lt;0,-1,1)</f>
        <v>-1</v>
      </c>
      <c r="H60" s="361">
        <f t="shared" ref="H60" si="420">SUM(G58:G60)</f>
        <v>-3</v>
      </c>
      <c r="I60" s="362" t="str">
        <f t="shared" ref="I60" si="421">IF(H60=-3,"悪化 ",IF(H60=3,"改善 "," ---"))</f>
        <v xml:space="preserve">悪化 </v>
      </c>
      <c r="J60" s="2482">
        <f>結果表!O58</f>
        <v>101.25720102103166</v>
      </c>
      <c r="L60" s="529">
        <v>9</v>
      </c>
      <c r="M60" s="262">
        <f t="shared" ref="M60" si="422">B60</f>
        <v>101.63680394248887</v>
      </c>
      <c r="N60" s="220">
        <f t="shared" ref="N60" si="423">J60</f>
        <v>101.25720102103166</v>
      </c>
    </row>
    <row r="61" spans="1:14">
      <c r="A61" s="2175">
        <v>44835</v>
      </c>
      <c r="B61" s="2482">
        <f>結果表!G59</f>
        <v>101.17939045429293</v>
      </c>
      <c r="C61" s="52">
        <f t="shared" ref="C61" si="424">B61-B60</f>
        <v>-0.45741348819593952</v>
      </c>
      <c r="D61" s="243">
        <f t="shared" ref="D61" si="425">ROUND((B61-B49)/B49*100,2)</f>
        <v>-0.19</v>
      </c>
      <c r="E61" s="542">
        <f t="shared" ref="E61" si="426">AVERAGE(B59:B61)</f>
        <v>101.62117135866079</v>
      </c>
      <c r="F61" s="359">
        <f t="shared" ref="F61" si="427">E61-E60</f>
        <v>-0.39236635939710141</v>
      </c>
      <c r="G61" s="360">
        <f t="shared" ref="G61" si="428">IF(F61&lt;0,-1,1)</f>
        <v>-1</v>
      </c>
      <c r="H61" s="361">
        <f t="shared" ref="H61" si="429">SUM(G59:G61)</f>
        <v>-3</v>
      </c>
      <c r="I61" s="362" t="str">
        <f t="shared" ref="I61" si="430">IF(H61=-3,"悪化 ",IF(H61=3,"改善 "," ---"))</f>
        <v xml:space="preserve">悪化 </v>
      </c>
      <c r="J61" s="2482">
        <f>結果表!O59</f>
        <v>101.2642537539209</v>
      </c>
      <c r="L61" s="529">
        <v>10</v>
      </c>
      <c r="M61" s="262">
        <f t="shared" ref="M61" si="431">B61</f>
        <v>101.17939045429293</v>
      </c>
      <c r="N61" s="220">
        <f t="shared" ref="N61" si="432">J61</f>
        <v>101.2642537539209</v>
      </c>
    </row>
    <row r="62" spans="1:14">
      <c r="A62" s="2175">
        <v>44866</v>
      </c>
      <c r="B62" s="2482">
        <f>結果表!G60</f>
        <v>100.73456911252178</v>
      </c>
      <c r="C62" s="52">
        <f t="shared" ref="C62" si="433">B62-B61</f>
        <v>-0.44482134177114574</v>
      </c>
      <c r="D62" s="243">
        <f t="shared" ref="D62" si="434">ROUND((B62-B50)/B50*100,2)</f>
        <v>-0.79</v>
      </c>
      <c r="E62" s="542">
        <f t="shared" ref="E62" si="435">AVERAGE(B60:B62)</f>
        <v>101.18358783643453</v>
      </c>
      <c r="F62" s="359">
        <f t="shared" ref="F62" si="436">E62-E61</f>
        <v>-0.43758352222626229</v>
      </c>
      <c r="G62" s="360">
        <f t="shared" ref="G62" si="437">IF(F62&lt;0,-1,1)</f>
        <v>-1</v>
      </c>
      <c r="H62" s="361">
        <f t="shared" ref="H62" si="438">SUM(G60:G62)</f>
        <v>-3</v>
      </c>
      <c r="I62" s="362" t="str">
        <f t="shared" ref="I62" si="439">IF(H62=-3,"悪化 ",IF(H62=3,"改善 "," ---"))</f>
        <v xml:space="preserve">悪化 </v>
      </c>
      <c r="J62" s="2482">
        <f>結果表!O60</f>
        <v>101.15309993666435</v>
      </c>
      <c r="L62" s="528">
        <v>11</v>
      </c>
      <c r="M62" s="262">
        <f t="shared" ref="M62" si="440">B62</f>
        <v>100.73456911252178</v>
      </c>
      <c r="N62" s="220">
        <f t="shared" ref="N62" si="441">J62</f>
        <v>101.15309993666435</v>
      </c>
    </row>
    <row r="63" spans="1:14">
      <c r="A63" s="2484">
        <v>44896</v>
      </c>
      <c r="B63" s="2482">
        <f>結果表!G61</f>
        <v>100.35337923917791</v>
      </c>
      <c r="C63" s="550">
        <f t="shared" ref="C63:C64" si="442">B63-B62</f>
        <v>-0.381189873343871</v>
      </c>
      <c r="D63" s="246">
        <f t="shared" ref="D63:D64" si="443">ROUND((B63-B51)/B51*100,2)</f>
        <v>-1.32</v>
      </c>
      <c r="E63" s="551">
        <f t="shared" ref="E63:E64" si="444">AVERAGE(B61:B63)</f>
        <v>100.75577960199753</v>
      </c>
      <c r="F63" s="544">
        <f t="shared" ref="F63:F64" si="445">E63-E62</f>
        <v>-0.42780823443699489</v>
      </c>
      <c r="G63" s="552">
        <f t="shared" ref="G63:G64" si="446">IF(F63&lt;0,-1,1)</f>
        <v>-1</v>
      </c>
      <c r="H63" s="545">
        <f t="shared" ref="H63:H64" si="447">SUM(G61:G63)</f>
        <v>-3</v>
      </c>
      <c r="I63" s="439" t="str">
        <f t="shared" ref="I63:I64" si="448">IF(H63=-3,"悪化 ",IF(H63=3,"改善 "," ---"))</f>
        <v xml:space="preserve">悪化 </v>
      </c>
      <c r="J63" s="2482">
        <f>結果表!O61</f>
        <v>100.92639254455077</v>
      </c>
      <c r="L63" s="532">
        <v>12</v>
      </c>
      <c r="M63" s="494">
        <f t="shared" ref="M63:M64" si="449">B63</f>
        <v>100.35337923917791</v>
      </c>
      <c r="N63" s="225">
        <f t="shared" ref="N63:N64" si="450">J63</f>
        <v>100.92639254455077</v>
      </c>
    </row>
    <row r="64" spans="1:14">
      <c r="A64" s="2163">
        <v>44927</v>
      </c>
      <c r="B64" s="2481">
        <f>結果表!G62</f>
        <v>100.07518962905976</v>
      </c>
      <c r="C64" s="699">
        <f t="shared" si="442"/>
        <v>-0.27818961011814736</v>
      </c>
      <c r="D64" s="52">
        <f t="shared" si="443"/>
        <v>-1.79</v>
      </c>
      <c r="E64" s="359">
        <f t="shared" si="444"/>
        <v>100.38771266025316</v>
      </c>
      <c r="F64" s="542">
        <f t="shared" si="445"/>
        <v>-0.36806694174437382</v>
      </c>
      <c r="G64" s="361">
        <f t="shared" si="446"/>
        <v>-1</v>
      </c>
      <c r="H64" s="360">
        <f t="shared" si="447"/>
        <v>-3</v>
      </c>
      <c r="I64" s="2478" t="str">
        <f t="shared" si="448"/>
        <v xml:space="preserve">悪化 </v>
      </c>
      <c r="J64" s="2481">
        <f>結果表!O62</f>
        <v>100.63738541560647</v>
      </c>
      <c r="L64" s="530" t="s">
        <v>1208</v>
      </c>
      <c r="M64" s="531">
        <f t="shared" si="449"/>
        <v>100.07518962905976</v>
      </c>
      <c r="N64" s="369">
        <f t="shared" si="450"/>
        <v>100.63738541560647</v>
      </c>
    </row>
    <row r="65" spans="1:14">
      <c r="A65" s="2163">
        <v>44958</v>
      </c>
      <c r="B65" s="2482">
        <f>結果表!G63</f>
        <v>99.884879452125844</v>
      </c>
      <c r="C65" s="699">
        <f t="shared" ref="C65" si="451">B65-B64</f>
        <v>-0.19031017693392016</v>
      </c>
      <c r="D65" s="52">
        <f t="shared" ref="D65" si="452">ROUND((B65-B53)/B53*100,2)</f>
        <v>-2.16</v>
      </c>
      <c r="E65" s="359">
        <f t="shared" ref="E65" si="453">AVERAGE(B63:B65)</f>
        <v>100.10448277345451</v>
      </c>
      <c r="F65" s="542">
        <f t="shared" ref="F65" si="454">E65-E64</f>
        <v>-0.28322988679865091</v>
      </c>
      <c r="G65" s="361">
        <f t="shared" ref="G65" si="455">IF(F65&lt;0,-1,1)</f>
        <v>-1</v>
      </c>
      <c r="H65" s="360">
        <f t="shared" ref="H65" si="456">SUM(G63:G65)</f>
        <v>-3</v>
      </c>
      <c r="I65" s="2478" t="str">
        <f t="shared" ref="I65" si="457">IF(H65=-3,"悪化 ",IF(H65=3,"改善 "," ---"))</f>
        <v xml:space="preserve">悪化 </v>
      </c>
      <c r="J65" s="2482">
        <f>結果表!O63</f>
        <v>100.36256401904416</v>
      </c>
      <c r="L65" s="527">
        <v>2</v>
      </c>
      <c r="M65" s="262">
        <f t="shared" ref="M65" si="458">B65</f>
        <v>99.884879452125844</v>
      </c>
      <c r="N65" s="220">
        <f t="shared" ref="N65" si="459">J65</f>
        <v>100.36256401904416</v>
      </c>
    </row>
    <row r="66" spans="1:14">
      <c r="A66" s="2163">
        <v>44986</v>
      </c>
      <c r="B66" s="2482">
        <f>結果表!G64</f>
        <v>99.724755285149399</v>
      </c>
      <c r="C66" s="699">
        <f t="shared" ref="C66" si="460">B66-B65</f>
        <v>-0.16012416697644483</v>
      </c>
      <c r="D66" s="52">
        <f t="shared" ref="D66" si="461">ROUND((B66-B54)/B54*100,2)</f>
        <v>-2.5499999999999998</v>
      </c>
      <c r="E66" s="359">
        <f t="shared" ref="E66" si="462">AVERAGE(B64:B66)</f>
        <v>99.894941455445007</v>
      </c>
      <c r="F66" s="542">
        <f t="shared" ref="F66" si="463">E66-E65</f>
        <v>-0.20954131800949938</v>
      </c>
      <c r="G66" s="361">
        <f t="shared" ref="G66" si="464">IF(F66&lt;0,-1,1)</f>
        <v>-1</v>
      </c>
      <c r="H66" s="360">
        <f t="shared" ref="H66" si="465">SUM(G64:G66)</f>
        <v>-3</v>
      </c>
      <c r="I66" s="2478" t="str">
        <f t="shared" ref="I66" si="466">IF(H66=-3,"悪化 ",IF(H66=3,"改善 "," ---"))</f>
        <v xml:space="preserve">悪化 </v>
      </c>
      <c r="J66" s="2482">
        <f>結果表!O64</f>
        <v>100.15518161710544</v>
      </c>
      <c r="L66" s="527">
        <v>3</v>
      </c>
      <c r="M66" s="262">
        <f t="shared" ref="M66" si="467">B66</f>
        <v>99.724755285149399</v>
      </c>
      <c r="N66" s="220">
        <f t="shared" ref="N66" si="468">J66</f>
        <v>100.15518161710544</v>
      </c>
    </row>
    <row r="67" spans="1:14">
      <c r="A67" s="2163">
        <v>45017</v>
      </c>
      <c r="B67" s="2482">
        <f>結果表!G65</f>
        <v>99.546825403440764</v>
      </c>
      <c r="C67" s="699">
        <f t="shared" ref="C67" si="469">B67-B66</f>
        <v>-0.17792988170863566</v>
      </c>
      <c r="D67" s="52">
        <f t="shared" ref="D67" si="470">ROUND((B67-B55)/B55*100,2)</f>
        <v>-2.91</v>
      </c>
      <c r="E67" s="359">
        <f t="shared" ref="E67" si="471">AVERAGE(B65:B67)</f>
        <v>99.71882004690535</v>
      </c>
      <c r="F67" s="542">
        <f t="shared" ref="F67" si="472">E67-E66</f>
        <v>-0.17612140853965741</v>
      </c>
      <c r="G67" s="361">
        <f t="shared" ref="G67" si="473">IF(F67&lt;0,-1,1)</f>
        <v>-1</v>
      </c>
      <c r="H67" s="360">
        <f t="shared" ref="H67" si="474">SUM(G65:G67)</f>
        <v>-3</v>
      </c>
      <c r="I67" s="2478" t="str">
        <f t="shared" ref="I67" si="475">IF(H67=-3,"悪化 ",IF(H67=3,"改善 "," ---"))</f>
        <v xml:space="preserve">悪化 </v>
      </c>
      <c r="J67" s="2482">
        <f>結果表!O65</f>
        <v>100.01746933527424</v>
      </c>
      <c r="L67" s="527">
        <v>4</v>
      </c>
      <c r="M67" s="262">
        <f t="shared" ref="M67" si="476">B67</f>
        <v>99.546825403440764</v>
      </c>
      <c r="N67" s="220">
        <f t="shared" ref="N67" si="477">J67</f>
        <v>100.01746933527424</v>
      </c>
    </row>
    <row r="68" spans="1:14">
      <c r="A68" s="2163">
        <v>45047</v>
      </c>
      <c r="B68" s="2482">
        <f>結果表!G66</f>
        <v>99.377976680367254</v>
      </c>
      <c r="C68" s="699">
        <f t="shared" ref="C68" si="478">B68-B67</f>
        <v>-0.16884872307350918</v>
      </c>
      <c r="D68" s="52">
        <f t="shared" ref="D68" si="479">ROUND((B68-B56)/B56*100,2)</f>
        <v>-3.14</v>
      </c>
      <c r="E68" s="359">
        <f t="shared" ref="E68" si="480">AVERAGE(B66:B68)</f>
        <v>99.54985245631913</v>
      </c>
      <c r="F68" s="542">
        <f t="shared" ref="F68" si="481">E68-E67</f>
        <v>-0.16896759058622024</v>
      </c>
      <c r="G68" s="361">
        <f t="shared" ref="G68" si="482">IF(F68&lt;0,-1,1)</f>
        <v>-1</v>
      </c>
      <c r="H68" s="360">
        <f t="shared" ref="H68" si="483">SUM(G66:G68)</f>
        <v>-3</v>
      </c>
      <c r="I68" s="2478" t="str">
        <f t="shared" ref="I68" si="484">IF(H68=-3,"悪化 ",IF(H68=3,"改善 "," ---"))</f>
        <v xml:space="preserve">悪化 </v>
      </c>
      <c r="J68" s="2482">
        <f>結果表!O66</f>
        <v>99.909119600423352</v>
      </c>
      <c r="L68" s="527">
        <v>5</v>
      </c>
      <c r="M68" s="262">
        <f t="shared" ref="M68" si="485">B68</f>
        <v>99.377976680367254</v>
      </c>
      <c r="N68" s="220">
        <f t="shared" ref="N68" si="486">J68</f>
        <v>99.909119600423352</v>
      </c>
    </row>
    <row r="69" spans="1:14">
      <c r="A69" s="2163">
        <v>45078</v>
      </c>
      <c r="B69" s="2482">
        <f>結果表!G67</f>
        <v>99.259838282615689</v>
      </c>
      <c r="C69" s="699">
        <f t="shared" ref="C69" si="487">B69-B68</f>
        <v>-0.11813839775156509</v>
      </c>
      <c r="D69" s="52">
        <f t="shared" ref="D69" si="488">ROUND((B69-B57)/B57*100,2)</f>
        <v>-3.21</v>
      </c>
      <c r="E69" s="359">
        <f t="shared" ref="E69" si="489">AVERAGE(B67:B69)</f>
        <v>99.394880122141231</v>
      </c>
      <c r="F69" s="542">
        <f t="shared" ref="F69" si="490">E69-E68</f>
        <v>-0.15497233417789857</v>
      </c>
      <c r="G69" s="361">
        <f t="shared" ref="G69" si="491">IF(F69&lt;0,-1,1)</f>
        <v>-1</v>
      </c>
      <c r="H69" s="360">
        <f t="shared" ref="H69" si="492">SUM(G67:G69)</f>
        <v>-3</v>
      </c>
      <c r="I69" s="2478" t="str">
        <f t="shared" ref="I69" si="493">IF(H69=-3,"悪化 ",IF(H69=3,"改善 "," ---"))</f>
        <v xml:space="preserve">悪化 </v>
      </c>
      <c r="J69" s="2482">
        <f>結果表!O67</f>
        <v>99.82033378784007</v>
      </c>
      <c r="L69" s="527">
        <v>6</v>
      </c>
      <c r="M69" s="262">
        <f t="shared" ref="M69" si="494">B69</f>
        <v>99.259838282615689</v>
      </c>
      <c r="N69" s="220">
        <f t="shared" ref="N69" si="495">J69</f>
        <v>99.82033378784007</v>
      </c>
    </row>
    <row r="70" spans="1:14">
      <c r="A70" s="2163">
        <v>45108</v>
      </c>
      <c r="B70" s="2482">
        <f>結果表!G68</f>
        <v>99.204208328206363</v>
      </c>
      <c r="C70" s="699">
        <f t="shared" ref="C70" si="496">B70-B69</f>
        <v>-5.5629954409326388E-2</v>
      </c>
      <c r="D70" s="52">
        <f t="shared" ref="D70" si="497">ROUND((B70-B58)/B58*100,2)</f>
        <v>-3.08</v>
      </c>
      <c r="E70" s="359">
        <f t="shared" ref="E70" si="498">AVERAGE(B68:B70)</f>
        <v>99.280674430396445</v>
      </c>
      <c r="F70" s="542">
        <f t="shared" ref="F70" si="499">E70-E69</f>
        <v>-0.11420569174478601</v>
      </c>
      <c r="G70" s="361">
        <f t="shared" ref="G70" si="500">IF(F70&lt;0,-1,1)</f>
        <v>-1</v>
      </c>
      <c r="H70" s="360">
        <f t="shared" ref="H70" si="501">SUM(G68:G70)</f>
        <v>-3</v>
      </c>
      <c r="I70" s="2478" t="str">
        <f t="shared" ref="I70" si="502">IF(H70=-3,"悪化 ",IF(H70=3,"改善 "," ---"))</f>
        <v xml:space="preserve">悪化 </v>
      </c>
      <c r="J70" s="2482">
        <f>結果表!O68</f>
        <v>99.78925357963125</v>
      </c>
      <c r="L70" s="527">
        <v>7</v>
      </c>
      <c r="M70" s="262">
        <f t="shared" ref="M70" si="503">B70</f>
        <v>99.204208328206363</v>
      </c>
      <c r="N70" s="220">
        <f t="shared" ref="N70" si="504">J70</f>
        <v>99.78925357963125</v>
      </c>
    </row>
    <row r="71" spans="1:14">
      <c r="A71" s="2163">
        <v>45139</v>
      </c>
      <c r="B71" s="2482">
        <f>結果表!G69</f>
        <v>99.199576098592189</v>
      </c>
      <c r="C71" s="699">
        <f t="shared" ref="C71" si="505">B71-B70</f>
        <v>-4.6322296141738661E-3</v>
      </c>
      <c r="D71" s="52">
        <f t="shared" ref="D71" si="506">ROUND((B71-B59)/B59*100,2)</f>
        <v>-2.79</v>
      </c>
      <c r="E71" s="359">
        <f t="shared" ref="E71" si="507">AVERAGE(B69:B71)</f>
        <v>99.221207569804733</v>
      </c>
      <c r="F71" s="542">
        <f t="shared" ref="F71" si="508">E71-E70</f>
        <v>-5.9466860591712134E-2</v>
      </c>
      <c r="G71" s="361">
        <f t="shared" ref="G71" si="509">IF(F71&lt;0,-1,1)</f>
        <v>-1</v>
      </c>
      <c r="H71" s="360">
        <f t="shared" ref="H71" si="510">SUM(G69:G71)</f>
        <v>-3</v>
      </c>
      <c r="I71" s="2478" t="str">
        <f t="shared" ref="I71" si="511">IF(H71=-3,"悪化 ",IF(H71=3,"改善 "," ---"))</f>
        <v xml:space="preserve">悪化 </v>
      </c>
      <c r="J71" s="2482">
        <f>結果表!O69</f>
        <v>99.821901286838923</v>
      </c>
      <c r="L71" s="529">
        <v>8</v>
      </c>
      <c r="M71" s="262">
        <f t="shared" ref="M71" si="512">B71</f>
        <v>99.199576098592189</v>
      </c>
      <c r="N71" s="220">
        <f t="shared" ref="N71" si="513">J71</f>
        <v>99.821901286838923</v>
      </c>
    </row>
    <row r="72" spans="1:14">
      <c r="A72" s="2163">
        <v>45170</v>
      </c>
      <c r="B72" s="2482">
        <f>結果表!G70</f>
        <v>99.192047552416795</v>
      </c>
      <c r="C72" s="699">
        <f t="shared" ref="C72" si="514">B72-B71</f>
        <v>-7.5285461753935579E-3</v>
      </c>
      <c r="D72" s="52">
        <f t="shared" ref="D72" si="515">ROUND((B72-B60)/B60*100,2)</f>
        <v>-2.41</v>
      </c>
      <c r="E72" s="359">
        <f t="shared" ref="E72" si="516">AVERAGE(B70:B72)</f>
        <v>99.198610659738449</v>
      </c>
      <c r="F72" s="542">
        <f t="shared" ref="F72" si="517">E72-E71</f>
        <v>-2.2596910066283726E-2</v>
      </c>
      <c r="G72" s="361">
        <f t="shared" ref="G72" si="518">IF(F72&lt;0,-1,1)</f>
        <v>-1</v>
      </c>
      <c r="H72" s="360">
        <f t="shared" ref="H72" si="519">SUM(G70:G72)</f>
        <v>-3</v>
      </c>
      <c r="I72" s="2478" t="str">
        <f t="shared" ref="I72" si="520">IF(H72=-3,"悪化 ",IF(H72=3,"改善 "," ---"))</f>
        <v xml:space="preserve">悪化 </v>
      </c>
      <c r="J72" s="2482">
        <f>結果表!O70</f>
        <v>99.89754976839383</v>
      </c>
      <c r="L72" s="529">
        <v>9</v>
      </c>
      <c r="M72" s="262">
        <f t="shared" ref="M72" si="521">B72</f>
        <v>99.192047552416795</v>
      </c>
      <c r="N72" s="220">
        <f t="shared" ref="N72" si="522">J72</f>
        <v>99.89754976839383</v>
      </c>
    </row>
    <row r="73" spans="1:14">
      <c r="A73" s="2163">
        <v>45200</v>
      </c>
      <c r="B73" s="2482">
        <f>結果表!G71</f>
        <v>99.199362770742297</v>
      </c>
      <c r="C73" s="699">
        <f t="shared" ref="C73" si="523">B73-B72</f>
        <v>7.3152183255018599E-3</v>
      </c>
      <c r="D73" s="52">
        <f t="shared" ref="D73" si="524">ROUND((B73-B61)/B61*100,2)</f>
        <v>-1.96</v>
      </c>
      <c r="E73" s="359">
        <f t="shared" ref="E73" si="525">AVERAGE(B71:B73)</f>
        <v>99.196995473917084</v>
      </c>
      <c r="F73" s="542">
        <f t="shared" ref="F73" si="526">E73-E72</f>
        <v>-1.6151858213646619E-3</v>
      </c>
      <c r="G73" s="361">
        <f t="shared" ref="G73" si="527">IF(F73&lt;0,-1,1)</f>
        <v>-1</v>
      </c>
      <c r="H73" s="360">
        <f t="shared" ref="H73" si="528">SUM(G71:G73)</f>
        <v>-3</v>
      </c>
      <c r="I73" s="2478" t="str">
        <f t="shared" ref="I73" si="529">IF(H73=-3,"悪化 ",IF(H73=3,"改善 "," ---"))</f>
        <v xml:space="preserve">悪化 </v>
      </c>
      <c r="J73" s="2482">
        <f>結果表!O71</f>
        <v>99.975689487775981</v>
      </c>
      <c r="L73" s="529">
        <v>10</v>
      </c>
      <c r="M73" s="262">
        <f t="shared" ref="M73" si="530">B73</f>
        <v>99.199362770742297</v>
      </c>
      <c r="N73" s="220">
        <f t="shared" ref="N73" si="531">J73</f>
        <v>99.975689487775981</v>
      </c>
    </row>
    <row r="74" spans="1:14">
      <c r="A74" s="2163">
        <v>45231</v>
      </c>
      <c r="B74" s="2482">
        <f>結果表!G72</f>
        <v>99.194418643911149</v>
      </c>
      <c r="C74" s="699">
        <f t="shared" ref="C74" si="532">B74-B73</f>
        <v>-4.94412683114831E-3</v>
      </c>
      <c r="D74" s="52">
        <f t="shared" ref="D74" si="533">ROUND((B74-B62)/B62*100,2)</f>
        <v>-1.53</v>
      </c>
      <c r="E74" s="359">
        <f t="shared" ref="E74" si="534">AVERAGE(B72:B74)</f>
        <v>99.195276322356747</v>
      </c>
      <c r="F74" s="542">
        <f t="shared" ref="F74" si="535">E74-E73</f>
        <v>-1.7191515603371954E-3</v>
      </c>
      <c r="G74" s="361">
        <f t="shared" ref="G74" si="536">IF(F74&lt;0,-1,1)</f>
        <v>-1</v>
      </c>
      <c r="H74" s="360">
        <f t="shared" ref="H74" si="537">SUM(G72:G74)</f>
        <v>-3</v>
      </c>
      <c r="I74" s="2478" t="str">
        <f t="shared" ref="I74" si="538">IF(H74=-3,"悪化 ",IF(H74=3,"改善 "," ---"))</f>
        <v xml:space="preserve">悪化 </v>
      </c>
      <c r="J74" s="2482">
        <f>結果表!O72</f>
        <v>100.00959830183628</v>
      </c>
      <c r="L74" s="528">
        <v>11</v>
      </c>
      <c r="M74" s="262">
        <f t="shared" ref="M74" si="539">B74</f>
        <v>99.194418643911149</v>
      </c>
      <c r="N74" s="220">
        <f t="shared" ref="N74" si="540">J74</f>
        <v>100.00959830183628</v>
      </c>
    </row>
    <row r="75" spans="1:14">
      <c r="A75" s="2163">
        <v>45261</v>
      </c>
      <c r="B75" s="2483">
        <f>結果表!G73</f>
        <v>99.187071763078777</v>
      </c>
      <c r="C75" s="699">
        <f t="shared" ref="C75:C76" si="541">B75-B74</f>
        <v>-7.3468808323724488E-3</v>
      </c>
      <c r="D75" s="52">
        <f t="shared" ref="D75:D76" si="542">ROUND((B75-B63)/B63*100,2)</f>
        <v>-1.1599999999999999</v>
      </c>
      <c r="E75" s="359">
        <f t="shared" ref="E75:E76" si="543">AVERAGE(B73:B75)</f>
        <v>99.193617725910755</v>
      </c>
      <c r="F75" s="542">
        <f t="shared" ref="F75:F76" si="544">E75-E74</f>
        <v>-1.6585964459920888E-3</v>
      </c>
      <c r="G75" s="361">
        <f t="shared" ref="G75:G76" si="545">IF(F75&lt;0,-1,1)</f>
        <v>-1</v>
      </c>
      <c r="H75" s="360">
        <f t="shared" ref="H75:H76" si="546">SUM(G73:G75)</f>
        <v>-3</v>
      </c>
      <c r="I75" s="2478" t="str">
        <f t="shared" ref="I75:I76" si="547">IF(H75=-3,"悪化 ",IF(H75=3,"改善 "," ---"))</f>
        <v xml:space="preserve">悪化 </v>
      </c>
      <c r="J75" s="2483">
        <f>結果表!O73</f>
        <v>100.01182830784593</v>
      </c>
      <c r="L75" s="532">
        <v>12</v>
      </c>
      <c r="M75" s="494">
        <f t="shared" ref="M75:M76" si="548">B75</f>
        <v>99.187071763078777</v>
      </c>
      <c r="N75" s="225">
        <f t="shared" ref="N75:N76" si="549">J75</f>
        <v>100.01182830784593</v>
      </c>
    </row>
    <row r="76" spans="1:14">
      <c r="A76" s="2174">
        <v>45292</v>
      </c>
      <c r="B76" s="2482">
        <f>結果表!G74</f>
        <v>99.15975499595254</v>
      </c>
      <c r="C76" s="735">
        <f t="shared" si="541"/>
        <v>-2.7316767126237096E-2</v>
      </c>
      <c r="D76" s="547">
        <f t="shared" si="542"/>
        <v>-0.91</v>
      </c>
      <c r="E76" s="553">
        <f t="shared" si="543"/>
        <v>99.18041513431416</v>
      </c>
      <c r="F76" s="548">
        <f t="shared" si="544"/>
        <v>-1.3202591596595425E-2</v>
      </c>
      <c r="G76" s="554">
        <f t="shared" si="545"/>
        <v>-1</v>
      </c>
      <c r="H76" s="549">
        <f t="shared" si="546"/>
        <v>-3</v>
      </c>
      <c r="I76" s="2477" t="str">
        <f t="shared" si="547"/>
        <v xml:space="preserve">悪化 </v>
      </c>
      <c r="J76" s="2482">
        <f>結果表!O74</f>
        <v>100.02857014000847</v>
      </c>
      <c r="L76" s="530" t="s">
        <v>1252</v>
      </c>
      <c r="M76" s="262">
        <f t="shared" si="548"/>
        <v>99.15975499595254</v>
      </c>
      <c r="N76" s="220">
        <f t="shared" si="549"/>
        <v>100.02857014000847</v>
      </c>
    </row>
    <row r="77" spans="1:14">
      <c r="A77" s="2175">
        <v>45323</v>
      </c>
      <c r="B77" s="2482">
        <f>結果表!G75</f>
        <v>99.200191645853906</v>
      </c>
      <c r="C77" s="699">
        <f t="shared" ref="C77" si="550">B77-B76</f>
        <v>4.0436649901366195E-2</v>
      </c>
      <c r="D77" s="52">
        <f t="shared" ref="D77" si="551">ROUND((B77-B65)/B65*100,2)</f>
        <v>-0.69</v>
      </c>
      <c r="E77" s="359">
        <f t="shared" ref="E77" si="552">AVERAGE(B75:B77)</f>
        <v>99.182339468295083</v>
      </c>
      <c r="F77" s="542">
        <f t="shared" ref="F77" si="553">E77-E76</f>
        <v>1.9243339809236204E-3</v>
      </c>
      <c r="G77" s="361">
        <f t="shared" ref="G77" si="554">IF(F77&lt;0,-1,1)</f>
        <v>1</v>
      </c>
      <c r="H77" s="360">
        <f t="shared" ref="H77" si="555">SUM(G75:G77)</f>
        <v>-1</v>
      </c>
      <c r="I77" s="2478" t="str">
        <f t="shared" ref="I77" si="556">IF(H77=-3,"悪化 ",IF(H77=3,"改善 "," ---"))</f>
        <v xml:space="preserve"> ---</v>
      </c>
      <c r="J77" s="2482">
        <f>結果表!O75</f>
        <v>100.07238724348332</v>
      </c>
      <c r="L77" s="527">
        <v>2</v>
      </c>
      <c r="M77" s="262">
        <f t="shared" ref="M77" si="557">B77</f>
        <v>99.200191645853906</v>
      </c>
      <c r="N77" s="220">
        <f t="shared" ref="N77" si="558">J77</f>
        <v>100.07238724348332</v>
      </c>
    </row>
    <row r="78" spans="1:14">
      <c r="A78" s="2175">
        <v>45352</v>
      </c>
      <c r="B78" s="2482">
        <f>結果表!G76</f>
        <v>99.321096196294803</v>
      </c>
      <c r="C78" s="699">
        <f t="shared" ref="C78" si="559">B78-B77</f>
        <v>0.12090455044089765</v>
      </c>
      <c r="D78" s="52">
        <f t="shared" ref="D78" si="560">ROUND((B78-B66)/B66*100,2)</f>
        <v>-0.4</v>
      </c>
      <c r="E78" s="359">
        <f t="shared" ref="E78" si="561">AVERAGE(B76:B78)</f>
        <v>99.227014279367083</v>
      </c>
      <c r="F78" s="542">
        <f t="shared" ref="F78" si="562">E78-E77</f>
        <v>4.4674811071999443E-2</v>
      </c>
      <c r="G78" s="361">
        <f t="shared" ref="G78" si="563">IF(F78&lt;0,-1,1)</f>
        <v>1</v>
      </c>
      <c r="H78" s="360">
        <f t="shared" ref="H78" si="564">SUM(G76:G78)</f>
        <v>1</v>
      </c>
      <c r="I78" s="2478" t="str">
        <f t="shared" ref="I78" si="565">IF(H78=-3,"悪化 ",IF(H78=3,"改善 "," ---"))</f>
        <v xml:space="preserve"> ---</v>
      </c>
      <c r="J78" s="2482">
        <f>結果表!O76</f>
        <v>100.15112662677016</v>
      </c>
      <c r="L78" s="527">
        <v>3</v>
      </c>
      <c r="M78" s="262">
        <f t="shared" ref="M78" si="566">B78</f>
        <v>99.321096196294803</v>
      </c>
      <c r="N78" s="220">
        <f t="shared" ref="N78" si="567">J78</f>
        <v>100.15112662677016</v>
      </c>
    </row>
    <row r="79" spans="1:14">
      <c r="A79" s="2175">
        <v>45383</v>
      </c>
      <c r="B79" s="2482">
        <f>結果表!G77</f>
        <v>99.547562919835684</v>
      </c>
      <c r="C79" s="699">
        <f t="shared" ref="C79" si="568">B79-B78</f>
        <v>0.22646672354088082</v>
      </c>
      <c r="D79" s="52">
        <f t="shared" ref="D79" si="569">ROUND((B79-B67)/B67*100,2)</f>
        <v>0</v>
      </c>
      <c r="E79" s="359">
        <f t="shared" ref="E79" si="570">AVERAGE(B77:B79)</f>
        <v>99.356283587328122</v>
      </c>
      <c r="F79" s="542">
        <f t="shared" ref="F79" si="571">E79-E78</f>
        <v>0.12926930796103875</v>
      </c>
      <c r="G79" s="361">
        <f t="shared" ref="G79" si="572">IF(F79&lt;0,-1,1)</f>
        <v>1</v>
      </c>
      <c r="H79" s="360">
        <f t="shared" ref="H79" si="573">SUM(G77:G79)</f>
        <v>3</v>
      </c>
      <c r="I79" s="2478" t="str">
        <f t="shared" ref="I79" si="574">IF(H79=-3,"悪化 ",IF(H79=3,"改善 "," ---"))</f>
        <v xml:space="preserve">改善 </v>
      </c>
      <c r="J79" s="2482">
        <f>結果表!O77</f>
        <v>100.26398103293737</v>
      </c>
      <c r="L79" s="527">
        <v>4</v>
      </c>
      <c r="M79" s="262">
        <f t="shared" ref="M79" si="575">B79</f>
        <v>99.547562919835684</v>
      </c>
      <c r="N79" s="220">
        <f t="shared" ref="N79" si="576">J79</f>
        <v>100.26398103293737</v>
      </c>
    </row>
    <row r="80" spans="1:14">
      <c r="A80" s="2175">
        <v>45413</v>
      </c>
      <c r="B80" s="2482">
        <f>結果表!G78</f>
        <v>99.827399801471827</v>
      </c>
      <c r="C80" s="699">
        <f t="shared" ref="C80" si="577">B80-B79</f>
        <v>0.27983688163614318</v>
      </c>
      <c r="D80" s="52">
        <f t="shared" ref="D80" si="578">ROUND((B80-B68)/B68*100,2)</f>
        <v>0.45</v>
      </c>
      <c r="E80" s="359">
        <f t="shared" ref="E80" si="579">AVERAGE(B78:B80)</f>
        <v>99.565352972534114</v>
      </c>
      <c r="F80" s="542">
        <f t="shared" ref="F80" si="580">E80-E79</f>
        <v>0.20906938520599283</v>
      </c>
      <c r="G80" s="361">
        <f t="shared" ref="G80" si="581">IF(F80&lt;0,-1,1)</f>
        <v>1</v>
      </c>
      <c r="H80" s="360">
        <f t="shared" ref="H80" si="582">SUM(G78:G80)</f>
        <v>3</v>
      </c>
      <c r="I80" s="2478" t="str">
        <f t="shared" ref="I80" si="583">IF(H80=-3,"悪化 ",IF(H80=3,"改善 "," ---"))</f>
        <v xml:space="preserve">改善 </v>
      </c>
      <c r="J80" s="2482">
        <f>結果表!O78</f>
        <v>100.358580809169</v>
      </c>
      <c r="L80" s="527">
        <v>5</v>
      </c>
      <c r="M80" s="262">
        <f t="shared" ref="M80" si="584">B80</f>
        <v>99.827399801471827</v>
      </c>
      <c r="N80" s="220">
        <f t="shared" ref="N80" si="585">J80</f>
        <v>100.358580809169</v>
      </c>
    </row>
    <row r="81" spans="1:14">
      <c r="A81" s="2175">
        <v>45444</v>
      </c>
      <c r="B81" s="2482">
        <f>結果表!G79</f>
        <v>100.05902448724486</v>
      </c>
      <c r="C81" s="699">
        <f t="shared" ref="C81" si="586">B81-B80</f>
        <v>0.23162468577302775</v>
      </c>
      <c r="D81" s="52">
        <f t="shared" ref="D81" si="587">ROUND((B81-B69)/B69*100,2)</f>
        <v>0.81</v>
      </c>
      <c r="E81" s="359">
        <f t="shared" ref="E81" si="588">AVERAGE(B79:B81)</f>
        <v>99.811329069517456</v>
      </c>
      <c r="F81" s="542">
        <f t="shared" ref="F81" si="589">E81-E80</f>
        <v>0.24597609698334111</v>
      </c>
      <c r="G81" s="361">
        <f t="shared" ref="G81" si="590">IF(F81&lt;0,-1,1)</f>
        <v>1</v>
      </c>
      <c r="H81" s="360">
        <f t="shared" ref="H81" si="591">SUM(G79:G81)</f>
        <v>3</v>
      </c>
      <c r="I81" s="2478" t="str">
        <f t="shared" ref="I81" si="592">IF(H81=-3,"悪化 ",IF(H81=3,"改善 "," ---"))</f>
        <v xml:space="preserve">改善 </v>
      </c>
      <c r="J81" s="2482">
        <f>結果表!O79</f>
        <v>100.4245052502547</v>
      </c>
      <c r="L81" s="527">
        <v>6</v>
      </c>
      <c r="M81" s="262">
        <f t="shared" ref="M81" si="593">B81</f>
        <v>100.05902448724486</v>
      </c>
      <c r="N81" s="220">
        <f t="shared" ref="N81" si="594">J81</f>
        <v>100.4245052502547</v>
      </c>
    </row>
    <row r="82" spans="1:14">
      <c r="A82" s="2175">
        <v>45474</v>
      </c>
      <c r="B82" s="2482">
        <f>結果表!G80</f>
        <v>100.25270125585746</v>
      </c>
      <c r="C82" s="699">
        <f t="shared" ref="C82" si="595">B82-B81</f>
        <v>0.19367676861260463</v>
      </c>
      <c r="D82" s="52">
        <f t="shared" ref="D82" si="596">ROUND((B82-B70)/B70*100,2)</f>
        <v>1.06</v>
      </c>
      <c r="E82" s="359">
        <f t="shared" ref="E82" si="597">AVERAGE(B80:B82)</f>
        <v>100.04637518152471</v>
      </c>
      <c r="F82" s="542">
        <f t="shared" ref="F82" si="598">E82-E81</f>
        <v>0.23504611200725378</v>
      </c>
      <c r="G82" s="361">
        <f t="shared" ref="G82" si="599">IF(F82&lt;0,-1,1)</f>
        <v>1</v>
      </c>
      <c r="H82" s="360">
        <f t="shared" ref="H82" si="600">SUM(G80:G82)</f>
        <v>3</v>
      </c>
      <c r="I82" s="2478" t="str">
        <f t="shared" ref="I82" si="601">IF(H82=-3,"悪化 ",IF(H82=3,"改善 "," ---"))</f>
        <v xml:space="preserve">改善 </v>
      </c>
      <c r="J82" s="2482">
        <f>結果表!O80</f>
        <v>100.47011191133674</v>
      </c>
      <c r="L82" s="527">
        <v>7</v>
      </c>
      <c r="M82" s="262">
        <f t="shared" ref="M82" si="602">B82</f>
        <v>100.25270125585746</v>
      </c>
      <c r="N82" s="220">
        <f t="shared" ref="N82" si="603">J82</f>
        <v>100.47011191133674</v>
      </c>
    </row>
    <row r="83" spans="1:14">
      <c r="A83" s="2175">
        <v>45505</v>
      </c>
      <c r="B83" s="2482">
        <f>結果表!G81</f>
        <v>100.34271906790508</v>
      </c>
      <c r="C83" s="699">
        <f t="shared" ref="C83" si="604">B83-B82</f>
        <v>9.0017812047619827E-2</v>
      </c>
      <c r="D83" s="52">
        <f t="shared" ref="D83" si="605">ROUND((B83-B71)/B71*100,2)</f>
        <v>1.1499999999999999</v>
      </c>
      <c r="E83" s="359">
        <f t="shared" ref="E83" si="606">AVERAGE(B81:B83)</f>
        <v>100.2181482703358</v>
      </c>
      <c r="F83" s="542">
        <f t="shared" ref="F83" si="607">E83-E82</f>
        <v>0.17177308881109354</v>
      </c>
      <c r="G83" s="361">
        <f t="shared" ref="G83" si="608">IF(F83&lt;0,-1,1)</f>
        <v>1</v>
      </c>
      <c r="H83" s="360">
        <f t="shared" ref="H83" si="609">SUM(G81:G83)</f>
        <v>3</v>
      </c>
      <c r="I83" s="2478" t="str">
        <f t="shared" ref="I83" si="610">IF(H83=-3,"悪化 ",IF(H83=3,"改善 "," ---"))</f>
        <v xml:space="preserve">改善 </v>
      </c>
      <c r="J83" s="2482">
        <f>結果表!O81</f>
        <v>100.51753870240806</v>
      </c>
      <c r="L83" s="529">
        <v>8</v>
      </c>
      <c r="M83" s="262">
        <f t="shared" ref="M83" si="611">B83</f>
        <v>100.34271906790508</v>
      </c>
      <c r="N83" s="220">
        <f t="shared" ref="N83" si="612">J83</f>
        <v>100.51753870240806</v>
      </c>
    </row>
    <row r="84" spans="1:14">
      <c r="A84" s="2175">
        <v>45536</v>
      </c>
      <c r="B84" s="2482">
        <f>結果表!G82</f>
        <v>100.41492271713959</v>
      </c>
      <c r="C84" s="699">
        <f t="shared" ref="C84" si="613">B84-B83</f>
        <v>7.2203649234509726E-2</v>
      </c>
      <c r="D84" s="52">
        <f t="shared" ref="D84" si="614">ROUND((B84-B72)/B72*100,2)</f>
        <v>1.23</v>
      </c>
      <c r="E84" s="359">
        <f t="shared" ref="E84" si="615">AVERAGE(B82:B84)</f>
        <v>100.33678101363404</v>
      </c>
      <c r="F84" s="542">
        <f t="shared" ref="F84" si="616">E84-E83</f>
        <v>0.11863274329823525</v>
      </c>
      <c r="G84" s="361">
        <f t="shared" ref="G84" si="617">IF(F84&lt;0,-1,1)</f>
        <v>1</v>
      </c>
      <c r="H84" s="360">
        <f t="shared" ref="H84" si="618">SUM(G82:G84)</f>
        <v>3</v>
      </c>
      <c r="I84" s="2478" t="str">
        <f t="shared" ref="I84" si="619">IF(H84=-3,"悪化 ",IF(H84=3,"改善 "," ---"))</f>
        <v xml:space="preserve">改善 </v>
      </c>
      <c r="J84" s="2482">
        <f>結果表!O82</f>
        <v>100.56818438047245</v>
      </c>
      <c r="L84" s="529">
        <v>9</v>
      </c>
      <c r="M84" s="262">
        <f t="shared" ref="M84" si="620">B84</f>
        <v>100.41492271713959</v>
      </c>
      <c r="N84" s="220">
        <f t="shared" ref="N84" si="621">J84</f>
        <v>100.56818438047245</v>
      </c>
    </row>
    <row r="85" spans="1:14">
      <c r="A85" s="2175">
        <v>45566</v>
      </c>
      <c r="B85" s="2482">
        <f>結果表!G83</f>
        <v>100.48198345814329</v>
      </c>
      <c r="C85" s="699">
        <f t="shared" ref="C85" si="622">B85-B84</f>
        <v>6.7060741003700741E-2</v>
      </c>
      <c r="D85" s="52">
        <f t="shared" ref="D85" si="623">ROUND((B85-B73)/B73*100,2)</f>
        <v>1.29</v>
      </c>
      <c r="E85" s="359">
        <f t="shared" ref="E85" si="624">AVERAGE(B83:B85)</f>
        <v>100.41320841439598</v>
      </c>
      <c r="F85" s="542">
        <f t="shared" ref="F85" si="625">E85-E84</f>
        <v>7.6427400761943431E-2</v>
      </c>
      <c r="G85" s="361">
        <f t="shared" ref="G85" si="626">IF(F85&lt;0,-1,1)</f>
        <v>1</v>
      </c>
      <c r="H85" s="360">
        <f t="shared" ref="H85" si="627">SUM(G83:G85)</f>
        <v>3</v>
      </c>
      <c r="I85" s="2478" t="str">
        <f t="shared" ref="I85" si="628">IF(H85=-3,"悪化 ",IF(H85=3,"改善 "," ---"))</f>
        <v xml:space="preserve">改善 </v>
      </c>
      <c r="J85" s="2482">
        <f>結果表!O83</f>
        <v>100.6111560568029</v>
      </c>
      <c r="L85" s="529">
        <v>10</v>
      </c>
      <c r="M85" s="262">
        <f t="shared" ref="M85" si="629">B85</f>
        <v>100.48198345814329</v>
      </c>
      <c r="N85" s="220">
        <f t="shared" ref="N85" si="630">J85</f>
        <v>100.6111560568029</v>
      </c>
    </row>
    <row r="86" spans="1:14">
      <c r="A86" s="2175">
        <v>45597</v>
      </c>
      <c r="B86" s="2482">
        <f>結果表!G84</f>
        <v>100.50947371124487</v>
      </c>
      <c r="C86" s="699">
        <f t="shared" ref="C86" si="631">B86-B85</f>
        <v>2.749025310157549E-2</v>
      </c>
      <c r="D86" s="52">
        <f t="shared" ref="D86" si="632">ROUND((B86-B74)/B74*100,2)</f>
        <v>1.33</v>
      </c>
      <c r="E86" s="359">
        <f t="shared" ref="E86" si="633">AVERAGE(B84:B86)</f>
        <v>100.46879329550926</v>
      </c>
      <c r="F86" s="542">
        <f t="shared" ref="F86" si="634">E86-E85</f>
        <v>5.5584881113276197E-2</v>
      </c>
      <c r="G86" s="361">
        <f t="shared" ref="G86" si="635">IF(F86&lt;0,-1,1)</f>
        <v>1</v>
      </c>
      <c r="H86" s="360">
        <f t="shared" ref="H86" si="636">SUM(G84:G86)</f>
        <v>3</v>
      </c>
      <c r="I86" s="2478" t="str">
        <f t="shared" ref="I86" si="637">IF(H86=-3,"悪化 ",IF(H86=3,"改善 "," ---"))</f>
        <v xml:space="preserve">改善 </v>
      </c>
      <c r="J86" s="2482">
        <f>結果表!O84</f>
        <v>100.65543124384037</v>
      </c>
      <c r="L86" s="528">
        <v>11</v>
      </c>
      <c r="M86" s="262">
        <f t="shared" ref="M86" si="638">B86</f>
        <v>100.50947371124487</v>
      </c>
      <c r="N86" s="220">
        <f t="shared" ref="N86" si="639">J86</f>
        <v>100.65543124384037</v>
      </c>
    </row>
    <row r="87" spans="1:14">
      <c r="A87" s="2484">
        <v>45627</v>
      </c>
      <c r="B87" s="2482">
        <f>結果表!G85</f>
        <v>100.50299989818431</v>
      </c>
      <c r="C87" s="699">
        <f t="shared" ref="C87" si="640">B87-B86</f>
        <v>-6.4738130605519473E-3</v>
      </c>
      <c r="D87" s="52">
        <f t="shared" ref="D87" si="641">ROUND((B87-B75)/B75*100,2)</f>
        <v>1.33</v>
      </c>
      <c r="E87" s="359">
        <f t="shared" ref="E87" si="642">AVERAGE(B85:B87)</f>
        <v>100.49815235585748</v>
      </c>
      <c r="F87" s="542">
        <f t="shared" ref="F87" si="643">E87-E86</f>
        <v>2.9359060348227217E-2</v>
      </c>
      <c r="G87" s="361">
        <f t="shared" ref="G87" si="644">IF(F87&lt;0,-1,1)</f>
        <v>1</v>
      </c>
      <c r="H87" s="360">
        <f t="shared" ref="H87" si="645">SUM(G85:G87)</f>
        <v>3</v>
      </c>
      <c r="I87" s="2478" t="str">
        <f t="shared" ref="I87" si="646">IF(H87=-3,"悪化 ",IF(H87=3,"改善 "," ---"))</f>
        <v xml:space="preserve">改善 </v>
      </c>
      <c r="J87" s="2482">
        <f>結果表!O85</f>
        <v>100.71013216545207</v>
      </c>
      <c r="L87" s="532">
        <v>12</v>
      </c>
      <c r="M87" s="494">
        <f t="shared" ref="M87" si="647">B87</f>
        <v>100.50299989818431</v>
      </c>
      <c r="N87" s="225">
        <f t="shared" ref="N87" si="648">J87</f>
        <v>100.71013216545207</v>
      </c>
    </row>
    <row r="88" spans="1:14">
      <c r="A88" s="2174">
        <v>45658</v>
      </c>
      <c r="B88" s="2585">
        <f>結果表!G86</f>
        <v>100.43520912197172</v>
      </c>
      <c r="C88" s="245">
        <f t="shared" ref="C88:C93" si="649">B88-B87</f>
        <v>-6.7790776212589776E-2</v>
      </c>
      <c r="D88" s="547">
        <f t="shared" ref="D88" si="650">ROUND((B88-B76)/B76*100,2)</f>
        <v>1.29</v>
      </c>
      <c r="E88" s="553">
        <f t="shared" ref="E88" si="651">AVERAGE(B86:B88)</f>
        <v>100.48256091046697</v>
      </c>
      <c r="F88" s="548">
        <f t="shared" ref="F88" si="652">E88-E87</f>
        <v>-1.5591445390512604E-2</v>
      </c>
      <c r="G88" s="554">
        <f t="shared" ref="G88" si="653">IF(F88&lt;0,-1,1)</f>
        <v>-1</v>
      </c>
      <c r="H88" s="549">
        <f t="shared" ref="H88" si="654">SUM(G86:G88)</f>
        <v>1</v>
      </c>
      <c r="I88" s="524" t="str">
        <f t="shared" ref="I88" si="655">IF(H88=-3,"悪化 ",IF(H88=3,"改善 "," ---"))</f>
        <v xml:space="preserve"> ---</v>
      </c>
      <c r="J88" s="2564">
        <f>結果表!O86</f>
        <v>100.7708922333165</v>
      </c>
      <c r="L88" s="530" t="s">
        <v>1451</v>
      </c>
      <c r="M88" s="262">
        <f t="shared" ref="M88" si="656">B88</f>
        <v>100.43520912197172</v>
      </c>
      <c r="N88" s="220">
        <f t="shared" ref="N88" si="657">J88</f>
        <v>100.7708922333165</v>
      </c>
    </row>
    <row r="89" spans="1:14">
      <c r="A89" s="2175">
        <v>45689</v>
      </c>
      <c r="B89" s="2586">
        <f>結果表!G87</f>
        <v>100.34685700411556</v>
      </c>
      <c r="C89" s="243">
        <f t="shared" si="649"/>
        <v>-8.8352117856160817E-2</v>
      </c>
      <c r="D89" s="52">
        <f t="shared" ref="D89" si="658">ROUND((B89-B77)/B77*100,2)</f>
        <v>1.1599999999999999</v>
      </c>
      <c r="E89" s="359">
        <f t="shared" ref="E89" si="659">AVERAGE(B87:B89)</f>
        <v>100.42835534142387</v>
      </c>
      <c r="F89" s="542">
        <f t="shared" ref="F89" si="660">E89-E88</f>
        <v>-5.4205569043105584E-2</v>
      </c>
      <c r="G89" s="361">
        <f t="shared" ref="G89" si="661">IF(F89&lt;0,-1,1)</f>
        <v>-1</v>
      </c>
      <c r="H89" s="360">
        <f t="shared" ref="H89" si="662">SUM(G87:G89)</f>
        <v>-1</v>
      </c>
      <c r="I89" s="514" t="str">
        <f t="shared" ref="I89" si="663">IF(H89=-3,"悪化 ",IF(H89=3,"改善 "," ---"))</f>
        <v xml:space="preserve"> ---</v>
      </c>
      <c r="J89" s="2565">
        <f>結果表!O87</f>
        <v>100.81460307148296</v>
      </c>
      <c r="L89" s="527">
        <v>2</v>
      </c>
      <c r="M89" s="262">
        <f t="shared" ref="M89" si="664">B89</f>
        <v>100.34685700411556</v>
      </c>
      <c r="N89" s="220">
        <f t="shared" ref="N89" si="665">J89</f>
        <v>100.81460307148296</v>
      </c>
    </row>
    <row r="90" spans="1:14">
      <c r="A90" s="2175">
        <v>45717</v>
      </c>
      <c r="B90" s="2586">
        <f>結果表!G88</f>
        <v>100.2756047195583</v>
      </c>
      <c r="C90" s="243">
        <f t="shared" si="649"/>
        <v>-7.1252284557260737E-2</v>
      </c>
      <c r="D90" s="52">
        <f t="shared" ref="D90" si="666">ROUND((B90-B78)/B78*100,2)</f>
        <v>0.96</v>
      </c>
      <c r="E90" s="359">
        <f t="shared" ref="E90" si="667">AVERAGE(B88:B90)</f>
        <v>100.35255694854852</v>
      </c>
      <c r="F90" s="542">
        <f t="shared" ref="F90" si="668">E90-E89</f>
        <v>-7.5798392875341847E-2</v>
      </c>
      <c r="G90" s="361">
        <f t="shared" ref="G90" si="669">IF(F90&lt;0,-1,1)</f>
        <v>-1</v>
      </c>
      <c r="H90" s="360">
        <f t="shared" ref="H90" si="670">SUM(G88:G90)</f>
        <v>-3</v>
      </c>
      <c r="I90" s="514" t="str">
        <f t="shared" ref="I90" si="671">IF(H90=-3,"悪化 ",IF(H90=3,"改善 "," ---"))</f>
        <v xml:space="preserve">悪化 </v>
      </c>
      <c r="J90" s="2565">
        <f>結果表!O88</f>
        <v>100.82334861688835</v>
      </c>
      <c r="L90" s="527">
        <v>3</v>
      </c>
      <c r="M90" s="262">
        <f t="shared" ref="M90" si="672">B90</f>
        <v>100.2756047195583</v>
      </c>
      <c r="N90" s="220">
        <f t="shared" ref="N90" si="673">J90</f>
        <v>100.82334861688835</v>
      </c>
    </row>
    <row r="91" spans="1:14">
      <c r="A91" s="2175">
        <v>45748</v>
      </c>
      <c r="B91" s="2586">
        <f>結果表!G89</f>
        <v>100.2620313624297</v>
      </c>
      <c r="C91" s="243">
        <f t="shared" si="649"/>
        <v>-1.3573357128606744E-2</v>
      </c>
      <c r="D91" s="52">
        <f t="shared" ref="D91" si="674">ROUND((B91-B79)/B79*100,2)</f>
        <v>0.72</v>
      </c>
      <c r="E91" s="359">
        <f t="shared" ref="E91" si="675">AVERAGE(B89:B91)</f>
        <v>100.2948310287012</v>
      </c>
      <c r="F91" s="542">
        <f t="shared" ref="F91" si="676">E91-E90</f>
        <v>-5.7725919847328555E-2</v>
      </c>
      <c r="G91" s="361">
        <f t="shared" ref="G91" si="677">IF(F91&lt;0,-1,1)</f>
        <v>-1</v>
      </c>
      <c r="H91" s="360">
        <f t="shared" ref="H91" si="678">SUM(G89:G91)</f>
        <v>-3</v>
      </c>
      <c r="I91" s="514" t="str">
        <f t="shared" ref="I91" si="679">IF(H91=-3,"悪化 ",IF(H91=3,"改善 "," ---"))</f>
        <v xml:space="preserve">悪化 </v>
      </c>
      <c r="J91" s="2565">
        <f>結果表!O89</f>
        <v>100.79079542219208</v>
      </c>
      <c r="L91" s="527">
        <v>4</v>
      </c>
      <c r="M91" s="262">
        <f t="shared" ref="M91" si="680">B91</f>
        <v>100.2620313624297</v>
      </c>
      <c r="N91" s="220">
        <f t="shared" ref="N91" si="681">J91</f>
        <v>100.79079542219208</v>
      </c>
    </row>
    <row r="92" spans="1:14">
      <c r="A92" s="2175">
        <v>45778</v>
      </c>
      <c r="B92" s="2586">
        <f>結果表!G90</f>
        <v>100.28191111521008</v>
      </c>
      <c r="C92" s="243">
        <f t="shared" si="649"/>
        <v>1.9879752780383342E-2</v>
      </c>
      <c r="D92" s="52">
        <f t="shared" ref="D92" si="682">ROUND((B92-B80)/B80*100,2)</f>
        <v>0.46</v>
      </c>
      <c r="E92" s="359">
        <f t="shared" ref="E92" si="683">AVERAGE(B90:B92)</f>
        <v>100.27318239906602</v>
      </c>
      <c r="F92" s="542">
        <f t="shared" ref="F92" si="684">E92-E91</f>
        <v>-2.1648629635180328E-2</v>
      </c>
      <c r="G92" s="361">
        <f t="shared" ref="G92" si="685">IF(F92&lt;0,-1,1)</f>
        <v>-1</v>
      </c>
      <c r="H92" s="360">
        <f t="shared" ref="H92" si="686">SUM(G90:G92)</f>
        <v>-3</v>
      </c>
      <c r="I92" s="514" t="str">
        <f t="shared" ref="I92" si="687">IF(H92=-3,"悪化 ",IF(H92=3,"改善 "," ---"))</f>
        <v xml:space="preserve">悪化 </v>
      </c>
      <c r="J92" s="2565">
        <f>結果表!O90</f>
        <v>100.72404661007418</v>
      </c>
      <c r="L92" s="527">
        <v>5</v>
      </c>
      <c r="M92" s="262">
        <f t="shared" ref="M92" si="688">B92</f>
        <v>100.28191111521008</v>
      </c>
      <c r="N92" s="220">
        <f t="shared" ref="N92" si="689">J92</f>
        <v>100.72404661007418</v>
      </c>
    </row>
    <row r="93" spans="1:14">
      <c r="A93" s="2175">
        <v>45809</v>
      </c>
      <c r="B93" s="2586">
        <f>結果表!G91</f>
        <v>100.21276932284059</v>
      </c>
      <c r="C93" s="243">
        <f t="shared" si="649"/>
        <v>-6.9141792369492805E-2</v>
      </c>
      <c r="D93" s="52">
        <f t="shared" ref="D93" si="690">ROUND((B93-B81)/B81*100,2)</f>
        <v>0.15</v>
      </c>
      <c r="E93" s="359">
        <f t="shared" ref="E93" si="691">AVERAGE(B91:B93)</f>
        <v>100.2522372668268</v>
      </c>
      <c r="F93" s="542">
        <f t="shared" ref="F93" si="692">E93-E92</f>
        <v>-2.0945132239219788E-2</v>
      </c>
      <c r="G93" s="361">
        <f t="shared" ref="G93" si="693">IF(F93&lt;0,-1,1)</f>
        <v>-1</v>
      </c>
      <c r="H93" s="360">
        <f t="shared" ref="H93" si="694">SUM(G91:G93)</f>
        <v>-3</v>
      </c>
      <c r="I93" s="514" t="str">
        <f t="shared" ref="I93" si="695">IF(H93=-3,"悪化 ",IF(H93=3,"改善 "," ---"))</f>
        <v xml:space="preserve">悪化 </v>
      </c>
      <c r="J93" s="2565">
        <f>結果表!O91</f>
        <v>100.6284040557177</v>
      </c>
      <c r="L93" s="527">
        <v>6</v>
      </c>
      <c r="M93" s="262">
        <f t="shared" ref="M93" si="696">B93</f>
        <v>100.21276932284059</v>
      </c>
      <c r="N93" s="220">
        <f t="shared" ref="N93" si="697">J93</f>
        <v>100.6284040557177</v>
      </c>
    </row>
    <row r="94" spans="1:14">
      <c r="A94" s="2175">
        <v>45839</v>
      </c>
      <c r="B94" s="2586">
        <f>結果表!G92</f>
        <v>100.053365044712</v>
      </c>
      <c r="C94" s="243">
        <f t="shared" ref="C94" si="698">B94-B93</f>
        <v>-0.1594042781285907</v>
      </c>
      <c r="D94" s="52">
        <f t="shared" ref="D94" si="699">ROUND((B94-B82)/B82*100,2)</f>
        <v>-0.2</v>
      </c>
      <c r="E94" s="359">
        <f t="shared" ref="E94" si="700">AVERAGE(B92:B94)</f>
        <v>100.18268182758754</v>
      </c>
      <c r="F94" s="542">
        <f t="shared" ref="F94" si="701">E94-E93</f>
        <v>-6.9555439239252337E-2</v>
      </c>
      <c r="G94" s="361">
        <f t="shared" ref="G94" si="702">IF(F94&lt;0,-1,1)</f>
        <v>-1</v>
      </c>
      <c r="H94" s="360">
        <f t="shared" ref="H94" si="703">SUM(G92:G94)</f>
        <v>-3</v>
      </c>
      <c r="I94" s="514" t="str">
        <f t="shared" ref="I94" si="704">IF(H94=-3,"悪化 ",IF(H94=3,"改善 "," ---"))</f>
        <v xml:space="preserve">悪化 </v>
      </c>
      <c r="J94" s="2565">
        <f>結果表!O92</f>
        <v>100.50490190450502</v>
      </c>
      <c r="L94" s="527">
        <v>7</v>
      </c>
      <c r="M94" s="262">
        <f t="shared" ref="M94" si="705">B94</f>
        <v>100.053365044712</v>
      </c>
      <c r="N94" s="220">
        <f t="shared" ref="N94" si="706">J94</f>
        <v>100.50490190450502</v>
      </c>
    </row>
    <row r="95" spans="1:14">
      <c r="A95" s="2175">
        <v>45870</v>
      </c>
      <c r="B95" s="2586">
        <f>結果表!G93</f>
        <v>99.78163829637549</v>
      </c>
      <c r="C95" s="243">
        <f t="shared" ref="C95" si="707">B95-B94</f>
        <v>-0.2717267483365049</v>
      </c>
      <c r="D95" s="52">
        <f t="shared" ref="D95" si="708">ROUND((B95-B83)/B83*100,2)</f>
        <v>-0.56000000000000005</v>
      </c>
      <c r="E95" s="359">
        <f t="shared" ref="E95" si="709">AVERAGE(B93:B95)</f>
        <v>100.01592422130936</v>
      </c>
      <c r="F95" s="542">
        <f t="shared" ref="F95" si="710">E95-E94</f>
        <v>-0.16675760627818192</v>
      </c>
      <c r="G95" s="361">
        <f t="shared" ref="G95" si="711">IF(F95&lt;0,-1,1)</f>
        <v>-1</v>
      </c>
      <c r="H95" s="360">
        <f t="shared" ref="H95" si="712">SUM(G93:G95)</f>
        <v>-3</v>
      </c>
      <c r="I95" s="514" t="str">
        <f t="shared" ref="I95" si="713">IF(H95=-3,"悪化 ",IF(H95=3,"改善 "," ---"))</f>
        <v xml:space="preserve">悪化 </v>
      </c>
      <c r="J95" s="2565">
        <f>結果表!O93</f>
        <v>100.34876746976892</v>
      </c>
      <c r="L95" s="529">
        <v>8</v>
      </c>
      <c r="M95" s="262">
        <f t="shared" ref="M95" si="714">B95</f>
        <v>99.78163829637549</v>
      </c>
      <c r="N95" s="220">
        <f t="shared" ref="N95" si="715">J95</f>
        <v>100.34876746976892</v>
      </c>
    </row>
    <row r="96" spans="1:14">
      <c r="A96" s="2175">
        <v>45901</v>
      </c>
      <c r="B96" s="2586">
        <f>結果表!G94</f>
        <v>99.535356792404983</v>
      </c>
      <c r="C96" s="243">
        <f t="shared" ref="C96" si="716">B96-B95</f>
        <v>-0.24628150397050774</v>
      </c>
      <c r="D96" s="52">
        <f t="shared" ref="D96" si="717">ROUND((B96-B84)/B84*100,2)</f>
        <v>-0.88</v>
      </c>
      <c r="E96" s="359">
        <f t="shared" ref="E96" si="718">AVERAGE(B94:B96)</f>
        <v>99.790120044497485</v>
      </c>
      <c r="F96" s="542">
        <f t="shared" ref="F96" si="719">E96-E95</f>
        <v>-0.22580417681187726</v>
      </c>
      <c r="G96" s="361">
        <f t="shared" ref="G96" si="720">IF(F96&lt;0,-1,1)</f>
        <v>-1</v>
      </c>
      <c r="H96" s="360">
        <f t="shared" ref="H96" si="721">SUM(G94:G96)</f>
        <v>-3</v>
      </c>
      <c r="I96" s="514" t="str">
        <f t="shared" ref="I96" si="722">IF(H96=-3,"悪化 ",IF(H96=3,"改善 "," ---"))</f>
        <v xml:space="preserve">悪化 </v>
      </c>
      <c r="J96" s="2565">
        <f>結果表!O94</f>
        <v>100.15963122659802</v>
      </c>
      <c r="L96" s="529">
        <v>9</v>
      </c>
      <c r="M96" s="262">
        <f t="shared" ref="M96" si="723">B96</f>
        <v>99.535356792404983</v>
      </c>
      <c r="N96" s="220">
        <f t="shared" ref="N96" si="724">J96</f>
        <v>100.15963122659802</v>
      </c>
    </row>
    <row r="97" spans="1:14">
      <c r="A97" s="2175">
        <v>45931</v>
      </c>
      <c r="B97" s="2586">
        <f>結果表!G95</f>
        <v>99.338559087946692</v>
      </c>
      <c r="C97" s="243">
        <f t="shared" ref="C97" si="725">B97-B96</f>
        <v>-0.19679770445829092</v>
      </c>
      <c r="D97" s="52">
        <f t="shared" ref="D97" si="726">ROUND((B97-B85)/B85*100,2)</f>
        <v>-1.1399999999999999</v>
      </c>
      <c r="E97" s="359">
        <f t="shared" ref="E97" si="727">AVERAGE(B95:B97)</f>
        <v>99.551851392242384</v>
      </c>
      <c r="F97" s="542">
        <f t="shared" ref="F97" si="728">E97-E96</f>
        <v>-0.23826865225510119</v>
      </c>
      <c r="G97" s="361">
        <f t="shared" ref="G97" si="729">IF(F97&lt;0,-1,1)</f>
        <v>-1</v>
      </c>
      <c r="H97" s="360">
        <f t="shared" ref="H97" si="730">SUM(G95:G97)</f>
        <v>-3</v>
      </c>
      <c r="I97" s="514" t="str">
        <f t="shared" ref="I97" si="731">IF(H97=-3,"悪化 ",IF(H97=3,"改善 "," ---"))</f>
        <v xml:space="preserve">悪化 </v>
      </c>
      <c r="J97" s="2565">
        <f>結果表!O95</f>
        <v>99.942674805793345</v>
      </c>
      <c r="L97" s="529">
        <v>10</v>
      </c>
      <c r="M97" s="262">
        <f t="shared" ref="M97" si="732">B97</f>
        <v>99.338559087946692</v>
      </c>
      <c r="N97" s="220">
        <f t="shared" ref="N97" si="733">J97</f>
        <v>99.942674805793345</v>
      </c>
    </row>
    <row r="98" spans="1:14">
      <c r="A98" s="2175">
        <v>45962</v>
      </c>
      <c r="B98" s="2586">
        <f>結果表!G96</f>
        <v>99.255274712878801</v>
      </c>
      <c r="C98" s="243">
        <f t="shared" ref="C98" si="734">B98-B97</f>
        <v>-8.3284375067890437E-2</v>
      </c>
      <c r="D98" s="52">
        <f t="shared" ref="D98" si="735">ROUND((B98-B86)/B86*100,2)</f>
        <v>-1.25</v>
      </c>
      <c r="E98" s="359">
        <f t="shared" ref="E98" si="736">AVERAGE(B96:B98)</f>
        <v>99.376396864410154</v>
      </c>
      <c r="F98" s="542">
        <f t="shared" ref="F98" si="737">E98-E97</f>
        <v>-0.1754545278322297</v>
      </c>
      <c r="G98" s="361">
        <f t="shared" ref="G98" si="738">IF(F98&lt;0,-1,1)</f>
        <v>-1</v>
      </c>
      <c r="H98" s="360">
        <f t="shared" ref="H98" si="739">SUM(G96:G98)</f>
        <v>-3</v>
      </c>
      <c r="I98" s="514" t="str">
        <f t="shared" ref="I98" si="740">IF(H98=-3,"悪化 ",IF(H98=3,"改善 "," ---"))</f>
        <v xml:space="preserve">悪化 </v>
      </c>
      <c r="J98" s="2565">
        <f>結果表!O96</f>
        <v>99.721693011020591</v>
      </c>
      <c r="L98" s="528">
        <v>11</v>
      </c>
      <c r="M98" s="262">
        <f t="shared" ref="M98" si="741">B98</f>
        <v>99.255274712878801</v>
      </c>
      <c r="N98" s="220">
        <f t="shared" ref="N98" si="742">J98</f>
        <v>99.721693011020591</v>
      </c>
    </row>
    <row r="99" spans="1:14">
      <c r="A99" s="2484">
        <v>45992</v>
      </c>
      <c r="B99" s="2586">
        <f>結果表!G97</f>
        <v>99.264989351975501</v>
      </c>
      <c r="C99" s="243">
        <f t="shared" ref="C99:C100" si="743">B99-B98</f>
        <v>9.7146390966997842E-3</v>
      </c>
      <c r="D99" s="52">
        <f t="shared" ref="D99:D100" si="744">ROUND((B99-B87)/B87*100,2)</f>
        <v>-1.23</v>
      </c>
      <c r="E99" s="359">
        <f t="shared" ref="E99:E100" si="745">AVERAGE(B97:B99)</f>
        <v>99.286274384267003</v>
      </c>
      <c r="F99" s="542">
        <f t="shared" ref="F99:F100" si="746">E99-E98</f>
        <v>-9.0122480143151051E-2</v>
      </c>
      <c r="G99" s="361">
        <f t="shared" ref="G99:G100" si="747">IF(F99&lt;0,-1,1)</f>
        <v>-1</v>
      </c>
      <c r="H99" s="360">
        <f t="shared" ref="H99:H100" si="748">SUM(G97:G99)</f>
        <v>-3</v>
      </c>
      <c r="I99" s="514" t="str">
        <f t="shared" ref="I99:I100" si="749">IF(H99=-3,"悪化 ",IF(H99=3,"改善 "," ---"))</f>
        <v xml:space="preserve">悪化 </v>
      </c>
      <c r="J99" s="2565">
        <f>結果表!O97</f>
        <v>99.527948824557939</v>
      </c>
      <c r="L99" s="532">
        <v>12</v>
      </c>
      <c r="M99" s="494">
        <f t="shared" ref="M99:M100" si="750">B99</f>
        <v>99.264989351975501</v>
      </c>
      <c r="N99" s="225">
        <f t="shared" ref="N99:N100" si="751">J99</f>
        <v>99.527948824557939</v>
      </c>
    </row>
    <row r="100" spans="1:14">
      <c r="A100" s="2174">
        <v>46023</v>
      </c>
      <c r="B100" s="2481">
        <f>結果表!G98</f>
        <v>99.344242911268651</v>
      </c>
      <c r="C100" s="547">
        <f t="shared" si="743"/>
        <v>7.9253559293150033E-2</v>
      </c>
      <c r="D100" s="245">
        <f t="shared" si="744"/>
        <v>-1.0900000000000001</v>
      </c>
      <c r="E100" s="553">
        <f t="shared" si="745"/>
        <v>99.28816899204098</v>
      </c>
      <c r="F100" s="548">
        <f t="shared" si="746"/>
        <v>1.8946077739769862E-3</v>
      </c>
      <c r="G100" s="554">
        <f t="shared" si="747"/>
        <v>1</v>
      </c>
      <c r="H100" s="549">
        <f t="shared" si="748"/>
        <v>-1</v>
      </c>
      <c r="I100" s="524" t="str">
        <f t="shared" si="749"/>
        <v xml:space="preserve"> ---</v>
      </c>
      <c r="J100" s="2564">
        <f>結果表!O98</f>
        <v>99.392150550497121</v>
      </c>
      <c r="L100" s="530" t="s">
        <v>1477</v>
      </c>
      <c r="M100" s="262">
        <f t="shared" si="750"/>
        <v>99.344242911268651</v>
      </c>
      <c r="N100" s="220">
        <f t="shared" si="751"/>
        <v>99.392150550497121</v>
      </c>
    </row>
    <row r="101" spans="1:14">
      <c r="A101" s="2175">
        <v>46054</v>
      </c>
      <c r="B101" s="2482">
        <f>結果表!G99</f>
        <v>99.414075331771002</v>
      </c>
      <c r="C101" s="52">
        <f t="shared" ref="C101" si="752">B101-B100</f>
        <v>6.9832420502351056E-2</v>
      </c>
      <c r="D101" s="243">
        <f t="shared" ref="D101" si="753">ROUND((B101-B89)/B89*100,2)</f>
        <v>-0.93</v>
      </c>
      <c r="E101" s="359">
        <f t="shared" ref="E101" si="754">AVERAGE(B99:B101)</f>
        <v>99.341102531671723</v>
      </c>
      <c r="F101" s="542">
        <f t="shared" ref="F101" si="755">E101-E100</f>
        <v>5.2933539630743098E-2</v>
      </c>
      <c r="G101" s="361">
        <f t="shared" ref="G101" si="756">IF(F101&lt;0,-1,1)</f>
        <v>1</v>
      </c>
      <c r="H101" s="360">
        <f t="shared" ref="H101" si="757">SUM(G99:G101)</f>
        <v>1</v>
      </c>
      <c r="I101" s="514" t="str">
        <f t="shared" ref="I101" si="758">IF(H101=-3,"悪化 ",IF(H101=3,"改善 "," ---"))</f>
        <v xml:space="preserve"> ---</v>
      </c>
      <c r="J101" s="2565">
        <f>結果表!O99</f>
        <v>99.314618100380244</v>
      </c>
      <c r="L101" s="527">
        <v>2</v>
      </c>
      <c r="M101" s="262">
        <f t="shared" ref="M101" si="759">B101</f>
        <v>99.414075331771002</v>
      </c>
      <c r="N101" s="220">
        <f t="shared" ref="N101" si="760">J101</f>
        <v>99.314618100380244</v>
      </c>
    </row>
    <row r="102" spans="1:14">
      <c r="A102" s="2175">
        <v>46082</v>
      </c>
      <c r="B102" s="2482">
        <f>結果表!G100</f>
        <v>99.472294261076257</v>
      </c>
      <c r="C102" s="52">
        <f t="shared" ref="C102" si="761">B102-B101</f>
        <v>5.8218929305255074E-2</v>
      </c>
      <c r="D102" s="243">
        <f t="shared" ref="D102" si="762">ROUND((B102-B90)/B90*100,2)</f>
        <v>-0.8</v>
      </c>
      <c r="E102" s="359">
        <f t="shared" ref="E102" si="763">AVERAGE(B100:B102)</f>
        <v>99.410204168038646</v>
      </c>
      <c r="F102" s="542">
        <f t="shared" ref="F102" si="764">E102-E101</f>
        <v>6.9101636366923458E-2</v>
      </c>
      <c r="G102" s="361">
        <f t="shared" ref="G102" si="765">IF(F102&lt;0,-1,1)</f>
        <v>1</v>
      </c>
      <c r="H102" s="360">
        <f t="shared" ref="H102" si="766">SUM(G100:G102)</f>
        <v>3</v>
      </c>
      <c r="I102" s="514" t="str">
        <f t="shared" ref="I102" si="767">IF(H102=-3,"悪化 ",IF(H102=3,"改善 "," ---"))</f>
        <v xml:space="preserve">改善 </v>
      </c>
      <c r="J102" s="2565">
        <f>結果表!O100</f>
        <v>99.293388367521274</v>
      </c>
      <c r="L102" s="527">
        <v>3</v>
      </c>
      <c r="M102" s="262">
        <f t="shared" ref="M102" si="768">B102</f>
        <v>99.472294261076257</v>
      </c>
      <c r="N102" s="220">
        <f t="shared" ref="N102" si="769">J102</f>
        <v>99.293388367521274</v>
      </c>
    </row>
    <row r="103" spans="1:14">
      <c r="A103" s="2175">
        <v>46113</v>
      </c>
      <c r="B103" s="2482">
        <f>結果表!G101</f>
        <v>99.538557098351873</v>
      </c>
      <c r="C103" s="52">
        <f t="shared" ref="C103" si="770">B103-B102</f>
        <v>6.6262837275615993E-2</v>
      </c>
      <c r="D103" s="243">
        <f t="shared" ref="D103" si="771">ROUND((B103-B91)/B91*100,2)</f>
        <v>-0.72</v>
      </c>
      <c r="E103" s="359">
        <f t="shared" ref="E103" si="772">AVERAGE(B101:B103)</f>
        <v>99.47497556373304</v>
      </c>
      <c r="F103" s="542">
        <f t="shared" ref="F103" si="773">E103-E102</f>
        <v>6.4771395694393163E-2</v>
      </c>
      <c r="G103" s="361">
        <f t="shared" ref="G103" si="774">IF(F103&lt;0,-1,1)</f>
        <v>1</v>
      </c>
      <c r="H103" s="360">
        <f t="shared" ref="H103" si="775">SUM(G101:G103)</f>
        <v>3</v>
      </c>
      <c r="I103" s="514" t="str">
        <f t="shared" ref="I103" si="776">IF(H103=-3,"悪化 ",IF(H103=3,"改善 "," ---"))</f>
        <v xml:space="preserve">改善 </v>
      </c>
      <c r="J103" s="2565">
        <f>結果表!O101</f>
        <v>99.304667244120409</v>
      </c>
      <c r="L103" s="527">
        <v>4</v>
      </c>
      <c r="M103" s="262">
        <f t="shared" ref="M103" si="777">B103</f>
        <v>99.538557098351873</v>
      </c>
      <c r="N103" s="220">
        <f t="shared" ref="N103" si="778">J103</f>
        <v>99.304667244120409</v>
      </c>
    </row>
    <row r="104" spans="1:14">
      <c r="A104" s="2175">
        <v>46143</v>
      </c>
      <c r="B104" s="2482">
        <f>結果表!G102</f>
        <v>99.591462558340254</v>
      </c>
      <c r="C104" s="52">
        <f t="shared" ref="C104" si="779">B104-B103</f>
        <v>5.2905459988380699E-2</v>
      </c>
      <c r="D104" s="243">
        <f t="shared" ref="D104" si="780">ROUND((B104-B92)/B92*100,2)</f>
        <v>-0.69</v>
      </c>
      <c r="E104" s="359">
        <f t="shared" ref="E104" si="781">AVERAGE(B102:B104)</f>
        <v>99.534104639256114</v>
      </c>
      <c r="F104" s="542">
        <f t="shared" ref="F104" si="782">E104-E103</f>
        <v>5.9129075523074448E-2</v>
      </c>
      <c r="G104" s="361">
        <f t="shared" ref="G104" si="783">IF(F104&lt;0,-1,1)</f>
        <v>1</v>
      </c>
      <c r="H104" s="360">
        <f t="shared" ref="H104" si="784">SUM(G102:G104)</f>
        <v>3</v>
      </c>
      <c r="I104" s="514" t="str">
        <f t="shared" ref="I104" si="785">IF(H104=-3,"悪化 ",IF(H104=3,"改善 "," ---"))</f>
        <v xml:space="preserve">改善 </v>
      </c>
      <c r="J104" s="2565">
        <f>結果表!O102</f>
        <v>99.328633319336276</v>
      </c>
      <c r="L104" s="527">
        <v>5</v>
      </c>
      <c r="M104" s="262">
        <f t="shared" ref="M104" si="786">B104</f>
        <v>99.591462558340254</v>
      </c>
      <c r="N104" s="220">
        <f t="shared" ref="N104" si="787">J104</f>
        <v>99.328633319336276</v>
      </c>
    </row>
    <row r="105" spans="1:14">
      <c r="A105" s="2175">
        <v>46174</v>
      </c>
      <c r="B105" s="2482"/>
      <c r="C105" s="52"/>
      <c r="D105" s="243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482"/>
      <c r="C106" s="52"/>
      <c r="D106" s="243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482"/>
      <c r="C107" s="52"/>
      <c r="D107" s="243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482"/>
      <c r="C108" s="52"/>
      <c r="D108" s="243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482"/>
      <c r="C109" s="52"/>
      <c r="D109" s="243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482"/>
      <c r="C110" s="52"/>
      <c r="D110" s="243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483"/>
      <c r="C111" s="550"/>
      <c r="D111" s="246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10"/>
      <c r="C112" s="310"/>
      <c r="D112" s="310"/>
      <c r="E112" s="310"/>
      <c r="F112" s="310"/>
      <c r="G112" s="310"/>
      <c r="H112" s="310"/>
      <c r="I112" s="310"/>
      <c r="J112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13"/>
  <sheetViews>
    <sheetView workbookViewId="0">
      <pane xSplit="1" ySplit="3" topLeftCell="J4" activePane="bottomRight" state="frozen"/>
      <selection pane="topRight" activeCell="B1" sqref="B1"/>
      <selection pane="bottomLeft" activeCell="A4" sqref="A4"/>
      <selection pane="bottomRight" activeCell="Z1" sqref="Z1"/>
    </sheetView>
  </sheetViews>
  <sheetFormatPr defaultRowHeight="13"/>
  <cols>
    <col min="2" max="6" width="10.6328125" style="305" customWidth="1"/>
    <col min="7" max="8" width="7.90625" style="305" customWidth="1"/>
    <col min="9" max="10" width="10.6328125" style="305" customWidth="1"/>
  </cols>
  <sheetData>
    <row r="1" spans="1:14">
      <c r="A1" s="303" t="s">
        <v>1439</v>
      </c>
      <c r="B1" s="310"/>
      <c r="C1" s="310"/>
      <c r="D1" s="310"/>
      <c r="E1" s="310"/>
      <c r="F1" s="310"/>
      <c r="G1" s="310"/>
      <c r="H1" s="310"/>
      <c r="I1" s="310"/>
      <c r="J1" s="310"/>
    </row>
    <row r="2" spans="1:14">
      <c r="A2" s="2489" t="s">
        <v>472</v>
      </c>
      <c r="B2" s="2487" t="s">
        <v>510</v>
      </c>
      <c r="C2" s="2486"/>
      <c r="D2" s="2498"/>
      <c r="E2" s="2487"/>
      <c r="F2" s="2487"/>
      <c r="G2" s="2487"/>
      <c r="H2" s="2487"/>
      <c r="I2" s="2488"/>
      <c r="J2" s="2488" t="s">
        <v>511</v>
      </c>
    </row>
    <row r="3" spans="1:14" ht="26">
      <c r="A3" s="2494"/>
      <c r="B3" s="2495"/>
      <c r="C3" s="2491" t="s">
        <v>265</v>
      </c>
      <c r="D3" s="2491" t="s">
        <v>267</v>
      </c>
      <c r="E3" s="2492" t="s">
        <v>487</v>
      </c>
      <c r="F3" s="2493" t="s">
        <v>492</v>
      </c>
      <c r="G3" s="2860" t="s">
        <v>65</v>
      </c>
      <c r="H3" s="2949"/>
      <c r="I3" s="2861"/>
      <c r="J3" s="2497"/>
      <c r="L3" s="526" t="s">
        <v>352</v>
      </c>
      <c r="M3" s="526" t="s">
        <v>707</v>
      </c>
      <c r="N3" s="526" t="s">
        <v>708</v>
      </c>
    </row>
    <row r="4" spans="1:14">
      <c r="A4" s="2520">
        <v>43101</v>
      </c>
      <c r="B4" s="2564">
        <f>結果表!H2</f>
        <v>98.718519604361248</v>
      </c>
      <c r="C4" s="699"/>
      <c r="D4" s="52"/>
      <c r="E4" s="359">
        <f>AVERAGE(B4:B4)</f>
        <v>98.718519604361248</v>
      </c>
      <c r="F4" s="542"/>
      <c r="G4" s="361"/>
      <c r="H4" s="360"/>
      <c r="I4" s="514"/>
      <c r="J4" s="2481">
        <f>結果表!P2</f>
        <v>99.333624783926012</v>
      </c>
      <c r="L4" s="527" t="s">
        <v>713</v>
      </c>
      <c r="M4" s="262">
        <f t="shared" ref="M4:M7" si="0">B4</f>
        <v>98.718519604361248</v>
      </c>
      <c r="N4" s="220">
        <f t="shared" ref="N4:N7" si="1">J4</f>
        <v>99.333624783926012</v>
      </c>
    </row>
    <row r="5" spans="1:14">
      <c r="A5" s="2520">
        <v>43132</v>
      </c>
      <c r="B5" s="2565">
        <f>結果表!H3</f>
        <v>99.495613935132766</v>
      </c>
      <c r="C5" s="699">
        <f t="shared" ref="C5" si="2">B5-B4</f>
        <v>0.77709433077151857</v>
      </c>
      <c r="D5" s="52"/>
      <c r="E5" s="359">
        <f>AVERAGE(B4:B5)</f>
        <v>99.107066769747007</v>
      </c>
      <c r="F5" s="542">
        <f t="shared" ref="F5" si="3">E5-E4</f>
        <v>0.38854716538575929</v>
      </c>
      <c r="G5" s="361">
        <f t="shared" ref="G5" si="4">IF(F5&lt;0,-1,1)</f>
        <v>1</v>
      </c>
      <c r="H5" s="360"/>
      <c r="I5" s="514"/>
      <c r="J5" s="2482">
        <f>結果表!P3</f>
        <v>99.740794885201453</v>
      </c>
      <c r="L5" s="527">
        <v>2</v>
      </c>
      <c r="M5" s="262">
        <f t="shared" si="0"/>
        <v>99.495613935132766</v>
      </c>
      <c r="N5" s="220">
        <f t="shared" si="1"/>
        <v>99.740794885201453</v>
      </c>
    </row>
    <row r="6" spans="1:14">
      <c r="A6" s="2520">
        <v>43160</v>
      </c>
      <c r="B6" s="2565">
        <f>結果表!H4</f>
        <v>100.22437591969459</v>
      </c>
      <c r="C6" s="699">
        <f t="shared" ref="C6" si="5">B6-B5</f>
        <v>0.72876198456182806</v>
      </c>
      <c r="D6" s="52"/>
      <c r="E6" s="359">
        <f t="shared" ref="E6" si="6">AVERAGE(B4:B6)</f>
        <v>99.479503153062865</v>
      </c>
      <c r="F6" s="542">
        <f t="shared" ref="F6" si="7">E6-E5</f>
        <v>0.37243638331585771</v>
      </c>
      <c r="G6" s="361">
        <f t="shared" ref="G6" si="8">IF(F6&lt;0,-1,1)</f>
        <v>1</v>
      </c>
      <c r="H6" s="360"/>
      <c r="I6" s="514"/>
      <c r="J6" s="2482">
        <f>結果表!P4</f>
        <v>100.1738122025636</v>
      </c>
      <c r="L6" s="527">
        <v>3</v>
      </c>
      <c r="M6" s="262">
        <f t="shared" si="0"/>
        <v>100.22437591969459</v>
      </c>
      <c r="N6" s="220">
        <f t="shared" si="1"/>
        <v>100.1738122025636</v>
      </c>
    </row>
    <row r="7" spans="1:14">
      <c r="A7" s="2520">
        <v>43191</v>
      </c>
      <c r="B7" s="2565">
        <f>結果表!H5</f>
        <v>100.80595493849374</v>
      </c>
      <c r="C7" s="699">
        <f t="shared" ref="C7" si="9">B7-B6</f>
        <v>0.58157901879914675</v>
      </c>
      <c r="D7" s="52"/>
      <c r="E7" s="359">
        <f t="shared" ref="E7" si="10">AVERAGE(B5:B7)</f>
        <v>100.17531493110704</v>
      </c>
      <c r="F7" s="542">
        <f t="shared" ref="F7" si="11">E7-E6</f>
        <v>0.69581177804417393</v>
      </c>
      <c r="G7" s="361">
        <f t="shared" ref="G7" si="12">IF(F7&lt;0,-1,1)</f>
        <v>1</v>
      </c>
      <c r="H7" s="360">
        <f t="shared" ref="H7" si="13">SUM(G5:G7)</f>
        <v>3</v>
      </c>
      <c r="I7" s="514" t="str">
        <f t="shared" ref="I7" si="14">IF(H7=-3,"悪化 ",IF(H7=3,"改善 "," ---"))</f>
        <v xml:space="preserve">改善 </v>
      </c>
      <c r="J7" s="2482">
        <f>結果表!P5</f>
        <v>100.61524188004792</v>
      </c>
      <c r="L7" s="527">
        <v>4</v>
      </c>
      <c r="M7" s="262">
        <f t="shared" si="0"/>
        <v>100.80595493849374</v>
      </c>
      <c r="N7" s="220">
        <f t="shared" si="1"/>
        <v>100.61524188004792</v>
      </c>
    </row>
    <row r="8" spans="1:14">
      <c r="A8" s="2520">
        <v>43221</v>
      </c>
      <c r="B8" s="2565">
        <f>結果表!H6</f>
        <v>101.22040920734871</v>
      </c>
      <c r="C8" s="699">
        <f t="shared" ref="C8" si="15">B8-B7</f>
        <v>0.41445426885496772</v>
      </c>
      <c r="D8" s="52"/>
      <c r="E8" s="359">
        <f t="shared" ref="E8" si="16">AVERAGE(B6:B8)</f>
        <v>100.75024668851235</v>
      </c>
      <c r="F8" s="542">
        <f t="shared" ref="F8" si="17">E8-E7</f>
        <v>0.57493175740530944</v>
      </c>
      <c r="G8" s="361">
        <f t="shared" ref="G8" si="18">IF(F8&lt;0,-1,1)</f>
        <v>1</v>
      </c>
      <c r="H8" s="360">
        <f t="shared" ref="H8" si="19">SUM(G6:G8)</f>
        <v>3</v>
      </c>
      <c r="I8" s="514" t="str">
        <f t="shared" ref="I8" si="20">IF(H8=-3,"悪化 ",IF(H8=3,"改善 "," ---"))</f>
        <v xml:space="preserve">改善 </v>
      </c>
      <c r="J8" s="2482">
        <f>結果表!P6</f>
        <v>101.02543169285772</v>
      </c>
      <c r="L8" s="527">
        <v>5</v>
      </c>
      <c r="M8" s="262">
        <f t="shared" ref="M8:M16" si="21">B8</f>
        <v>101.22040920734871</v>
      </c>
      <c r="N8" s="220">
        <f t="shared" ref="N8:N16" si="22">J8</f>
        <v>101.02543169285772</v>
      </c>
    </row>
    <row r="9" spans="1:14">
      <c r="A9" s="2520">
        <v>43252</v>
      </c>
      <c r="B9" s="2565">
        <f>結果表!H7</f>
        <v>101.43141648030249</v>
      </c>
      <c r="C9" s="699">
        <f t="shared" ref="C9" si="23">B9-B8</f>
        <v>0.21100727295377908</v>
      </c>
      <c r="D9" s="52"/>
      <c r="E9" s="359">
        <f t="shared" ref="E9" si="24">AVERAGE(B7:B9)</f>
        <v>101.15259354204831</v>
      </c>
      <c r="F9" s="542">
        <f t="shared" ref="F9" si="25">E9-E8</f>
        <v>0.40234685353595978</v>
      </c>
      <c r="G9" s="361">
        <f t="shared" ref="G9" si="26">IF(F9&lt;0,-1,1)</f>
        <v>1</v>
      </c>
      <c r="H9" s="360">
        <f t="shared" ref="H9" si="27">SUM(G7:G9)</f>
        <v>3</v>
      </c>
      <c r="I9" s="514" t="str">
        <f t="shared" ref="I9" si="28">IF(H9=-3,"悪化 ",IF(H9=3,"改善 "," ---"))</f>
        <v xml:space="preserve">改善 </v>
      </c>
      <c r="J9" s="2482">
        <f>結果表!P7</f>
        <v>101.3718483501456</v>
      </c>
      <c r="L9" s="527">
        <v>6</v>
      </c>
      <c r="M9" s="262">
        <f t="shared" si="21"/>
        <v>101.43141648030249</v>
      </c>
      <c r="N9" s="220">
        <f t="shared" si="22"/>
        <v>101.3718483501456</v>
      </c>
    </row>
    <row r="10" spans="1:14">
      <c r="A10" s="2520">
        <v>43282</v>
      </c>
      <c r="B10" s="2565">
        <f>結果表!H8</f>
        <v>101.52528887337184</v>
      </c>
      <c r="C10" s="699">
        <f t="shared" ref="C10" si="29">B10-B9</f>
        <v>9.3872393069347027E-2</v>
      </c>
      <c r="D10" s="52"/>
      <c r="E10" s="359">
        <f t="shared" ref="E10" si="30">AVERAGE(B8:B10)</f>
        <v>101.392371520341</v>
      </c>
      <c r="F10" s="542">
        <f t="shared" ref="F10" si="31">E10-E9</f>
        <v>0.23977797829269321</v>
      </c>
      <c r="G10" s="361">
        <f t="shared" ref="G10" si="32">IF(F10&lt;0,-1,1)</f>
        <v>1</v>
      </c>
      <c r="H10" s="360">
        <f t="shared" ref="H10" si="33">SUM(G8:G10)</f>
        <v>3</v>
      </c>
      <c r="I10" s="514" t="str">
        <f t="shared" ref="I10" si="34">IF(H10=-3,"悪化 ",IF(H10=3,"改善 "," ---"))</f>
        <v xml:space="preserve">改善 </v>
      </c>
      <c r="J10" s="2482">
        <f>結果表!P8</f>
        <v>101.61722275179527</v>
      </c>
      <c r="L10" s="527">
        <v>7</v>
      </c>
      <c r="M10" s="262">
        <f t="shared" si="21"/>
        <v>101.52528887337184</v>
      </c>
      <c r="N10" s="220">
        <f t="shared" si="22"/>
        <v>101.61722275179527</v>
      </c>
    </row>
    <row r="11" spans="1:14">
      <c r="A11" s="2520">
        <v>43313</v>
      </c>
      <c r="B11" s="2565">
        <f>結果表!H9</f>
        <v>101.52529671951328</v>
      </c>
      <c r="C11" s="699">
        <f t="shared" ref="C11" si="35">B11-B10</f>
        <v>7.8461414432240417E-6</v>
      </c>
      <c r="D11" s="52"/>
      <c r="E11" s="359">
        <f t="shared" ref="E11" si="36">AVERAGE(B9:B11)</f>
        <v>101.49400069106252</v>
      </c>
      <c r="F11" s="542">
        <f t="shared" ref="F11" si="37">E11-E10</f>
        <v>0.10162917072152311</v>
      </c>
      <c r="G11" s="361">
        <f t="shared" ref="G11" si="38">IF(F11&lt;0,-1,1)</f>
        <v>1</v>
      </c>
      <c r="H11" s="360">
        <f t="shared" ref="H11" si="39">SUM(G9:G11)</f>
        <v>3</v>
      </c>
      <c r="I11" s="514" t="str">
        <f t="shared" ref="I11" si="40">IF(H11=-3,"悪化 ",IF(H11=3,"改善 "," ---"))</f>
        <v xml:space="preserve">改善 </v>
      </c>
      <c r="J11" s="2482">
        <f>結果表!P9</f>
        <v>101.76229082228367</v>
      </c>
      <c r="L11" s="529">
        <v>8</v>
      </c>
      <c r="M11" s="262">
        <f t="shared" si="21"/>
        <v>101.52529671951328</v>
      </c>
      <c r="N11" s="220">
        <f t="shared" si="22"/>
        <v>101.76229082228367</v>
      </c>
    </row>
    <row r="12" spans="1:14">
      <c r="A12" s="2520">
        <v>43344</v>
      </c>
      <c r="B12" s="2565">
        <f>結果表!H10</f>
        <v>101.45430004567893</v>
      </c>
      <c r="C12" s="699">
        <f t="shared" ref="C12" si="41">B12-B11</f>
        <v>-7.0996673834343937E-2</v>
      </c>
      <c r="D12" s="52"/>
      <c r="E12" s="359">
        <f t="shared" ref="E12" si="42">AVERAGE(B10:B12)</f>
        <v>101.501628546188</v>
      </c>
      <c r="F12" s="542">
        <f t="shared" ref="F12" si="43">E12-E11</f>
        <v>7.6278551254773674E-3</v>
      </c>
      <c r="G12" s="361">
        <f t="shared" ref="G12" si="44">IF(F12&lt;0,-1,1)</f>
        <v>1</v>
      </c>
      <c r="H12" s="360">
        <f t="shared" ref="H12" si="45">SUM(G10:G12)</f>
        <v>3</v>
      </c>
      <c r="I12" s="514" t="str">
        <f t="shared" ref="I12" si="46">IF(H12=-3,"悪化 ",IF(H12=3,"改善 "," ---"))</f>
        <v xml:space="preserve">改善 </v>
      </c>
      <c r="J12" s="2482">
        <f>結果表!P10</f>
        <v>101.80945909537468</v>
      </c>
      <c r="L12" s="529">
        <v>9</v>
      </c>
      <c r="M12" s="262">
        <f t="shared" si="21"/>
        <v>101.45430004567893</v>
      </c>
      <c r="N12" s="220">
        <f t="shared" si="22"/>
        <v>101.80945909537468</v>
      </c>
    </row>
    <row r="13" spans="1:14">
      <c r="A13" s="2520">
        <v>43374</v>
      </c>
      <c r="B13" s="2565">
        <f>結果表!H11</f>
        <v>101.37387041247339</v>
      </c>
      <c r="C13" s="699">
        <f t="shared" ref="C13" si="47">B13-B12</f>
        <v>-8.0429633205540085E-2</v>
      </c>
      <c r="D13" s="52"/>
      <c r="E13" s="359">
        <f t="shared" ref="E13" si="48">AVERAGE(B11:B13)</f>
        <v>101.45115572588854</v>
      </c>
      <c r="F13" s="542">
        <f t="shared" ref="F13" si="49">E13-E12</f>
        <v>-5.0472820299461318E-2</v>
      </c>
      <c r="G13" s="361">
        <f t="shared" ref="G13" si="50">IF(F13&lt;0,-1,1)</f>
        <v>-1</v>
      </c>
      <c r="H13" s="360">
        <f t="shared" ref="H13" si="51">SUM(G11:G13)</f>
        <v>1</v>
      </c>
      <c r="I13" s="514" t="str">
        <f t="shared" ref="I13" si="52">IF(H13=-3,"悪化 ",IF(H13=3,"改善 "," ---"))</f>
        <v xml:space="preserve"> ---</v>
      </c>
      <c r="J13" s="2482">
        <f>結果表!P11</f>
        <v>101.80355857376539</v>
      </c>
      <c r="L13" s="529">
        <v>10</v>
      </c>
      <c r="M13" s="262">
        <f t="shared" si="21"/>
        <v>101.37387041247339</v>
      </c>
      <c r="N13" s="220">
        <f t="shared" si="22"/>
        <v>101.80355857376539</v>
      </c>
    </row>
    <row r="14" spans="1:14">
      <c r="A14" s="2520">
        <v>43405</v>
      </c>
      <c r="B14" s="2565">
        <f>結果表!H12</f>
        <v>101.18701065797829</v>
      </c>
      <c r="C14" s="699">
        <f t="shared" ref="C14" si="53">B14-B13</f>
        <v>-0.18685975449510295</v>
      </c>
      <c r="D14" s="52"/>
      <c r="E14" s="359">
        <f t="shared" ref="E14" si="54">AVERAGE(B12:B14)</f>
        <v>101.33839370537687</v>
      </c>
      <c r="F14" s="542">
        <f t="shared" ref="F14" si="55">E14-E13</f>
        <v>-0.11276202051166706</v>
      </c>
      <c r="G14" s="361">
        <f t="shared" ref="G14" si="56">IF(F14&lt;0,-1,1)</f>
        <v>-1</v>
      </c>
      <c r="H14" s="360">
        <f t="shared" ref="H14" si="57">SUM(G12:G14)</f>
        <v>-1</v>
      </c>
      <c r="I14" s="514" t="str">
        <f t="shared" ref="I14" si="58">IF(H14=-3,"悪化 ",IF(H14=3,"改善 "," ---"))</f>
        <v xml:space="preserve"> ---</v>
      </c>
      <c r="J14" s="2482">
        <f>結果表!P12</f>
        <v>101.77916228588033</v>
      </c>
      <c r="L14" s="528">
        <v>11</v>
      </c>
      <c r="M14" s="262">
        <f t="shared" si="21"/>
        <v>101.18701065797829</v>
      </c>
      <c r="N14" s="220">
        <f t="shared" si="22"/>
        <v>101.77916228588033</v>
      </c>
    </row>
    <row r="15" spans="1:14">
      <c r="A15" s="2520">
        <v>43435</v>
      </c>
      <c r="B15" s="2565">
        <f>結果表!H13</f>
        <v>100.90534102582586</v>
      </c>
      <c r="C15" s="699">
        <f t="shared" ref="C15:C16" si="59">B15-B14</f>
        <v>-0.28166963215242902</v>
      </c>
      <c r="D15" s="52"/>
      <c r="E15" s="359">
        <f t="shared" ref="E15:E16" si="60">AVERAGE(B13:B15)</f>
        <v>101.15540736542584</v>
      </c>
      <c r="F15" s="542">
        <f t="shared" ref="F15:F16" si="61">E15-E14</f>
        <v>-0.18298633995102875</v>
      </c>
      <c r="G15" s="361">
        <f t="shared" ref="G15:G16" si="62">IF(F15&lt;0,-1,1)</f>
        <v>-1</v>
      </c>
      <c r="H15" s="360">
        <f t="shared" ref="H15:H16" si="63">SUM(G13:G15)</f>
        <v>-3</v>
      </c>
      <c r="I15" s="514" t="str">
        <f t="shared" ref="I15:I16" si="64">IF(H15=-3,"悪化 ",IF(H15=3,"改善 "," ---"))</f>
        <v xml:space="preserve">悪化 </v>
      </c>
      <c r="J15" s="2483">
        <f>結果表!P13</f>
        <v>101.74399748462348</v>
      </c>
      <c r="L15" s="527">
        <v>12</v>
      </c>
      <c r="M15" s="262">
        <f t="shared" si="21"/>
        <v>100.90534102582586</v>
      </c>
      <c r="N15" s="220">
        <f t="shared" si="22"/>
        <v>101.74399748462348</v>
      </c>
    </row>
    <row r="16" spans="1:14">
      <c r="A16" s="2567">
        <v>43466</v>
      </c>
      <c r="B16" s="2564">
        <f>結果表!H14</f>
        <v>100.59630605695092</v>
      </c>
      <c r="C16" s="547">
        <f t="shared" si="59"/>
        <v>-0.30903496887493986</v>
      </c>
      <c r="D16" s="245">
        <f t="shared" ref="D16" si="65">ROUND((B16-B4)/B4*100,2)</f>
        <v>1.9</v>
      </c>
      <c r="E16" s="548">
        <f t="shared" si="60"/>
        <v>100.89621924691836</v>
      </c>
      <c r="F16" s="553">
        <f t="shared" si="61"/>
        <v>-0.25918811850748114</v>
      </c>
      <c r="G16" s="549">
        <f t="shared" si="62"/>
        <v>-1</v>
      </c>
      <c r="H16" s="554">
        <f t="shared" si="63"/>
        <v>-3</v>
      </c>
      <c r="I16" s="702" t="str">
        <f t="shared" si="64"/>
        <v xml:space="preserve">悪化 </v>
      </c>
      <c r="J16" s="2482">
        <f>結果表!P14</f>
        <v>101.69630555179921</v>
      </c>
      <c r="L16" s="530" t="s">
        <v>758</v>
      </c>
      <c r="M16" s="531">
        <f t="shared" si="21"/>
        <v>100.59630605695092</v>
      </c>
      <c r="N16" s="369">
        <f t="shared" si="22"/>
        <v>101.69630555179921</v>
      </c>
    </row>
    <row r="17" spans="1:14">
      <c r="A17" s="2522">
        <v>43497</v>
      </c>
      <c r="B17" s="2565">
        <f>結果表!H15</f>
        <v>100.30808671899877</v>
      </c>
      <c r="C17" s="52">
        <f t="shared" ref="C17" si="66">B17-B16</f>
        <v>-0.28821933795215671</v>
      </c>
      <c r="D17" s="243">
        <f t="shared" ref="D17" si="67">ROUND((B17-B5)/B5*100,2)</f>
        <v>0.82</v>
      </c>
      <c r="E17" s="542">
        <f t="shared" ref="E17" si="68">AVERAGE(B15:B17)</f>
        <v>100.60324460059185</v>
      </c>
      <c r="F17" s="359">
        <f t="shared" ref="F17" si="69">E17-E16</f>
        <v>-0.29297464632651327</v>
      </c>
      <c r="G17" s="360">
        <f t="shared" ref="G17" si="70">IF(F17&lt;0,-1,1)</f>
        <v>-1</v>
      </c>
      <c r="H17" s="361">
        <f t="shared" ref="H17" si="71">SUM(G15:G17)</f>
        <v>-3</v>
      </c>
      <c r="I17" s="513" t="str">
        <f t="shared" ref="I17" si="72">IF(H17=-3,"悪化 ",IF(H17=3,"改善 "," ---"))</f>
        <v xml:space="preserve">悪化 </v>
      </c>
      <c r="J17" s="2482">
        <f>結果表!P15</f>
        <v>101.63329241794749</v>
      </c>
      <c r="L17" s="527">
        <v>2</v>
      </c>
      <c r="M17" s="262">
        <f t="shared" ref="M17" si="73">B17</f>
        <v>100.30808671899877</v>
      </c>
      <c r="N17" s="220">
        <f t="shared" ref="N17" si="74">J17</f>
        <v>101.63329241794749</v>
      </c>
    </row>
    <row r="18" spans="1:14">
      <c r="A18" s="2522">
        <v>43525</v>
      </c>
      <c r="B18" s="2565">
        <f>結果表!H16</f>
        <v>100.0548680447119</v>
      </c>
      <c r="C18" s="52">
        <f t="shared" ref="C18" si="75">B18-B17</f>
        <v>-0.25321867428687028</v>
      </c>
      <c r="D18" s="243">
        <f t="shared" ref="D18" si="76">ROUND((B18-B6)/B6*100,2)</f>
        <v>-0.17</v>
      </c>
      <c r="E18" s="542">
        <f t="shared" ref="E18" si="77">AVERAGE(B16:B18)</f>
        <v>100.3197536068872</v>
      </c>
      <c r="F18" s="359">
        <f t="shared" ref="F18" si="78">E18-E17</f>
        <v>-0.28349099370464614</v>
      </c>
      <c r="G18" s="360">
        <f t="shared" ref="G18" si="79">IF(F18&lt;0,-1,1)</f>
        <v>-1</v>
      </c>
      <c r="H18" s="361">
        <f t="shared" ref="H18" si="80">SUM(G16:G18)</f>
        <v>-3</v>
      </c>
      <c r="I18" s="513" t="str">
        <f t="shared" ref="I18" si="81">IF(H18=-3,"悪化 ",IF(H18=3,"改善 "," ---"))</f>
        <v xml:space="preserve">悪化 </v>
      </c>
      <c r="J18" s="2482">
        <f>結果表!P16</f>
        <v>101.53978118810137</v>
      </c>
      <c r="L18" s="527">
        <v>3</v>
      </c>
      <c r="M18" s="262">
        <f t="shared" ref="M18" si="82">B18</f>
        <v>100.0548680447119</v>
      </c>
      <c r="N18" s="220">
        <f t="shared" ref="N18" si="83">J18</f>
        <v>101.53978118810137</v>
      </c>
    </row>
    <row r="19" spans="1:14">
      <c r="A19" s="2522">
        <v>43556</v>
      </c>
      <c r="B19" s="2565">
        <f>結果表!H17</f>
        <v>99.914100919137709</v>
      </c>
      <c r="C19" s="52">
        <f t="shared" ref="C19" si="84">B19-B18</f>
        <v>-0.14076712557418603</v>
      </c>
      <c r="D19" s="243">
        <f t="shared" ref="D19" si="85">ROUND((B19-B7)/B7*100,2)</f>
        <v>-0.88</v>
      </c>
      <c r="E19" s="542">
        <f t="shared" ref="E19" si="86">AVERAGE(B17:B19)</f>
        <v>100.09235189428279</v>
      </c>
      <c r="F19" s="359">
        <f t="shared" ref="F19" si="87">E19-E18</f>
        <v>-0.22740171260441855</v>
      </c>
      <c r="G19" s="360">
        <f t="shared" ref="G19" si="88">IF(F19&lt;0,-1,1)</f>
        <v>-1</v>
      </c>
      <c r="H19" s="361">
        <f t="shared" ref="H19" si="89">SUM(G17:G19)</f>
        <v>-3</v>
      </c>
      <c r="I19" s="513" t="str">
        <f t="shared" ref="I19" si="90">IF(H19=-3,"悪化 ",IF(H19=3,"改善 "," ---"))</f>
        <v xml:space="preserve">悪化 </v>
      </c>
      <c r="J19" s="2482">
        <f>結果表!P17</f>
        <v>101.40346400700362</v>
      </c>
      <c r="L19" s="527">
        <v>4</v>
      </c>
      <c r="M19" s="262">
        <f t="shared" ref="M19" si="91">B19</f>
        <v>99.914100919137709</v>
      </c>
      <c r="N19" s="220">
        <f t="shared" ref="N19" si="92">J19</f>
        <v>101.40346400700362</v>
      </c>
    </row>
    <row r="20" spans="1:14">
      <c r="A20" s="2522">
        <v>43586</v>
      </c>
      <c r="B20" s="2565">
        <f>結果表!H18</f>
        <v>99.848375445748658</v>
      </c>
      <c r="C20" s="52">
        <f t="shared" ref="C20" si="93">B20-B19</f>
        <v>-6.5725473389051103E-2</v>
      </c>
      <c r="D20" s="243">
        <f t="shared" ref="D20" si="94">ROUND((B20-B8)/B8*100,2)</f>
        <v>-1.36</v>
      </c>
      <c r="E20" s="542">
        <f t="shared" ref="E20" si="95">AVERAGE(B18:B20)</f>
        <v>99.939114803199416</v>
      </c>
      <c r="F20" s="359">
        <f t="shared" ref="F20" si="96">E20-E19</f>
        <v>-0.15323709108336914</v>
      </c>
      <c r="G20" s="360">
        <f t="shared" ref="G20" si="97">IF(F20&lt;0,-1,1)</f>
        <v>-1</v>
      </c>
      <c r="H20" s="361">
        <f t="shared" ref="H20" si="98">SUM(G18:G20)</f>
        <v>-3</v>
      </c>
      <c r="I20" s="513" t="str">
        <f t="shared" ref="I20" si="99">IF(H20=-3,"悪化 ",IF(H20=3,"改善 "," ---"))</f>
        <v xml:space="preserve">悪化 </v>
      </c>
      <c r="J20" s="2482">
        <f>結果表!P18</f>
        <v>101.24059174591622</v>
      </c>
      <c r="L20" s="527">
        <v>5</v>
      </c>
      <c r="M20" s="262">
        <f t="shared" ref="M20" si="100">B20</f>
        <v>99.848375445748658</v>
      </c>
      <c r="N20" s="220">
        <f t="shared" ref="N20" si="101">J20</f>
        <v>101.24059174591622</v>
      </c>
    </row>
    <row r="21" spans="1:14">
      <c r="A21" s="2522">
        <v>43617</v>
      </c>
      <c r="B21" s="2565">
        <f>結果表!H19</f>
        <v>99.79090929715035</v>
      </c>
      <c r="C21" s="52">
        <f t="shared" ref="C21" si="102">B21-B20</f>
        <v>-5.7466148598308564E-2</v>
      </c>
      <c r="D21" s="243">
        <f t="shared" ref="D21" si="103">ROUND((B21-B9)/B9*100,2)</f>
        <v>-1.62</v>
      </c>
      <c r="E21" s="542">
        <f t="shared" ref="E21" si="104">AVERAGE(B19:B21)</f>
        <v>99.851128554012234</v>
      </c>
      <c r="F21" s="359">
        <f t="shared" ref="F21" si="105">E21-E20</f>
        <v>-8.7986249187181897E-2</v>
      </c>
      <c r="G21" s="360">
        <f t="shared" ref="G21" si="106">IF(F21&lt;0,-1,1)</f>
        <v>-1</v>
      </c>
      <c r="H21" s="361">
        <f t="shared" ref="H21" si="107">SUM(G19:G21)</f>
        <v>-3</v>
      </c>
      <c r="I21" s="513" t="str">
        <f t="shared" ref="I21" si="108">IF(H21=-3,"悪化 ",IF(H21=3,"改善 "," ---"))</f>
        <v xml:space="preserve">悪化 </v>
      </c>
      <c r="J21" s="2482">
        <f>結果表!P19</f>
        <v>101.03035765444308</v>
      </c>
      <c r="L21" s="527">
        <v>6</v>
      </c>
      <c r="M21" s="262">
        <f t="shared" ref="M21" si="109">B21</f>
        <v>99.79090929715035</v>
      </c>
      <c r="N21" s="220">
        <f t="shared" ref="N21" si="110">J21</f>
        <v>101.03035765444308</v>
      </c>
    </row>
    <row r="22" spans="1:14">
      <c r="A22" s="2522">
        <v>43647</v>
      </c>
      <c r="B22" s="2565">
        <f>結果表!H20</f>
        <v>99.769150711774557</v>
      </c>
      <c r="C22" s="52">
        <f t="shared" ref="C22" si="111">B22-B21</f>
        <v>-2.175858537579245E-2</v>
      </c>
      <c r="D22" s="243">
        <f t="shared" ref="D22" si="112">ROUND((B22-B10)/B10*100,2)</f>
        <v>-1.73</v>
      </c>
      <c r="E22" s="542">
        <f t="shared" ref="E22" si="113">AVERAGE(B20:B22)</f>
        <v>99.802811818224527</v>
      </c>
      <c r="F22" s="359">
        <f t="shared" ref="F22" si="114">E22-E21</f>
        <v>-4.8316735787707898E-2</v>
      </c>
      <c r="G22" s="360">
        <f t="shared" ref="G22" si="115">IF(F22&lt;0,-1,1)</f>
        <v>-1</v>
      </c>
      <c r="H22" s="361">
        <f t="shared" ref="H22" si="116">SUM(G20:G22)</f>
        <v>-3</v>
      </c>
      <c r="I22" s="513" t="str">
        <f t="shared" ref="I22" si="117">IF(H22=-3,"悪化 ",IF(H22=3,"改善 "," ---"))</f>
        <v xml:space="preserve">悪化 </v>
      </c>
      <c r="J22" s="2482">
        <f>結果表!P20</f>
        <v>100.82618430760922</v>
      </c>
      <c r="L22" s="527">
        <v>7</v>
      </c>
      <c r="M22" s="262">
        <f t="shared" ref="M22" si="118">B22</f>
        <v>99.769150711774557</v>
      </c>
      <c r="N22" s="220">
        <f t="shared" ref="N22" si="119">J22</f>
        <v>100.82618430760922</v>
      </c>
    </row>
    <row r="23" spans="1:14">
      <c r="A23" s="2522">
        <v>43678</v>
      </c>
      <c r="B23" s="2565">
        <f>結果表!H21</f>
        <v>99.748312819034325</v>
      </c>
      <c r="C23" s="52">
        <f t="shared" ref="C23" si="120">B23-B22</f>
        <v>-2.0837892740232178E-2</v>
      </c>
      <c r="D23" s="243">
        <f t="shared" ref="D23" si="121">ROUND((B23-B11)/B11*100,2)</f>
        <v>-1.75</v>
      </c>
      <c r="E23" s="542">
        <f t="shared" ref="E23" si="122">AVERAGE(B21:B23)</f>
        <v>99.76945760931973</v>
      </c>
      <c r="F23" s="359">
        <f t="shared" ref="F23" si="123">E23-E22</f>
        <v>-3.3354208904796678E-2</v>
      </c>
      <c r="G23" s="360">
        <f t="shared" ref="G23" si="124">IF(F23&lt;0,-1,1)</f>
        <v>-1</v>
      </c>
      <c r="H23" s="361">
        <f t="shared" ref="H23" si="125">SUM(G21:G23)</f>
        <v>-3</v>
      </c>
      <c r="I23" s="513" t="str">
        <f t="shared" ref="I23" si="126">IF(H23=-3,"悪化 ",IF(H23=3,"改善 "," ---"))</f>
        <v xml:space="preserve">悪化 </v>
      </c>
      <c r="J23" s="2482">
        <f>結果表!P21</f>
        <v>100.63194585851687</v>
      </c>
      <c r="L23" s="529">
        <v>8</v>
      </c>
      <c r="M23" s="262">
        <f t="shared" ref="M23" si="127">B23</f>
        <v>99.748312819034325</v>
      </c>
      <c r="N23" s="220">
        <f t="shared" ref="N23" si="128">J23</f>
        <v>100.63194585851687</v>
      </c>
    </row>
    <row r="24" spans="1:14">
      <c r="A24" s="2522">
        <v>43709</v>
      </c>
      <c r="B24" s="2565">
        <f>結果表!H22</f>
        <v>99.722875870030464</v>
      </c>
      <c r="C24" s="52">
        <f t="shared" ref="C24" si="129">B24-B23</f>
        <v>-2.5436949003861287E-2</v>
      </c>
      <c r="D24" s="243">
        <f t="shared" ref="D24" si="130">ROUND((B24-B12)/B12*100,2)</f>
        <v>-1.71</v>
      </c>
      <c r="E24" s="542">
        <f t="shared" ref="E24" si="131">AVERAGE(B22:B24)</f>
        <v>99.746779800279782</v>
      </c>
      <c r="F24" s="359">
        <f t="shared" ref="F24" si="132">E24-E23</f>
        <v>-2.2677809039947761E-2</v>
      </c>
      <c r="G24" s="360">
        <f t="shared" ref="G24" si="133">IF(F24&lt;0,-1,1)</f>
        <v>-1</v>
      </c>
      <c r="H24" s="361">
        <f t="shared" ref="H24" si="134">SUM(G22:G24)</f>
        <v>-3</v>
      </c>
      <c r="I24" s="513" t="str">
        <f t="shared" ref="I24" si="135">IF(H24=-3,"悪化 ",IF(H24=3,"改善 "," ---"))</f>
        <v xml:space="preserve">悪化 </v>
      </c>
      <c r="J24" s="2482">
        <f>結果表!P22</f>
        <v>100.44780319345151</v>
      </c>
      <c r="L24" s="529">
        <v>9</v>
      </c>
      <c r="M24" s="262">
        <f t="shared" ref="M24" si="136">B24</f>
        <v>99.722875870030464</v>
      </c>
      <c r="N24" s="220">
        <f t="shared" ref="N24" si="137">J24</f>
        <v>100.44780319345151</v>
      </c>
    </row>
    <row r="25" spans="1:14">
      <c r="A25" s="2522">
        <v>43739</v>
      </c>
      <c r="B25" s="2565">
        <f>結果表!H23</f>
        <v>99.61223241353288</v>
      </c>
      <c r="C25" s="52">
        <f t="shared" ref="C25" si="138">B25-B24</f>
        <v>-0.11064345649758422</v>
      </c>
      <c r="D25" s="243">
        <f t="shared" ref="D25" si="139">ROUND((B25-B13)/B13*100,2)</f>
        <v>-1.74</v>
      </c>
      <c r="E25" s="542">
        <f t="shared" ref="E25" si="140">AVERAGE(B23:B25)</f>
        <v>99.694473700865885</v>
      </c>
      <c r="F25" s="359">
        <f t="shared" ref="F25" si="141">E25-E24</f>
        <v>-5.23060994138973E-2</v>
      </c>
      <c r="G25" s="360">
        <f t="shared" ref="G25" si="142">IF(F25&lt;0,-1,1)</f>
        <v>-1</v>
      </c>
      <c r="H25" s="361">
        <f t="shared" ref="H25" si="143">SUM(G23:G25)</f>
        <v>-3</v>
      </c>
      <c r="I25" s="513" t="str">
        <f t="shared" ref="I25" si="144">IF(H25=-3,"悪化 ",IF(H25=3,"改善 "," ---"))</f>
        <v xml:space="preserve">悪化 </v>
      </c>
      <c r="J25" s="2482">
        <f>結果表!P23</f>
        <v>100.2433550121728</v>
      </c>
      <c r="L25" s="529">
        <v>10</v>
      </c>
      <c r="M25" s="262">
        <f t="shared" ref="M25" si="145">B25</f>
        <v>99.61223241353288</v>
      </c>
      <c r="N25" s="220">
        <f t="shared" ref="N25" si="146">J25</f>
        <v>100.2433550121728</v>
      </c>
    </row>
    <row r="26" spans="1:14">
      <c r="A26" s="2522">
        <v>43770</v>
      </c>
      <c r="B26" s="2565">
        <f>結果表!H24</f>
        <v>99.446872676204364</v>
      </c>
      <c r="C26" s="52">
        <f t="shared" ref="C26" si="147">B26-B25</f>
        <v>-0.16535973732851517</v>
      </c>
      <c r="D26" s="243">
        <f t="shared" ref="D26" si="148">ROUND((B26-B14)/B14*100,2)</f>
        <v>-1.72</v>
      </c>
      <c r="E26" s="542">
        <f t="shared" ref="E26" si="149">AVERAGE(B24:B26)</f>
        <v>99.593993653255893</v>
      </c>
      <c r="F26" s="359">
        <f t="shared" ref="F26" si="150">E26-E25</f>
        <v>-0.10048004760999163</v>
      </c>
      <c r="G26" s="360">
        <f t="shared" ref="G26" si="151">IF(F26&lt;0,-1,1)</f>
        <v>-1</v>
      </c>
      <c r="H26" s="361">
        <f t="shared" ref="H26" si="152">SUM(G24:G26)</f>
        <v>-3</v>
      </c>
      <c r="I26" s="513" t="str">
        <f t="shared" ref="I26" si="153">IF(H26=-3,"悪化 ",IF(H26=3,"改善 "," ---"))</f>
        <v xml:space="preserve">悪化 </v>
      </c>
      <c r="J26" s="2482">
        <f>結果表!P24</f>
        <v>100.0040184584649</v>
      </c>
      <c r="L26" s="528">
        <v>11</v>
      </c>
      <c r="M26" s="262">
        <f t="shared" ref="M26" si="154">B26</f>
        <v>99.446872676204364</v>
      </c>
      <c r="N26" s="220">
        <f t="shared" ref="N26" si="155">J26</f>
        <v>100.0040184584649</v>
      </c>
    </row>
    <row r="27" spans="1:14">
      <c r="A27" s="2568">
        <v>43800</v>
      </c>
      <c r="B27" s="2566">
        <f>結果表!H25</f>
        <v>99.186918206032743</v>
      </c>
      <c r="C27" s="550">
        <f t="shared" ref="C27:C28" si="156">B27-B26</f>
        <v>-0.25995447017162121</v>
      </c>
      <c r="D27" s="246">
        <f t="shared" ref="D27:D28" si="157">ROUND((B27-B15)/B15*100,2)</f>
        <v>-1.7</v>
      </c>
      <c r="E27" s="551">
        <f t="shared" ref="E27:E28" si="158">AVERAGE(B25:B27)</f>
        <v>99.415341098589991</v>
      </c>
      <c r="F27" s="544">
        <f t="shared" ref="F27:F28" si="159">E27-E26</f>
        <v>-0.17865255466590213</v>
      </c>
      <c r="G27" s="552">
        <f t="shared" ref="G27:G28" si="160">IF(F27&lt;0,-1,1)</f>
        <v>-1</v>
      </c>
      <c r="H27" s="545">
        <f t="shared" ref="H27:H28" si="161">SUM(G25:G27)</f>
        <v>-3</v>
      </c>
      <c r="I27" s="546" t="str">
        <f t="shared" ref="I27:I28" si="162">IF(H27=-3,"悪化 ",IF(H27=3,"改善 "," ---"))</f>
        <v xml:space="preserve">悪化 </v>
      </c>
      <c r="J27" s="2482">
        <f>結果表!P25</f>
        <v>99.690961278337355</v>
      </c>
      <c r="L27" s="527">
        <v>12</v>
      </c>
      <c r="M27" s="262">
        <f t="shared" ref="M27" si="163">B27</f>
        <v>99.186918206032743</v>
      </c>
      <c r="N27" s="220">
        <f t="shared" ref="N27" si="164">J27</f>
        <v>99.690961278337355</v>
      </c>
    </row>
    <row r="28" spans="1:14">
      <c r="A28" s="2520">
        <v>43831</v>
      </c>
      <c r="B28" s="2565">
        <f>結果表!H26</f>
        <v>98.755237989281696</v>
      </c>
      <c r="C28" s="52">
        <f t="shared" si="156"/>
        <v>-0.4316802167510474</v>
      </c>
      <c r="D28" s="243">
        <f t="shared" si="157"/>
        <v>-1.83</v>
      </c>
      <c r="E28" s="542">
        <f t="shared" si="158"/>
        <v>99.129676290506268</v>
      </c>
      <c r="F28" s="359">
        <f t="shared" si="159"/>
        <v>-0.28566480808372319</v>
      </c>
      <c r="G28" s="360">
        <f t="shared" si="160"/>
        <v>-1</v>
      </c>
      <c r="H28" s="361">
        <f t="shared" si="161"/>
        <v>-3</v>
      </c>
      <c r="I28" s="513" t="str">
        <f t="shared" si="162"/>
        <v xml:space="preserve">悪化 </v>
      </c>
      <c r="J28" s="2481">
        <f>結果表!P26</f>
        <v>99.251637476551366</v>
      </c>
      <c r="L28" s="530" t="s">
        <v>802</v>
      </c>
      <c r="M28" s="531">
        <f t="shared" ref="M28" si="165">B28</f>
        <v>98.755237989281696</v>
      </c>
      <c r="N28" s="369">
        <f t="shared" ref="N28" si="166">J28</f>
        <v>99.251637476551366</v>
      </c>
    </row>
    <row r="29" spans="1:14">
      <c r="A29" s="2520">
        <v>43862</v>
      </c>
      <c r="B29" s="2565">
        <f>結果表!H27</f>
        <v>98.194009125536041</v>
      </c>
      <c r="C29" s="52">
        <f t="shared" ref="C29" si="167">B29-B28</f>
        <v>-0.56122886374565439</v>
      </c>
      <c r="D29" s="243">
        <f t="shared" ref="D29" si="168">ROUND((B29-B17)/B17*100,2)</f>
        <v>-2.11</v>
      </c>
      <c r="E29" s="542">
        <f t="shared" ref="E29" si="169">AVERAGE(B27:B29)</f>
        <v>98.712055106950174</v>
      </c>
      <c r="F29" s="359">
        <f t="shared" ref="F29" si="170">E29-E28</f>
        <v>-0.41762118355609346</v>
      </c>
      <c r="G29" s="360">
        <f t="shared" ref="G29" si="171">IF(F29&lt;0,-1,1)</f>
        <v>-1</v>
      </c>
      <c r="H29" s="361">
        <f t="shared" ref="H29" si="172">SUM(G27:G29)</f>
        <v>-3</v>
      </c>
      <c r="I29" s="513" t="str">
        <f t="shared" ref="I29" si="173">IF(H29=-3,"悪化 ",IF(H29=3,"改善 "," ---"))</f>
        <v xml:space="preserve">悪化 </v>
      </c>
      <c r="J29" s="2482">
        <f>結果表!P27</f>
        <v>98.660339364208241</v>
      </c>
      <c r="L29" s="527">
        <v>2</v>
      </c>
      <c r="M29" s="262">
        <f t="shared" ref="M29" si="174">B29</f>
        <v>98.194009125536041</v>
      </c>
      <c r="N29" s="220">
        <f t="shared" ref="N29" si="175">J29</f>
        <v>98.660339364208241</v>
      </c>
    </row>
    <row r="30" spans="1:14">
      <c r="A30" s="2520">
        <v>43891</v>
      </c>
      <c r="B30" s="2565">
        <f>結果表!H28</f>
        <v>97.543209581449403</v>
      </c>
      <c r="C30" s="52">
        <f t="shared" ref="C30" si="176">B30-B29</f>
        <v>-0.65079954408663809</v>
      </c>
      <c r="D30" s="243">
        <f t="shared" ref="D30" si="177">ROUND((B30-B18)/B18*100,2)</f>
        <v>-2.5099999999999998</v>
      </c>
      <c r="E30" s="542">
        <f t="shared" ref="E30" si="178">AVERAGE(B28:B30)</f>
        <v>98.164152232089052</v>
      </c>
      <c r="F30" s="359">
        <f t="shared" ref="F30" si="179">E30-E29</f>
        <v>-0.54790287486112277</v>
      </c>
      <c r="G30" s="360">
        <f t="shared" ref="G30" si="180">IF(F30&lt;0,-1,1)</f>
        <v>-1</v>
      </c>
      <c r="H30" s="361">
        <f t="shared" ref="H30" si="181">SUM(G28:G30)</f>
        <v>-3</v>
      </c>
      <c r="I30" s="513" t="str">
        <f t="shared" ref="I30" si="182">IF(H30=-3,"悪化 ",IF(H30=3,"改善 "," ---"))</f>
        <v xml:space="preserve">悪化 </v>
      </c>
      <c r="J30" s="2482">
        <f>結果表!P28</f>
        <v>97.930857193486958</v>
      </c>
      <c r="L30" s="527">
        <v>3</v>
      </c>
      <c r="M30" s="262">
        <f t="shared" ref="M30" si="183">B30</f>
        <v>97.543209581449403</v>
      </c>
      <c r="N30" s="220">
        <f t="shared" ref="N30" si="184">J30</f>
        <v>97.930857193486958</v>
      </c>
    </row>
    <row r="31" spans="1:14">
      <c r="A31" s="2520">
        <v>43922</v>
      </c>
      <c r="B31" s="2565">
        <f>結果表!H29</f>
        <v>96.859355389479745</v>
      </c>
      <c r="C31" s="52">
        <f t="shared" ref="C31" si="185">B31-B30</f>
        <v>-0.68385419196965813</v>
      </c>
      <c r="D31" s="243">
        <f t="shared" ref="D31" si="186">ROUND((B31-B19)/B19*100,2)</f>
        <v>-3.06</v>
      </c>
      <c r="E31" s="542">
        <f t="shared" ref="E31" si="187">AVERAGE(B29:B31)</f>
        <v>97.532191365488401</v>
      </c>
      <c r="F31" s="359">
        <f t="shared" ref="F31" si="188">E31-E30</f>
        <v>-0.63196086660065021</v>
      </c>
      <c r="G31" s="360">
        <f t="shared" ref="G31" si="189">IF(F31&lt;0,-1,1)</f>
        <v>-1</v>
      </c>
      <c r="H31" s="361">
        <f t="shared" ref="H31" si="190">SUM(G29:G31)</f>
        <v>-3</v>
      </c>
      <c r="I31" s="513" t="str">
        <f t="shared" ref="I31" si="191">IF(H31=-3,"悪化 ",IF(H31=3,"改善 "," ---"))</f>
        <v xml:space="preserve">悪化 </v>
      </c>
      <c r="J31" s="2482">
        <f>結果表!P29</f>
        <v>97.147778138988087</v>
      </c>
      <c r="L31" s="527">
        <v>4</v>
      </c>
      <c r="M31" s="262">
        <f t="shared" ref="M31" si="192">B31</f>
        <v>96.859355389479745</v>
      </c>
      <c r="N31" s="220">
        <f t="shared" ref="N31" si="193">J31</f>
        <v>97.147778138988087</v>
      </c>
    </row>
    <row r="32" spans="1:14">
      <c r="A32" s="2520">
        <v>43952</v>
      </c>
      <c r="B32" s="2565">
        <f>結果表!H30</f>
        <v>96.350374800236906</v>
      </c>
      <c r="C32" s="52">
        <f t="shared" ref="C32" si="194">B32-B31</f>
        <v>-0.50898058924283873</v>
      </c>
      <c r="D32" s="243">
        <f t="shared" ref="D32" si="195">ROUND((B32-B20)/B20*100,2)</f>
        <v>-3.5</v>
      </c>
      <c r="E32" s="542">
        <f t="shared" ref="E32" si="196">AVERAGE(B30:B32)</f>
        <v>96.917646590388685</v>
      </c>
      <c r="F32" s="359">
        <f t="shared" ref="F32" si="197">E32-E31</f>
        <v>-0.61454477509971639</v>
      </c>
      <c r="G32" s="360">
        <f t="shared" ref="G32" si="198">IF(F32&lt;0,-1,1)</f>
        <v>-1</v>
      </c>
      <c r="H32" s="361">
        <f t="shared" ref="H32" si="199">SUM(G30:G32)</f>
        <v>-3</v>
      </c>
      <c r="I32" s="513" t="str">
        <f t="shared" ref="I32" si="200">IF(H32=-3,"悪化 ",IF(H32=3,"改善 "," ---"))</f>
        <v xml:space="preserve">悪化 </v>
      </c>
      <c r="J32" s="2482">
        <f>結果表!P30</f>
        <v>96.4446271184907</v>
      </c>
      <c r="L32" s="527">
        <v>5</v>
      </c>
      <c r="M32" s="262">
        <f t="shared" ref="M32" si="201">B32</f>
        <v>96.350374800236906</v>
      </c>
      <c r="N32" s="220">
        <f t="shared" ref="N32" si="202">J32</f>
        <v>96.4446271184907</v>
      </c>
    </row>
    <row r="33" spans="1:14">
      <c r="A33" s="2520">
        <v>43983</v>
      </c>
      <c r="B33" s="2565">
        <f>結果表!H31</f>
        <v>96.158466702736263</v>
      </c>
      <c r="C33" s="52">
        <f t="shared" ref="C33" si="203">B33-B32</f>
        <v>-0.19190809750064375</v>
      </c>
      <c r="D33" s="243">
        <f t="shared" ref="D33" si="204">ROUND((B33-B21)/B21*100,2)</f>
        <v>-3.64</v>
      </c>
      <c r="E33" s="542">
        <f t="shared" ref="E33" si="205">AVERAGE(B31:B33)</f>
        <v>96.456065630817648</v>
      </c>
      <c r="F33" s="359">
        <f t="shared" ref="F33" si="206">E33-E32</f>
        <v>-0.4615809595710374</v>
      </c>
      <c r="G33" s="360">
        <f t="shared" ref="G33" si="207">IF(F33&lt;0,-1,1)</f>
        <v>-1</v>
      </c>
      <c r="H33" s="361">
        <f t="shared" ref="H33" si="208">SUM(G31:G33)</f>
        <v>-3</v>
      </c>
      <c r="I33" s="513" t="str">
        <f t="shared" ref="I33" si="209">IF(H33=-3,"悪化 ",IF(H33=3,"改善 "," ---"))</f>
        <v xml:space="preserve">悪化 </v>
      </c>
      <c r="J33" s="2482">
        <f>結果表!P31</f>
        <v>95.953920157744193</v>
      </c>
      <c r="L33" s="527">
        <v>6</v>
      </c>
      <c r="M33" s="262">
        <f t="shared" ref="M33" si="210">B33</f>
        <v>96.158466702736263</v>
      </c>
      <c r="N33" s="220">
        <f t="shared" ref="N33" si="211">J33</f>
        <v>95.953920157744193</v>
      </c>
    </row>
    <row r="34" spans="1:14">
      <c r="A34" s="2520">
        <v>44013</v>
      </c>
      <c r="B34" s="2565">
        <f>結果表!H32</f>
        <v>96.279820333506066</v>
      </c>
      <c r="C34" s="52">
        <f t="shared" ref="C34" si="212">B34-B33</f>
        <v>0.12135363076980354</v>
      </c>
      <c r="D34" s="243">
        <f t="shared" ref="D34" si="213">ROUND((B34-B22)/B22*100,2)</f>
        <v>-3.5</v>
      </c>
      <c r="E34" s="542">
        <f t="shared" ref="E34" si="214">AVERAGE(B32:B34)</f>
        <v>96.262887278826398</v>
      </c>
      <c r="F34" s="359">
        <f t="shared" ref="F34" si="215">E34-E33</f>
        <v>-0.19317835199125</v>
      </c>
      <c r="G34" s="360">
        <f t="shared" ref="G34" si="216">IF(F34&lt;0,-1,1)</f>
        <v>-1</v>
      </c>
      <c r="H34" s="361">
        <f t="shared" ref="H34" si="217">SUM(G32:G34)</f>
        <v>-3</v>
      </c>
      <c r="I34" s="513" t="str">
        <f t="shared" ref="I34" si="218">IF(H34=-3,"悪化 ",IF(H34=3,"改善 "," ---"))</f>
        <v xml:space="preserve">悪化 </v>
      </c>
      <c r="J34" s="2482">
        <f>結果表!P32</f>
        <v>95.730306881488659</v>
      </c>
      <c r="L34" s="527">
        <v>7</v>
      </c>
      <c r="M34" s="262">
        <f t="shared" ref="M34" si="219">B34</f>
        <v>96.279820333506066</v>
      </c>
      <c r="N34" s="220">
        <f t="shared" ref="N34" si="220">J34</f>
        <v>95.730306881488659</v>
      </c>
    </row>
    <row r="35" spans="1:14">
      <c r="A35" s="2520">
        <v>44044</v>
      </c>
      <c r="B35" s="2565">
        <f>結果表!H33</f>
        <v>96.673510384664169</v>
      </c>
      <c r="C35" s="52">
        <f t="shared" ref="C35" si="221">B35-B34</f>
        <v>0.39369005115810296</v>
      </c>
      <c r="D35" s="243">
        <f t="shared" ref="D35" si="222">ROUND((B35-B23)/B23*100,2)</f>
        <v>-3.08</v>
      </c>
      <c r="E35" s="542">
        <f t="shared" ref="E35" si="223">AVERAGE(B33:B35)</f>
        <v>96.370599140302161</v>
      </c>
      <c r="F35" s="359">
        <f t="shared" ref="F35" si="224">E35-E34</f>
        <v>0.10771186147576373</v>
      </c>
      <c r="G35" s="360">
        <f t="shared" ref="G35" si="225">IF(F35&lt;0,-1,1)</f>
        <v>1</v>
      </c>
      <c r="H35" s="361">
        <f t="shared" ref="H35" si="226">SUM(G33:G35)</f>
        <v>-1</v>
      </c>
      <c r="I35" s="513" t="str">
        <f t="shared" ref="I35" si="227">IF(H35=-3,"悪化 ",IF(H35=3,"改善 "," ---"))</f>
        <v xml:space="preserve"> ---</v>
      </c>
      <c r="J35" s="2482">
        <f>結果表!P33</f>
        <v>95.766043049929664</v>
      </c>
      <c r="L35" s="529">
        <v>8</v>
      </c>
      <c r="M35" s="262">
        <f t="shared" ref="M35" si="228">B35</f>
        <v>96.673510384664169</v>
      </c>
      <c r="N35" s="220">
        <f t="shared" ref="N35" si="229">J35</f>
        <v>95.766043049929664</v>
      </c>
    </row>
    <row r="36" spans="1:14">
      <c r="A36" s="2520">
        <v>44075</v>
      </c>
      <c r="B36" s="2565">
        <f>結果表!H34</f>
        <v>97.31568438000761</v>
      </c>
      <c r="C36" s="52">
        <f t="shared" ref="C36" si="230">B36-B35</f>
        <v>0.64217399534344111</v>
      </c>
      <c r="D36" s="243">
        <f t="shared" ref="D36" si="231">ROUND((B36-B24)/B24*100,2)</f>
        <v>-2.41</v>
      </c>
      <c r="E36" s="542">
        <f t="shared" ref="E36" si="232">AVERAGE(B34:B36)</f>
        <v>96.756338366059296</v>
      </c>
      <c r="F36" s="359">
        <f t="shared" ref="F36" si="233">E36-E35</f>
        <v>0.38573922575713482</v>
      </c>
      <c r="G36" s="360">
        <f t="shared" ref="G36" si="234">IF(F36&lt;0,-1,1)</f>
        <v>1</v>
      </c>
      <c r="H36" s="361">
        <f t="shared" ref="H36" si="235">SUM(G34:G36)</f>
        <v>1</v>
      </c>
      <c r="I36" s="514" t="str">
        <f t="shared" ref="I36" si="236">IF(H36=-3,"悪化 ",IF(H36=3,"改善 "," ---"))</f>
        <v xml:space="preserve"> ---</v>
      </c>
      <c r="J36" s="2482">
        <f>結果表!P34</f>
        <v>96.009945403325972</v>
      </c>
      <c r="L36" s="529">
        <v>9</v>
      </c>
      <c r="M36" s="262">
        <f t="shared" ref="M36" si="237">B36</f>
        <v>97.31568438000761</v>
      </c>
      <c r="N36" s="220">
        <f t="shared" ref="N36" si="238">J36</f>
        <v>96.009945403325972</v>
      </c>
    </row>
    <row r="37" spans="1:14">
      <c r="A37" s="2520">
        <v>44105</v>
      </c>
      <c r="B37" s="2565">
        <f>結果表!H35</f>
        <v>98.078205053669905</v>
      </c>
      <c r="C37" s="52">
        <f t="shared" ref="C37" si="239">B37-B36</f>
        <v>0.76252067366229426</v>
      </c>
      <c r="D37" s="243">
        <f t="shared" ref="D37" si="240">ROUND((B37-B25)/B25*100,2)</f>
        <v>-1.54</v>
      </c>
      <c r="E37" s="542">
        <f t="shared" ref="E37" si="241">AVERAGE(B35:B37)</f>
        <v>97.355799939447209</v>
      </c>
      <c r="F37" s="359">
        <f t="shared" ref="F37" si="242">E37-E36</f>
        <v>0.59946157338791295</v>
      </c>
      <c r="G37" s="361">
        <f t="shared" ref="G37" si="243">IF(F37&lt;0,-1,1)</f>
        <v>1</v>
      </c>
      <c r="H37" s="1003">
        <f t="shared" ref="H37" si="244">SUM(G35:G37)</f>
        <v>3</v>
      </c>
      <c r="I37" s="514" t="str">
        <f t="shared" ref="I37" si="245">IF(H37=-3,"悪化 ",IF(H37=3,"改善 "," ---"))</f>
        <v xml:space="preserve">改善 </v>
      </c>
      <c r="J37" s="2482">
        <f>結果表!P35</f>
        <v>96.389555137050337</v>
      </c>
      <c r="L37" s="529">
        <v>10</v>
      </c>
      <c r="M37" s="262">
        <f t="shared" ref="M37" si="246">B37</f>
        <v>98.078205053669905</v>
      </c>
      <c r="N37" s="220">
        <f t="shared" ref="N37" si="247">J37</f>
        <v>96.389555137050337</v>
      </c>
    </row>
    <row r="38" spans="1:14">
      <c r="A38" s="2520">
        <v>44136</v>
      </c>
      <c r="B38" s="2565">
        <f>結果表!H36</f>
        <v>98.875577966619133</v>
      </c>
      <c r="C38" s="699">
        <f t="shared" ref="C38" si="248">B38-B37</f>
        <v>0.79737291294922841</v>
      </c>
      <c r="D38" s="699">
        <f t="shared" ref="D38" si="249">ROUND((B38-B26)/B26*100,2)</f>
        <v>-0.56999999999999995</v>
      </c>
      <c r="E38" s="359">
        <f t="shared" ref="E38" si="250">AVERAGE(B36:B38)</f>
        <v>98.089822466765554</v>
      </c>
      <c r="F38" s="359">
        <f t="shared" ref="F38" si="251">E38-E37</f>
        <v>0.73402252731834494</v>
      </c>
      <c r="G38" s="361">
        <f t="shared" ref="G38" si="252">IF(F38&lt;0,-1,1)</f>
        <v>1</v>
      </c>
      <c r="H38" s="1003">
        <f t="shared" ref="H38" si="253">SUM(G36:G38)</f>
        <v>3</v>
      </c>
      <c r="I38" s="514" t="str">
        <f t="shared" ref="I38" si="254">IF(H38=-3,"悪化 ",IF(H38=3,"改善 "," ---"))</f>
        <v xml:space="preserve">改善 </v>
      </c>
      <c r="J38" s="2482">
        <f>結果表!P36</f>
        <v>96.819579317591788</v>
      </c>
      <c r="L38" s="528">
        <v>11</v>
      </c>
      <c r="M38" s="262">
        <f t="shared" ref="M38" si="255">B38</f>
        <v>98.875577966619133</v>
      </c>
      <c r="N38" s="220">
        <f t="shared" ref="N38" si="256">J38</f>
        <v>96.819579317591788</v>
      </c>
    </row>
    <row r="39" spans="1:14">
      <c r="A39" s="2520">
        <v>44166</v>
      </c>
      <c r="B39" s="2565">
        <f>結果表!H37</f>
        <v>99.679172180611516</v>
      </c>
      <c r="C39" s="699">
        <f t="shared" ref="C39" si="257">B39-B38</f>
        <v>0.80359421399238329</v>
      </c>
      <c r="D39" s="243">
        <f t="shared" ref="D39" si="258">ROUND((B39-B27)/B27*100,2)</f>
        <v>0.5</v>
      </c>
      <c r="E39" s="359">
        <f t="shared" ref="E39" si="259">AVERAGE(B37:B39)</f>
        <v>98.877651733633527</v>
      </c>
      <c r="F39" s="359">
        <f t="shared" ref="F39" si="260">E39-E38</f>
        <v>0.78782926686797339</v>
      </c>
      <c r="G39" s="361">
        <f t="shared" ref="G39" si="261">IF(F39&lt;0,-1,1)</f>
        <v>1</v>
      </c>
      <c r="H39" s="1003">
        <f t="shared" ref="H39" si="262">SUM(G37:G39)</f>
        <v>3</v>
      </c>
      <c r="I39" s="514" t="str">
        <f t="shared" ref="I39" si="263">IF(H39=-3,"悪化 ",IF(H39=3,"改善 "," ---"))</f>
        <v xml:space="preserve">改善 </v>
      </c>
      <c r="J39" s="2483">
        <f>結果表!P37</f>
        <v>97.278958388260037</v>
      </c>
      <c r="L39" s="532">
        <v>12</v>
      </c>
      <c r="M39" s="494">
        <f t="shared" ref="M39" si="264">B39</f>
        <v>99.679172180611516</v>
      </c>
      <c r="N39" s="225">
        <f t="shared" ref="N39" si="265">J39</f>
        <v>97.278958388260037</v>
      </c>
    </row>
    <row r="40" spans="1:14">
      <c r="A40" s="2567">
        <v>44197</v>
      </c>
      <c r="B40" s="2564">
        <f>結果表!H38</f>
        <v>100.42520982682161</v>
      </c>
      <c r="C40" s="735">
        <f t="shared" ref="C40" si="266">B40-B39</f>
        <v>0.74603764621009816</v>
      </c>
      <c r="D40" s="245">
        <f t="shared" ref="D40" si="267">ROUND((B40-B28)/B28*100,2)</f>
        <v>1.69</v>
      </c>
      <c r="E40" s="553">
        <f t="shared" ref="E40" si="268">AVERAGE(B38:B40)</f>
        <v>99.659986658017431</v>
      </c>
      <c r="F40" s="553">
        <f t="shared" ref="F40" si="269">E40-E39</f>
        <v>0.78233492438390329</v>
      </c>
      <c r="G40" s="554">
        <f t="shared" ref="G40" si="270">IF(F40&lt;0,-1,1)</f>
        <v>1</v>
      </c>
      <c r="H40" s="1007">
        <f t="shared" ref="H40" si="271">SUM(G38:G40)</f>
        <v>3</v>
      </c>
      <c r="I40" s="524" t="str">
        <f t="shared" ref="I40" si="272">IF(H40=-3,"悪化 ",IF(H40=3,"改善 "," ---"))</f>
        <v xml:space="preserve">改善 </v>
      </c>
      <c r="J40" s="2482">
        <f>結果表!P38</f>
        <v>97.778185952730198</v>
      </c>
      <c r="L40" s="530" t="s">
        <v>814</v>
      </c>
      <c r="M40" s="262">
        <f t="shared" ref="M40" si="273">B40</f>
        <v>100.42520982682161</v>
      </c>
      <c r="N40" s="220">
        <f t="shared" ref="N40" si="274">J40</f>
        <v>97.778185952730198</v>
      </c>
    </row>
    <row r="41" spans="1:14">
      <c r="A41" s="2522">
        <v>44228</v>
      </c>
      <c r="B41" s="2565">
        <f>結果表!H39</f>
        <v>101.07133557283187</v>
      </c>
      <c r="C41" s="699">
        <f t="shared" ref="C41" si="275">B41-B40</f>
        <v>0.64612574601025585</v>
      </c>
      <c r="D41" s="243">
        <f t="shared" ref="D41" si="276">ROUND((B41-B29)/B29*100,2)</f>
        <v>2.93</v>
      </c>
      <c r="E41" s="359">
        <f t="shared" ref="E41" si="277">AVERAGE(B39:B41)</f>
        <v>100.39190586008833</v>
      </c>
      <c r="F41" s="359">
        <f t="shared" ref="F41" si="278">E41-E40</f>
        <v>0.73191920207089822</v>
      </c>
      <c r="G41" s="361">
        <f t="shared" ref="G41" si="279">IF(F41&lt;0,-1,1)</f>
        <v>1</v>
      </c>
      <c r="H41" s="1003">
        <f t="shared" ref="H41" si="280">SUM(G39:G41)</f>
        <v>3</v>
      </c>
      <c r="I41" s="514" t="str">
        <f t="shared" ref="I41" si="281">IF(H41=-3,"悪化 ",IF(H41=3,"改善 "," ---"))</f>
        <v xml:space="preserve">改善 </v>
      </c>
      <c r="J41" s="2482">
        <f>結果表!P39</f>
        <v>98.320423367960828</v>
      </c>
      <c r="L41" s="527">
        <v>2</v>
      </c>
      <c r="M41" s="262">
        <f t="shared" ref="M41" si="282">B41</f>
        <v>101.07133557283187</v>
      </c>
      <c r="N41" s="220">
        <f t="shared" ref="N41" si="283">J41</f>
        <v>98.320423367960828</v>
      </c>
    </row>
    <row r="42" spans="1:14">
      <c r="A42" s="2522">
        <v>44256</v>
      </c>
      <c r="B42" s="2565">
        <f>結果表!H40</f>
        <v>101.57239135526177</v>
      </c>
      <c r="C42" s="699">
        <f t="shared" ref="C42" si="284">B42-B41</f>
        <v>0.50105578242990134</v>
      </c>
      <c r="D42" s="243">
        <f t="shared" ref="D42" si="285">ROUND((B42-B30)/B30*100,2)</f>
        <v>4.13</v>
      </c>
      <c r="E42" s="359">
        <f t="shared" ref="E42" si="286">AVERAGE(B40:B42)</f>
        <v>101.0229789183051</v>
      </c>
      <c r="F42" s="359">
        <f t="shared" ref="F42" si="287">E42-E41</f>
        <v>0.63107305821677073</v>
      </c>
      <c r="G42" s="361">
        <f t="shared" ref="G42" si="288">IF(F42&lt;0,-1,1)</f>
        <v>1</v>
      </c>
      <c r="H42" s="1003">
        <f t="shared" ref="H42" si="289">SUM(G40:G42)</f>
        <v>3</v>
      </c>
      <c r="I42" s="514" t="str">
        <f t="shared" ref="I42" si="290">IF(H42=-3,"悪化 ",IF(H42=3,"改善 "," ---"))</f>
        <v xml:space="preserve">改善 </v>
      </c>
      <c r="J42" s="2482">
        <f>結果表!P40</f>
        <v>98.872672959475494</v>
      </c>
      <c r="L42" s="527">
        <v>3</v>
      </c>
      <c r="M42" s="262">
        <f t="shared" ref="M42" si="291">B42</f>
        <v>101.57239135526177</v>
      </c>
      <c r="N42" s="220">
        <f t="shared" ref="N42" si="292">J42</f>
        <v>98.872672959475494</v>
      </c>
    </row>
    <row r="43" spans="1:14">
      <c r="A43" s="2522">
        <v>44287</v>
      </c>
      <c r="B43" s="2565">
        <f>結果表!H41</f>
        <v>101.88892438979472</v>
      </c>
      <c r="C43" s="699">
        <f t="shared" ref="C43" si="293">B43-B42</f>
        <v>0.31653303453295223</v>
      </c>
      <c r="D43" s="243">
        <f t="shared" ref="D43" si="294">ROUND((B43-B31)/B31*100,2)</f>
        <v>5.19</v>
      </c>
      <c r="E43" s="359">
        <f t="shared" ref="E43" si="295">AVERAGE(B41:B43)</f>
        <v>101.51088377262947</v>
      </c>
      <c r="F43" s="359">
        <f t="shared" ref="F43" si="296">E43-E42</f>
        <v>0.48790485432436981</v>
      </c>
      <c r="G43" s="361">
        <f t="shared" ref="G43" si="297">IF(F43&lt;0,-1,1)</f>
        <v>1</v>
      </c>
      <c r="H43" s="1003">
        <f t="shared" ref="H43" si="298">SUM(G41:G43)</f>
        <v>3</v>
      </c>
      <c r="I43" s="514" t="str">
        <f t="shared" ref="I43" si="299">IF(H43=-3,"悪化 ",IF(H43=3,"改善 "," ---"))</f>
        <v xml:space="preserve">改善 </v>
      </c>
      <c r="J43" s="2482">
        <f>結果表!P41</f>
        <v>99.404575461197567</v>
      </c>
      <c r="L43" s="527">
        <v>4</v>
      </c>
      <c r="M43" s="262">
        <f t="shared" ref="M43" si="300">B43</f>
        <v>101.88892438979472</v>
      </c>
      <c r="N43" s="220">
        <f t="shared" ref="N43" si="301">J43</f>
        <v>99.404575461197567</v>
      </c>
    </row>
    <row r="44" spans="1:14">
      <c r="A44" s="2522">
        <v>44317</v>
      </c>
      <c r="B44" s="2565">
        <f>結果表!H42</f>
        <v>102.03515581500825</v>
      </c>
      <c r="C44" s="699">
        <f t="shared" ref="C44" si="302">B44-B43</f>
        <v>0.14623142521352861</v>
      </c>
      <c r="D44" s="243">
        <f t="shared" ref="D44" si="303">ROUND((B44-B32)/B32*100,2)</f>
        <v>5.9</v>
      </c>
      <c r="E44" s="359">
        <f t="shared" ref="E44" si="304">AVERAGE(B42:B44)</f>
        <v>101.83215718668824</v>
      </c>
      <c r="F44" s="359">
        <f t="shared" ref="F44" si="305">E44-E43</f>
        <v>0.32127341405876564</v>
      </c>
      <c r="G44" s="361">
        <f t="shared" ref="G44" si="306">IF(F44&lt;0,-1,1)</f>
        <v>1</v>
      </c>
      <c r="H44" s="1003">
        <f t="shared" ref="H44" si="307">SUM(G42:G44)</f>
        <v>3</v>
      </c>
      <c r="I44" s="514" t="str">
        <f t="shared" ref="I44" si="308">IF(H44=-3,"悪化 ",IF(H44=3,"改善 "," ---"))</f>
        <v xml:space="preserve">改善 </v>
      </c>
      <c r="J44" s="2482">
        <f>結果表!P42</f>
        <v>99.87173407583046</v>
      </c>
      <c r="L44" s="527">
        <v>5</v>
      </c>
      <c r="M44" s="262">
        <f t="shared" ref="M44" si="309">B44</f>
        <v>102.03515581500825</v>
      </c>
      <c r="N44" s="220">
        <f t="shared" ref="N44" si="310">J44</f>
        <v>99.87173407583046</v>
      </c>
    </row>
    <row r="45" spans="1:14">
      <c r="A45" s="2522">
        <v>44348</v>
      </c>
      <c r="B45" s="2565">
        <f>結果表!H43</f>
        <v>102.05482338178007</v>
      </c>
      <c r="C45" s="699">
        <f t="shared" ref="C45" si="311">B45-B44</f>
        <v>1.9667566771815359E-2</v>
      </c>
      <c r="D45" s="243">
        <f t="shared" ref="D45" si="312">ROUND((B45-B33)/B33*100,2)</f>
        <v>6.13</v>
      </c>
      <c r="E45" s="359">
        <f t="shared" ref="E45" si="313">AVERAGE(B43:B45)</f>
        <v>101.99296786219435</v>
      </c>
      <c r="F45" s="359">
        <f t="shared" ref="F45" si="314">E45-E44</f>
        <v>0.16081067550611294</v>
      </c>
      <c r="G45" s="361">
        <f t="shared" ref="G45" si="315">IF(F45&lt;0,-1,1)</f>
        <v>1</v>
      </c>
      <c r="H45" s="1003">
        <f t="shared" ref="H45" si="316">SUM(G43:G45)</f>
        <v>3</v>
      </c>
      <c r="I45" s="514" t="str">
        <f t="shared" ref="I45" si="317">IF(H45=-3,"悪化 ",IF(H45=3,"改善 "," ---"))</f>
        <v xml:space="preserve">改善 </v>
      </c>
      <c r="J45" s="2482">
        <f>結果表!P43</f>
        <v>100.26986345543945</v>
      </c>
      <c r="L45" s="527">
        <v>6</v>
      </c>
      <c r="M45" s="262">
        <f t="shared" ref="M45" si="318">B45</f>
        <v>102.05482338178007</v>
      </c>
      <c r="N45" s="220">
        <f t="shared" ref="N45" si="319">J45</f>
        <v>100.26986345543945</v>
      </c>
    </row>
    <row r="46" spans="1:14">
      <c r="A46" s="2522">
        <v>44378</v>
      </c>
      <c r="B46" s="2565">
        <f>結果表!H44</f>
        <v>101.96387979023149</v>
      </c>
      <c r="C46" s="699">
        <f t="shared" ref="C46" si="320">B46-B45</f>
        <v>-9.0943591548580116E-2</v>
      </c>
      <c r="D46" s="243">
        <f t="shared" ref="D46" si="321">ROUND((B46-B34)/B34*100,2)</f>
        <v>5.9</v>
      </c>
      <c r="E46" s="359">
        <f t="shared" ref="E46" si="322">AVERAGE(B44:B46)</f>
        <v>102.01795299567327</v>
      </c>
      <c r="F46" s="359">
        <f t="shared" ref="F46" si="323">E46-E45</f>
        <v>2.4985133478921284E-2</v>
      </c>
      <c r="G46" s="361">
        <f t="shared" ref="G46" si="324">IF(F46&lt;0,-1,1)</f>
        <v>1</v>
      </c>
      <c r="H46" s="1003">
        <f t="shared" ref="H46" si="325">SUM(G44:G46)</f>
        <v>3</v>
      </c>
      <c r="I46" s="514" t="str">
        <f t="shared" ref="I46" si="326">IF(H46=-3,"悪化 ",IF(H46=3,"改善 "," ---"))</f>
        <v xml:space="preserve">改善 </v>
      </c>
      <c r="J46" s="2482">
        <f>結果表!P44</f>
        <v>100.57422824790365</v>
      </c>
      <c r="L46" s="527">
        <v>7</v>
      </c>
      <c r="M46" s="262">
        <f t="shared" ref="M46" si="327">B46</f>
        <v>101.96387979023149</v>
      </c>
      <c r="N46" s="220">
        <f t="shared" ref="N46" si="328">J46</f>
        <v>100.57422824790365</v>
      </c>
    </row>
    <row r="47" spans="1:14">
      <c r="A47" s="2522">
        <v>44409</v>
      </c>
      <c r="B47" s="2565">
        <f>結果表!H45</f>
        <v>101.82004762008177</v>
      </c>
      <c r="C47" s="699">
        <f t="shared" ref="C47" si="329">B47-B46</f>
        <v>-0.14383217014972161</v>
      </c>
      <c r="D47" s="243">
        <f t="shared" ref="D47" si="330">ROUND((B47-B35)/B35*100,2)</f>
        <v>5.32</v>
      </c>
      <c r="E47" s="359">
        <f t="shared" ref="E47" si="331">AVERAGE(B45:B47)</f>
        <v>101.94625026403111</v>
      </c>
      <c r="F47" s="359">
        <f t="shared" ref="F47" si="332">E47-E46</f>
        <v>-7.1702731642162121E-2</v>
      </c>
      <c r="G47" s="361">
        <f t="shared" ref="G47" si="333">IF(F47&lt;0,-1,1)</f>
        <v>-1</v>
      </c>
      <c r="H47" s="1003">
        <f t="shared" ref="H47" si="334">SUM(G45:G47)</f>
        <v>1</v>
      </c>
      <c r="I47" s="514" t="str">
        <f t="shared" ref="I47" si="335">IF(H47=-3,"悪化 ",IF(H47=3,"改善 "," ---"))</f>
        <v xml:space="preserve"> ---</v>
      </c>
      <c r="J47" s="2482">
        <f>結果表!P45</f>
        <v>100.75050923978121</v>
      </c>
      <c r="L47" s="529">
        <v>8</v>
      </c>
      <c r="M47" s="262">
        <f t="shared" ref="M47" si="336">B47</f>
        <v>101.82004762008177</v>
      </c>
      <c r="N47" s="220">
        <f t="shared" ref="N47" si="337">J47</f>
        <v>100.75050923978121</v>
      </c>
    </row>
    <row r="48" spans="1:14">
      <c r="A48" s="2522">
        <v>44440</v>
      </c>
      <c r="B48" s="2565">
        <f>結果表!H46</f>
        <v>101.6894552717214</v>
      </c>
      <c r="C48" s="699">
        <f t="shared" ref="C48" si="338">B48-B47</f>
        <v>-0.13059234836036637</v>
      </c>
      <c r="D48" s="243">
        <f t="shared" ref="D48" si="339">ROUND((B48-B36)/B36*100,2)</f>
        <v>4.49</v>
      </c>
      <c r="E48" s="359">
        <f t="shared" ref="E48" si="340">AVERAGE(B46:B48)</f>
        <v>101.82446089401155</v>
      </c>
      <c r="F48" s="359">
        <f t="shared" ref="F48" si="341">E48-E47</f>
        <v>-0.12178937001955603</v>
      </c>
      <c r="G48" s="361">
        <f t="shared" ref="G48" si="342">IF(F48&lt;0,-1,1)</f>
        <v>-1</v>
      </c>
      <c r="H48" s="1003">
        <f t="shared" ref="H48" si="343">SUM(G46:G48)</f>
        <v>-1</v>
      </c>
      <c r="I48" s="514" t="str">
        <f t="shared" ref="I48" si="344">IF(H48=-3,"悪化 ",IF(H48=3,"改善 "," ---"))</f>
        <v xml:space="preserve"> ---</v>
      </c>
      <c r="J48" s="2482">
        <f>結果表!P46</f>
        <v>100.8568821145202</v>
      </c>
      <c r="L48" s="529">
        <v>9</v>
      </c>
      <c r="M48" s="262">
        <f t="shared" ref="M48" si="345">B48</f>
        <v>101.6894552717214</v>
      </c>
      <c r="N48" s="220">
        <f t="shared" ref="N48" si="346">J48</f>
        <v>100.8568821145202</v>
      </c>
    </row>
    <row r="49" spans="1:14">
      <c r="A49" s="2522">
        <v>44470</v>
      </c>
      <c r="B49" s="2565">
        <f>結果表!H47</f>
        <v>101.62353749409063</v>
      </c>
      <c r="C49" s="699">
        <f t="shared" ref="C49" si="347">B49-B48</f>
        <v>-6.5917777630772889E-2</v>
      </c>
      <c r="D49" s="243">
        <f t="shared" ref="D49" si="348">ROUND((B49-B37)/B37*100,2)</f>
        <v>3.61</v>
      </c>
      <c r="E49" s="359">
        <f t="shared" ref="E49" si="349">AVERAGE(B47:B49)</f>
        <v>101.71101346196458</v>
      </c>
      <c r="F49" s="359">
        <f t="shared" ref="F49" si="350">E49-E48</f>
        <v>-0.11344743204696783</v>
      </c>
      <c r="G49" s="361">
        <f t="shared" ref="G49" si="351">IF(F49&lt;0,-1,1)</f>
        <v>-1</v>
      </c>
      <c r="H49" s="1003">
        <f t="shared" ref="H49" si="352">SUM(G47:G49)</f>
        <v>-3</v>
      </c>
      <c r="I49" s="514" t="str">
        <f t="shared" ref="I49" si="353">IF(H49=-3,"悪化 ",IF(H49=3,"改善 "," ---"))</f>
        <v xml:space="preserve">悪化 </v>
      </c>
      <c r="J49" s="2482">
        <f>結果表!P47</f>
        <v>100.93477937173242</v>
      </c>
      <c r="L49" s="529">
        <v>10</v>
      </c>
      <c r="M49" s="262">
        <f t="shared" ref="M49" si="354">B49</f>
        <v>101.62353749409063</v>
      </c>
      <c r="N49" s="220">
        <f t="shared" ref="N49" si="355">J49</f>
        <v>100.93477937173242</v>
      </c>
    </row>
    <row r="50" spans="1:14">
      <c r="A50" s="2522">
        <v>44501</v>
      </c>
      <c r="B50" s="2565">
        <f>結果表!H48</f>
        <v>101.62185036228033</v>
      </c>
      <c r="C50" s="699">
        <f t="shared" ref="C50" si="356">B50-B49</f>
        <v>-1.6871318103000021E-3</v>
      </c>
      <c r="D50" s="243">
        <f t="shared" ref="D50" si="357">ROUND((B50-B38)/B38*100,2)</f>
        <v>2.78</v>
      </c>
      <c r="E50" s="359">
        <f t="shared" ref="E50" si="358">AVERAGE(B48:B50)</f>
        <v>101.6449477093641</v>
      </c>
      <c r="F50" s="359">
        <f t="shared" ref="F50" si="359">E50-E49</f>
        <v>-6.6065752600479755E-2</v>
      </c>
      <c r="G50" s="361">
        <f t="shared" ref="G50" si="360">IF(F50&lt;0,-1,1)</f>
        <v>-1</v>
      </c>
      <c r="H50" s="1003">
        <f t="shared" ref="H50" si="361">SUM(G48:G50)</f>
        <v>-3</v>
      </c>
      <c r="I50" s="514" t="str">
        <f t="shared" ref="I50" si="362">IF(H50=-3,"悪化 ",IF(H50=3,"改善 "," ---"))</f>
        <v xml:space="preserve">悪化 </v>
      </c>
      <c r="J50" s="2482">
        <f>結果表!P48</f>
        <v>101.01448309083652</v>
      </c>
      <c r="L50" s="528">
        <v>11</v>
      </c>
      <c r="M50" s="262">
        <f t="shared" ref="M50" si="363">B50</f>
        <v>101.62185036228033</v>
      </c>
      <c r="N50" s="220">
        <f t="shared" ref="N50" si="364">J50</f>
        <v>101.01448309083652</v>
      </c>
    </row>
    <row r="51" spans="1:14">
      <c r="A51" s="2568">
        <v>44531</v>
      </c>
      <c r="B51" s="2566">
        <f>結果表!H49</f>
        <v>101.65997034025624</v>
      </c>
      <c r="C51" s="930">
        <f t="shared" ref="C51" si="365">B51-B50</f>
        <v>3.8119977975910047E-2</v>
      </c>
      <c r="D51" s="246">
        <f t="shared" ref="D51" si="366">ROUND((B51-B39)/B39*100,2)</f>
        <v>1.99</v>
      </c>
      <c r="E51" s="544">
        <f t="shared" ref="E51" si="367">AVERAGE(B49:B51)</f>
        <v>101.63511939887572</v>
      </c>
      <c r="F51" s="544">
        <f t="shared" ref="F51" si="368">E51-E50</f>
        <v>-9.8283104883876149E-3</v>
      </c>
      <c r="G51" s="545">
        <f t="shared" ref="G51" si="369">IF(F51&lt;0,-1,1)</f>
        <v>-1</v>
      </c>
      <c r="H51" s="1013">
        <f t="shared" ref="H51" si="370">SUM(G49:G51)</f>
        <v>-3</v>
      </c>
      <c r="I51" s="440" t="str">
        <f t="shared" ref="I51" si="371">IF(H51=-3,"悪化 ",IF(H51=3,"改善 "," ---"))</f>
        <v xml:space="preserve">悪化 </v>
      </c>
      <c r="J51" s="2482">
        <f>結果表!P49</f>
        <v>101.11938392395943</v>
      </c>
      <c r="L51" s="532">
        <v>12</v>
      </c>
      <c r="M51" s="494">
        <f t="shared" ref="M51" si="372">B51</f>
        <v>101.65997034025624</v>
      </c>
      <c r="N51" s="225">
        <f t="shared" ref="N51" si="373">J51</f>
        <v>101.11938392395943</v>
      </c>
    </row>
    <row r="52" spans="1:14">
      <c r="A52" s="2520">
        <v>44562</v>
      </c>
      <c r="B52" s="2565">
        <f>結果表!H50</f>
        <v>101.73394281391681</v>
      </c>
      <c r="C52" s="699">
        <f t="shared" ref="C52" si="374">B52-B51</f>
        <v>7.3972473660575133E-2</v>
      </c>
      <c r="D52" s="52">
        <f t="shared" ref="D52" si="375">ROUND((B52-B40)/B40*100,2)</f>
        <v>1.3</v>
      </c>
      <c r="E52" s="359">
        <f t="shared" ref="E52" si="376">AVERAGE(B50:B52)</f>
        <v>101.67192117215113</v>
      </c>
      <c r="F52" s="542">
        <f t="shared" ref="F52" si="377">E52-E51</f>
        <v>3.6801773275414007E-2</v>
      </c>
      <c r="G52" s="361">
        <f t="shared" ref="G52" si="378">IF(F52&lt;0,-1,1)</f>
        <v>1</v>
      </c>
      <c r="H52" s="360">
        <f t="shared" ref="H52" si="379">SUM(G50:G52)</f>
        <v>-1</v>
      </c>
      <c r="I52" s="514" t="str">
        <f t="shared" ref="I52" si="380">IF(H52=-3,"悪化 ",IF(H52=3,"改善 "," ---"))</f>
        <v xml:space="preserve"> ---</v>
      </c>
      <c r="J52" s="2481">
        <f>結果表!P50</f>
        <v>101.24625781416141</v>
      </c>
      <c r="L52" s="530" t="s">
        <v>856</v>
      </c>
      <c r="M52" s="262">
        <f t="shared" ref="M52" si="381">B52</f>
        <v>101.73394281391681</v>
      </c>
      <c r="N52" s="220">
        <f t="shared" ref="N52" si="382">J52</f>
        <v>101.24625781416141</v>
      </c>
    </row>
    <row r="53" spans="1:14">
      <c r="A53" s="2520">
        <v>44593</v>
      </c>
      <c r="B53" s="2565">
        <f>結果表!H51</f>
        <v>101.7819987417207</v>
      </c>
      <c r="C53" s="699">
        <f t="shared" ref="C53" si="383">B53-B52</f>
        <v>4.8055927803886789E-2</v>
      </c>
      <c r="D53" s="52">
        <f t="shared" ref="D53" si="384">ROUND((B53-B41)/B41*100,2)</f>
        <v>0.7</v>
      </c>
      <c r="E53" s="359">
        <f t="shared" ref="E53" si="385">AVERAGE(B51:B53)</f>
        <v>101.72530396529793</v>
      </c>
      <c r="F53" s="542">
        <f t="shared" ref="F53" si="386">E53-E52</f>
        <v>5.3382793146795393E-2</v>
      </c>
      <c r="G53" s="361">
        <f t="shared" ref="G53" si="387">IF(F53&lt;0,-1,1)</f>
        <v>1</v>
      </c>
      <c r="H53" s="360">
        <f t="shared" ref="H53" si="388">SUM(G51:G53)</f>
        <v>1</v>
      </c>
      <c r="I53" s="514" t="str">
        <f t="shared" ref="I53" si="389">IF(H53=-3,"悪化 ",IF(H53=3,"改善 "," ---"))</f>
        <v xml:space="preserve"> ---</v>
      </c>
      <c r="J53" s="2482">
        <f>結果表!P51</f>
        <v>101.38676145431263</v>
      </c>
      <c r="L53" s="527">
        <v>2</v>
      </c>
      <c r="M53" s="262">
        <f t="shared" ref="M53" si="390">B53</f>
        <v>101.7819987417207</v>
      </c>
      <c r="N53" s="220">
        <f t="shared" ref="N53" si="391">J53</f>
        <v>101.38676145431263</v>
      </c>
    </row>
    <row r="54" spans="1:14">
      <c r="A54" s="2520">
        <v>44621</v>
      </c>
      <c r="B54" s="2565">
        <f>結果表!H52</f>
        <v>101.83042759800912</v>
      </c>
      <c r="C54" s="699">
        <f t="shared" ref="C54" si="392">B54-B53</f>
        <v>4.8428856288424527E-2</v>
      </c>
      <c r="D54" s="52">
        <f t="shared" ref="D54" si="393">ROUND((B54-B42)/B42*100,2)</f>
        <v>0.25</v>
      </c>
      <c r="E54" s="359">
        <f t="shared" ref="E54" si="394">AVERAGE(B52:B54)</f>
        <v>101.78212305121554</v>
      </c>
      <c r="F54" s="542">
        <f t="shared" ref="F54" si="395">E54-E53</f>
        <v>5.6819085917609868E-2</v>
      </c>
      <c r="G54" s="361">
        <f t="shared" ref="G54" si="396">IF(F54&lt;0,-1,1)</f>
        <v>1</v>
      </c>
      <c r="H54" s="360">
        <f t="shared" ref="H54" si="397">SUM(G52:G54)</f>
        <v>3</v>
      </c>
      <c r="I54" s="514" t="str">
        <f t="shared" ref="I54" si="398">IF(H54=-3,"悪化 ",IF(H54=3,"改善 "," ---"))</f>
        <v xml:space="preserve">改善 </v>
      </c>
      <c r="J54" s="2482">
        <f>結果表!P52</f>
        <v>101.52548451878774</v>
      </c>
      <c r="L54" s="527">
        <v>3</v>
      </c>
      <c r="M54" s="262">
        <f t="shared" ref="M54" si="399">B54</f>
        <v>101.83042759800912</v>
      </c>
      <c r="N54" s="220">
        <f t="shared" ref="N54" si="400">J54</f>
        <v>101.52548451878774</v>
      </c>
    </row>
    <row r="55" spans="1:14">
      <c r="A55" s="2520">
        <v>44652</v>
      </c>
      <c r="B55" s="2565">
        <f>結果表!H53</f>
        <v>101.85255797799785</v>
      </c>
      <c r="C55" s="699">
        <f t="shared" ref="C55" si="401">B55-B54</f>
        <v>2.2130379988723803E-2</v>
      </c>
      <c r="D55" s="52">
        <f t="shared" ref="D55" si="402">ROUND((B55-B43)/B43*100,2)</f>
        <v>-0.04</v>
      </c>
      <c r="E55" s="359">
        <f t="shared" ref="E55" si="403">AVERAGE(B53:B55)</f>
        <v>101.82166143924256</v>
      </c>
      <c r="F55" s="542">
        <f t="shared" ref="F55" si="404">E55-E54</f>
        <v>3.9538388027025917E-2</v>
      </c>
      <c r="G55" s="361">
        <f t="shared" ref="G55" si="405">IF(F55&lt;0,-1,1)</f>
        <v>1</v>
      </c>
      <c r="H55" s="360">
        <f t="shared" ref="H55" si="406">SUM(G53:G55)</f>
        <v>3</v>
      </c>
      <c r="I55" s="514" t="str">
        <f t="shared" ref="I55" si="407">IF(H55=-3,"悪化 ",IF(H55=3,"改善 "," ---"))</f>
        <v xml:space="preserve">改善 </v>
      </c>
      <c r="J55" s="2482">
        <f>結果表!P53</f>
        <v>101.65066166607691</v>
      </c>
      <c r="L55" s="527">
        <v>4</v>
      </c>
      <c r="M55" s="262">
        <f t="shared" ref="M55" si="408">B55</f>
        <v>101.85255797799785</v>
      </c>
      <c r="N55" s="220">
        <f t="shared" ref="N55" si="409">J55</f>
        <v>101.65066166607691</v>
      </c>
    </row>
    <row r="56" spans="1:14">
      <c r="A56" s="2520">
        <v>44682</v>
      </c>
      <c r="B56" s="2565">
        <f>結果表!H54</f>
        <v>101.82314954738808</v>
      </c>
      <c r="C56" s="699">
        <f t="shared" ref="C56" si="410">B56-B55</f>
        <v>-2.9408430609763059E-2</v>
      </c>
      <c r="D56" s="52">
        <f t="shared" ref="D56" si="411">ROUND((B56-B44)/B44*100,2)</f>
        <v>-0.21</v>
      </c>
      <c r="E56" s="359">
        <f t="shared" ref="E56" si="412">AVERAGE(B54:B56)</f>
        <v>101.83537837446501</v>
      </c>
      <c r="F56" s="542">
        <f t="shared" ref="F56" si="413">E56-E55</f>
        <v>1.3716935222447546E-2</v>
      </c>
      <c r="G56" s="361">
        <f t="shared" ref="G56" si="414">IF(F56&lt;0,-1,1)</f>
        <v>1</v>
      </c>
      <c r="H56" s="360">
        <f t="shared" ref="H56" si="415">SUM(G54:G56)</f>
        <v>3</v>
      </c>
      <c r="I56" s="514" t="str">
        <f t="shared" ref="I56" si="416">IF(H56=-3,"悪化 ",IF(H56=3,"改善 "," ---"))</f>
        <v xml:space="preserve">改善 </v>
      </c>
      <c r="J56" s="2482">
        <f>結果表!P54</f>
        <v>101.73662276551647</v>
      </c>
      <c r="L56" s="527">
        <v>5</v>
      </c>
      <c r="M56" s="262">
        <f t="shared" ref="M56" si="417">B56</f>
        <v>101.82314954738808</v>
      </c>
      <c r="N56" s="220">
        <f t="shared" ref="N56" si="418">J56</f>
        <v>101.73662276551647</v>
      </c>
    </row>
    <row r="57" spans="1:14">
      <c r="A57" s="2520">
        <v>44713</v>
      </c>
      <c r="B57" s="2565">
        <f>結果表!H55</f>
        <v>101.71117409099696</v>
      </c>
      <c r="C57" s="699">
        <f t="shared" ref="C57:C58" si="419">B57-B56</f>
        <v>-0.1119754563911215</v>
      </c>
      <c r="D57" s="52">
        <f t="shared" ref="D57:D58" si="420">ROUND((B57-B45)/B45*100,2)</f>
        <v>-0.34</v>
      </c>
      <c r="E57" s="359">
        <f t="shared" ref="E57:E58" si="421">AVERAGE(B55:B57)</f>
        <v>101.79562720546096</v>
      </c>
      <c r="F57" s="542">
        <f t="shared" ref="F57:F58" si="422">E57-E56</f>
        <v>-3.9751169004048847E-2</v>
      </c>
      <c r="G57" s="361">
        <f t="shared" ref="G57:G58" si="423">IF(F57&lt;0,-1,1)</f>
        <v>-1</v>
      </c>
      <c r="H57" s="360">
        <f t="shared" ref="H57:H58" si="424">SUM(G55:G57)</f>
        <v>1</v>
      </c>
      <c r="I57" s="514" t="str">
        <f t="shared" ref="I57:I58" si="425">IF(H57=-3,"悪化 ",IF(H57=3,"改善 "," ---"))</f>
        <v xml:space="preserve"> ---</v>
      </c>
      <c r="J57" s="2482">
        <f>結果表!P55</f>
        <v>101.76352557797127</v>
      </c>
      <c r="L57" s="527">
        <v>6</v>
      </c>
      <c r="M57" s="262">
        <f t="shared" ref="M57:M58" si="426">B57</f>
        <v>101.71117409099696</v>
      </c>
      <c r="N57" s="220">
        <f t="shared" ref="N57:N58" si="427">J57</f>
        <v>101.76352557797127</v>
      </c>
    </row>
    <row r="58" spans="1:14">
      <c r="A58" s="2520">
        <v>44743</v>
      </c>
      <c r="B58" s="2565">
        <f>結果表!H56</f>
        <v>101.5041776251136</v>
      </c>
      <c r="C58" s="699">
        <f t="shared" si="419"/>
        <v>-0.20699646588336407</v>
      </c>
      <c r="D58" s="52">
        <f t="shared" si="420"/>
        <v>-0.45</v>
      </c>
      <c r="E58" s="359">
        <f t="shared" si="421"/>
        <v>101.67950042116621</v>
      </c>
      <c r="F58" s="542">
        <f t="shared" si="422"/>
        <v>-0.11612678429474954</v>
      </c>
      <c r="G58" s="361">
        <f t="shared" si="423"/>
        <v>-1</v>
      </c>
      <c r="H58" s="360">
        <f t="shared" si="424"/>
        <v>-1</v>
      </c>
      <c r="I58" s="514" t="str">
        <f t="shared" si="425"/>
        <v xml:space="preserve"> ---</v>
      </c>
      <c r="J58" s="2482">
        <f>結果表!P56</f>
        <v>101.69991791804694</v>
      </c>
      <c r="L58" s="527">
        <v>7</v>
      </c>
      <c r="M58" s="262">
        <f t="shared" si="426"/>
        <v>101.5041776251136</v>
      </c>
      <c r="N58" s="220">
        <f t="shared" si="427"/>
        <v>101.69991791804694</v>
      </c>
    </row>
    <row r="59" spans="1:14">
      <c r="A59" s="2520">
        <v>44774</v>
      </c>
      <c r="B59" s="2565">
        <f>結果表!H57</f>
        <v>101.19900828127176</v>
      </c>
      <c r="C59" s="699">
        <f t="shared" ref="C59" si="428">B59-B58</f>
        <v>-0.30516934384183969</v>
      </c>
      <c r="D59" s="52">
        <f t="shared" ref="D59" si="429">ROUND((B59-B47)/B47*100,2)</f>
        <v>-0.61</v>
      </c>
      <c r="E59" s="359">
        <f t="shared" ref="E59" si="430">AVERAGE(B57:B59)</f>
        <v>101.47145333246077</v>
      </c>
      <c r="F59" s="542">
        <f t="shared" ref="F59" si="431">E59-E58</f>
        <v>-0.20804708870544175</v>
      </c>
      <c r="G59" s="361">
        <f t="shared" ref="G59" si="432">IF(F59&lt;0,-1,1)</f>
        <v>-1</v>
      </c>
      <c r="H59" s="360">
        <f t="shared" ref="H59" si="433">SUM(G57:G59)</f>
        <v>-3</v>
      </c>
      <c r="I59" s="514" t="str">
        <f t="shared" ref="I59" si="434">IF(H59=-3,"悪化 ",IF(H59=3,"改善 "," ---"))</f>
        <v xml:space="preserve">悪化 </v>
      </c>
      <c r="J59" s="2482">
        <f>結果表!P57</f>
        <v>101.53651726138735</v>
      </c>
      <c r="L59" s="529">
        <v>8</v>
      </c>
      <c r="M59" s="262">
        <f t="shared" ref="M59" si="435">B59</f>
        <v>101.19900828127176</v>
      </c>
      <c r="N59" s="220">
        <f t="shared" ref="N59" si="436">J59</f>
        <v>101.53651726138735</v>
      </c>
    </row>
    <row r="60" spans="1:14">
      <c r="A60" s="2520">
        <v>44805</v>
      </c>
      <c r="B60" s="2565">
        <f>結果表!H58</f>
        <v>100.79027761735065</v>
      </c>
      <c r="C60" s="699">
        <f t="shared" ref="C60" si="437">B60-B59</f>
        <v>-0.40873066392110502</v>
      </c>
      <c r="D60" s="52">
        <f t="shared" ref="D60" si="438">ROUND((B60-B48)/B48*100,2)</f>
        <v>-0.88</v>
      </c>
      <c r="E60" s="359">
        <f t="shared" ref="E60" si="439">AVERAGE(B58:B60)</f>
        <v>101.16448784124533</v>
      </c>
      <c r="F60" s="542">
        <f t="shared" ref="F60" si="440">E60-E59</f>
        <v>-0.30696549121543626</v>
      </c>
      <c r="G60" s="361">
        <f t="shared" ref="G60" si="441">IF(F60&lt;0,-1,1)</f>
        <v>-1</v>
      </c>
      <c r="H60" s="360">
        <f t="shared" ref="H60" si="442">SUM(G58:G60)</f>
        <v>-3</v>
      </c>
      <c r="I60" s="514" t="str">
        <f t="shared" ref="I60" si="443">IF(H60=-3,"悪化 ",IF(H60=3,"改善 "," ---"))</f>
        <v xml:space="preserve">悪化 </v>
      </c>
      <c r="J60" s="2482">
        <f>結果表!P58</f>
        <v>101.26535150005358</v>
      </c>
      <c r="L60" s="529">
        <v>9</v>
      </c>
      <c r="M60" s="262">
        <f t="shared" ref="M60" si="444">B60</f>
        <v>100.79027761735065</v>
      </c>
      <c r="N60" s="220">
        <f t="shared" ref="N60" si="445">J60</f>
        <v>101.26535150005358</v>
      </c>
    </row>
    <row r="61" spans="1:14">
      <c r="A61" s="2520">
        <v>44835</v>
      </c>
      <c r="B61" s="2565">
        <f>結果表!H59</f>
        <v>100.35461338398999</v>
      </c>
      <c r="C61" s="699">
        <f t="shared" ref="C61" si="446">B61-B60</f>
        <v>-0.43566423336066862</v>
      </c>
      <c r="D61" s="52">
        <f t="shared" ref="D61" si="447">ROUND((B61-B49)/B49*100,2)</f>
        <v>-1.25</v>
      </c>
      <c r="E61" s="359">
        <f t="shared" ref="E61" si="448">AVERAGE(B59:B61)</f>
        <v>100.78129976087081</v>
      </c>
      <c r="F61" s="542">
        <f t="shared" ref="F61" si="449">E61-E60</f>
        <v>-0.38318808037452357</v>
      </c>
      <c r="G61" s="361">
        <f t="shared" ref="G61" si="450">IF(F61&lt;0,-1,1)</f>
        <v>-1</v>
      </c>
      <c r="H61" s="360">
        <f t="shared" ref="H61" si="451">SUM(G59:G61)</f>
        <v>-3</v>
      </c>
      <c r="I61" s="514" t="str">
        <f t="shared" ref="I61" si="452">IF(H61=-3,"悪化 ",IF(H61=3,"改善 "," ---"))</f>
        <v xml:space="preserve">悪化 </v>
      </c>
      <c r="J61" s="2482">
        <f>結果表!P59</f>
        <v>100.92334412341019</v>
      </c>
      <c r="L61" s="529">
        <v>10</v>
      </c>
      <c r="M61" s="262">
        <f t="shared" ref="M61" si="453">B61</f>
        <v>100.35461338398999</v>
      </c>
      <c r="N61" s="220">
        <f t="shared" ref="N61" si="454">J61</f>
        <v>100.92334412341019</v>
      </c>
    </row>
    <row r="62" spans="1:14">
      <c r="A62" s="2520">
        <v>44866</v>
      </c>
      <c r="B62" s="2565">
        <f>結果表!H60</f>
        <v>99.967504016842909</v>
      </c>
      <c r="C62" s="699">
        <f t="shared" ref="C62" si="455">B62-B61</f>
        <v>-0.387109367147076</v>
      </c>
      <c r="D62" s="52">
        <f t="shared" ref="D62" si="456">ROUND((B62-B50)/B50*100,2)</f>
        <v>-1.63</v>
      </c>
      <c r="E62" s="359">
        <f t="shared" ref="E62" si="457">AVERAGE(B60:B62)</f>
        <v>100.37079833939451</v>
      </c>
      <c r="F62" s="542">
        <f t="shared" ref="F62" si="458">E62-E61</f>
        <v>-0.41050142147629742</v>
      </c>
      <c r="G62" s="361">
        <f t="shared" ref="G62" si="459">IF(F62&lt;0,-1,1)</f>
        <v>-1</v>
      </c>
      <c r="H62" s="360">
        <f t="shared" ref="H62" si="460">SUM(G60:G62)</f>
        <v>-3</v>
      </c>
      <c r="I62" s="514" t="str">
        <f t="shared" ref="I62" si="461">IF(H62=-3,"悪化 ",IF(H62=3,"改善 "," ---"))</f>
        <v xml:space="preserve">悪化 </v>
      </c>
      <c r="J62" s="2482">
        <f>結果表!P60</f>
        <v>100.53783319291951</v>
      </c>
      <c r="L62" s="528">
        <v>11</v>
      </c>
      <c r="M62" s="262">
        <f t="shared" ref="M62" si="462">B62</f>
        <v>99.967504016842909</v>
      </c>
      <c r="N62" s="220">
        <f t="shared" ref="N62" si="463">J62</f>
        <v>100.53783319291951</v>
      </c>
    </row>
    <row r="63" spans="1:14">
      <c r="A63" s="2520">
        <v>44896</v>
      </c>
      <c r="B63" s="2565">
        <f>結果表!H61</f>
        <v>99.633477936908037</v>
      </c>
      <c r="C63" s="699">
        <f t="shared" ref="C63:C64" si="464">B63-B62</f>
        <v>-0.33402607993487266</v>
      </c>
      <c r="D63" s="52">
        <f t="shared" ref="D63:D64" si="465">ROUND((B63-B51)/B51*100,2)</f>
        <v>-1.99</v>
      </c>
      <c r="E63" s="359">
        <f t="shared" ref="E63:E64" si="466">AVERAGE(B61:B63)</f>
        <v>99.985198445913639</v>
      </c>
      <c r="F63" s="542">
        <f t="shared" ref="F63:F64" si="467">E63-E62</f>
        <v>-0.38559989348087242</v>
      </c>
      <c r="G63" s="361">
        <f t="shared" ref="G63:G64" si="468">IF(F63&lt;0,-1,1)</f>
        <v>-1</v>
      </c>
      <c r="H63" s="360">
        <f t="shared" ref="H63:H64" si="469">SUM(G61:G63)</f>
        <v>-3</v>
      </c>
      <c r="I63" s="514" t="str">
        <f t="shared" ref="I63:I64" si="470">IF(H63=-3,"悪化 ",IF(H63=3,"改善 "," ---"))</f>
        <v xml:space="preserve">悪化 </v>
      </c>
      <c r="J63" s="2483">
        <f>結果表!P61</f>
        <v>100.14487174824747</v>
      </c>
      <c r="L63" s="532">
        <v>12</v>
      </c>
      <c r="M63" s="494">
        <f t="shared" ref="M63:M64" si="471">B63</f>
        <v>99.633477936908037</v>
      </c>
      <c r="N63" s="225">
        <f t="shared" ref="N63:N64" si="472">J63</f>
        <v>100.14487174824747</v>
      </c>
    </row>
    <row r="64" spans="1:14">
      <c r="A64" s="2567">
        <v>44927</v>
      </c>
      <c r="B64" s="2564">
        <f>結果表!H62</f>
        <v>99.377688648918124</v>
      </c>
      <c r="C64" s="735">
        <f t="shared" si="464"/>
        <v>-0.25578928798991285</v>
      </c>
      <c r="D64" s="547">
        <f t="shared" si="465"/>
        <v>-2.3199999999999998</v>
      </c>
      <c r="E64" s="553">
        <f t="shared" si="466"/>
        <v>99.659556867556361</v>
      </c>
      <c r="F64" s="548">
        <f t="shared" si="467"/>
        <v>-0.32564157835727769</v>
      </c>
      <c r="G64" s="554">
        <f t="shared" si="468"/>
        <v>-1</v>
      </c>
      <c r="H64" s="549">
        <f t="shared" si="469"/>
        <v>-3</v>
      </c>
      <c r="I64" s="524" t="str">
        <f t="shared" si="470"/>
        <v xml:space="preserve">悪化 </v>
      </c>
      <c r="J64" s="2482">
        <f>結果表!P62</f>
        <v>99.782891259558909</v>
      </c>
      <c r="L64" s="530" t="s">
        <v>1208</v>
      </c>
      <c r="M64" s="531">
        <f t="shared" si="471"/>
        <v>99.377688648918124</v>
      </c>
      <c r="N64" s="369">
        <f t="shared" si="472"/>
        <v>99.782891259558909</v>
      </c>
    </row>
    <row r="65" spans="1:14">
      <c r="A65" s="2522">
        <v>44958</v>
      </c>
      <c r="B65" s="2565">
        <f>結果表!H63</f>
        <v>99.192773693569151</v>
      </c>
      <c r="C65" s="699">
        <f t="shared" ref="C65" si="473">B65-B64</f>
        <v>-0.1849149553489724</v>
      </c>
      <c r="D65" s="52">
        <f t="shared" ref="D65" si="474">ROUND((B65-B53)/B53*100,2)</f>
        <v>-2.54</v>
      </c>
      <c r="E65" s="359">
        <f t="shared" ref="E65" si="475">AVERAGE(B63:B65)</f>
        <v>99.401313426465109</v>
      </c>
      <c r="F65" s="542">
        <f t="shared" ref="F65" si="476">E65-E64</f>
        <v>-0.25824344109125263</v>
      </c>
      <c r="G65" s="361">
        <f t="shared" ref="G65" si="477">IF(F65&lt;0,-1,1)</f>
        <v>-1</v>
      </c>
      <c r="H65" s="360">
        <f t="shared" ref="H65" si="478">SUM(G63:G65)</f>
        <v>-3</v>
      </c>
      <c r="I65" s="514" t="str">
        <f t="shared" ref="I65" si="479">IF(H65=-3,"悪化 ",IF(H65=3,"改善 "," ---"))</f>
        <v xml:space="preserve">悪化 </v>
      </c>
      <c r="J65" s="2482">
        <f>結果表!P63</f>
        <v>99.489927944935076</v>
      </c>
      <c r="L65" s="527">
        <v>2</v>
      </c>
      <c r="M65" s="262">
        <f t="shared" ref="M65" si="480">B65</f>
        <v>99.192773693569151</v>
      </c>
      <c r="N65" s="220">
        <f t="shared" ref="N65" si="481">J65</f>
        <v>99.489927944935076</v>
      </c>
    </row>
    <row r="66" spans="1:14">
      <c r="A66" s="2522">
        <v>44986</v>
      </c>
      <c r="B66" s="2565">
        <f>結果表!H64</f>
        <v>99.070545420443864</v>
      </c>
      <c r="C66" s="699">
        <f t="shared" ref="C66" si="482">B66-B65</f>
        <v>-0.1222282731252875</v>
      </c>
      <c r="D66" s="52">
        <f t="shared" ref="D66" si="483">ROUND((B66-B54)/B54*100,2)</f>
        <v>-2.71</v>
      </c>
      <c r="E66" s="359">
        <f t="shared" ref="E66" si="484">AVERAGE(B64:B66)</f>
        <v>99.213669254310389</v>
      </c>
      <c r="F66" s="542">
        <f t="shared" ref="F66" si="485">E66-E65</f>
        <v>-0.18764417215471951</v>
      </c>
      <c r="G66" s="361">
        <f t="shared" ref="G66" si="486">IF(F66&lt;0,-1,1)</f>
        <v>-1</v>
      </c>
      <c r="H66" s="360">
        <f t="shared" ref="H66" si="487">SUM(G64:G66)</f>
        <v>-3</v>
      </c>
      <c r="I66" s="514" t="str">
        <f t="shared" ref="I66" si="488">IF(H66=-3,"悪化 ",IF(H66=3,"改善 "," ---"))</f>
        <v xml:space="preserve">悪化 </v>
      </c>
      <c r="J66" s="2482">
        <f>結果表!P64</f>
        <v>99.302718125313433</v>
      </c>
      <c r="L66" s="527">
        <v>3</v>
      </c>
      <c r="M66" s="262">
        <f t="shared" ref="M66" si="489">B66</f>
        <v>99.070545420443864</v>
      </c>
      <c r="N66" s="220">
        <f t="shared" ref="N66" si="490">J66</f>
        <v>99.302718125313433</v>
      </c>
    </row>
    <row r="67" spans="1:14">
      <c r="A67" s="2522">
        <v>45017</v>
      </c>
      <c r="B67" s="2565">
        <f>結果表!H65</f>
        <v>99.026087711053549</v>
      </c>
      <c r="C67" s="699">
        <f t="shared" ref="C67" si="491">B67-B66</f>
        <v>-4.4457709390314903E-2</v>
      </c>
      <c r="D67" s="52">
        <f t="shared" ref="D67" si="492">ROUND((B67-B55)/B55*100,2)</f>
        <v>-2.78</v>
      </c>
      <c r="E67" s="359">
        <f t="shared" ref="E67" si="493">AVERAGE(B65:B67)</f>
        <v>99.096468941688855</v>
      </c>
      <c r="F67" s="542">
        <f t="shared" ref="F67" si="494">E67-E66</f>
        <v>-0.11720031262153441</v>
      </c>
      <c r="G67" s="361">
        <f t="shared" ref="G67" si="495">IF(F67&lt;0,-1,1)</f>
        <v>-1</v>
      </c>
      <c r="H67" s="360">
        <f t="shared" ref="H67" si="496">SUM(G65:G67)</f>
        <v>-3</v>
      </c>
      <c r="I67" s="514" t="str">
        <f t="shared" ref="I67" si="497">IF(H67=-3,"悪化 ",IF(H67=3,"改善 "," ---"))</f>
        <v xml:space="preserve">悪化 </v>
      </c>
      <c r="J67" s="2482">
        <f>結果表!P65</f>
        <v>99.235612810772992</v>
      </c>
      <c r="L67" s="527">
        <v>4</v>
      </c>
      <c r="M67" s="262">
        <f t="shared" ref="M67" si="498">B67</f>
        <v>99.026087711053549</v>
      </c>
      <c r="N67" s="220">
        <f t="shared" ref="N67" si="499">J67</f>
        <v>99.235612810772992</v>
      </c>
    </row>
    <row r="68" spans="1:14">
      <c r="A68" s="2522">
        <v>45047</v>
      </c>
      <c r="B68" s="2565">
        <f>結果表!H66</f>
        <v>99.036018724460931</v>
      </c>
      <c r="C68" s="699">
        <f t="shared" ref="C68" si="500">B68-B67</f>
        <v>9.9310134073817835E-3</v>
      </c>
      <c r="D68" s="52">
        <f t="shared" ref="D68" si="501">ROUND((B68-B56)/B56*100,2)</f>
        <v>-2.74</v>
      </c>
      <c r="E68" s="359">
        <f t="shared" ref="E68" si="502">AVERAGE(B66:B68)</f>
        <v>99.044217285319448</v>
      </c>
      <c r="F68" s="542">
        <f t="shared" ref="F68" si="503">E68-E67</f>
        <v>-5.2251656369406874E-2</v>
      </c>
      <c r="G68" s="361">
        <f t="shared" ref="G68" si="504">IF(F68&lt;0,-1,1)</f>
        <v>-1</v>
      </c>
      <c r="H68" s="360">
        <f t="shared" ref="H68" si="505">SUM(G66:G68)</f>
        <v>-3</v>
      </c>
      <c r="I68" s="514" t="str">
        <f t="shared" ref="I68" si="506">IF(H68=-3,"悪化 ",IF(H68=3,"改善 "," ---"))</f>
        <v xml:space="preserve">悪化 </v>
      </c>
      <c r="J68" s="2482">
        <f>結果表!P66</f>
        <v>99.254241416872375</v>
      </c>
      <c r="L68" s="527">
        <v>5</v>
      </c>
      <c r="M68" s="262">
        <f t="shared" ref="M68" si="507">B68</f>
        <v>99.036018724460931</v>
      </c>
      <c r="N68" s="220">
        <f t="shared" ref="N68" si="508">J68</f>
        <v>99.254241416872375</v>
      </c>
    </row>
    <row r="69" spans="1:14">
      <c r="A69" s="2522">
        <v>45078</v>
      </c>
      <c r="B69" s="2565">
        <f>結果表!H67</f>
        <v>99.087155295711895</v>
      </c>
      <c r="C69" s="699">
        <f t="shared" ref="C69" si="509">B69-B68</f>
        <v>5.113657125096438E-2</v>
      </c>
      <c r="D69" s="52">
        <f t="shared" ref="D69" si="510">ROUND((B69-B57)/B57*100,2)</f>
        <v>-2.58</v>
      </c>
      <c r="E69" s="359">
        <f t="shared" ref="E69" si="511">AVERAGE(B67:B69)</f>
        <v>99.049753910408796</v>
      </c>
      <c r="F69" s="542">
        <f t="shared" ref="F69" si="512">E69-E68</f>
        <v>5.5366250893484903E-3</v>
      </c>
      <c r="G69" s="361">
        <f t="shared" ref="G69" si="513">IF(F69&lt;0,-1,1)</f>
        <v>1</v>
      </c>
      <c r="H69" s="360">
        <f t="shared" ref="H69" si="514">SUM(G67:G69)</f>
        <v>-1</v>
      </c>
      <c r="I69" s="514" t="str">
        <f t="shared" ref="I69" si="515">IF(H69=-3,"悪化 ",IF(H69=3,"改善 "," ---"))</f>
        <v xml:space="preserve"> ---</v>
      </c>
      <c r="J69" s="2482">
        <f>結果表!P67</f>
        <v>99.320180939334705</v>
      </c>
      <c r="L69" s="527">
        <v>6</v>
      </c>
      <c r="M69" s="262">
        <f t="shared" ref="M69" si="516">B69</f>
        <v>99.087155295711895</v>
      </c>
      <c r="N69" s="220">
        <f t="shared" ref="N69" si="517">J69</f>
        <v>99.320180939334705</v>
      </c>
    </row>
    <row r="70" spans="1:14">
      <c r="A70" s="2522">
        <v>45108</v>
      </c>
      <c r="B70" s="2565">
        <f>結果表!H68</f>
        <v>99.166662953424449</v>
      </c>
      <c r="C70" s="699">
        <f t="shared" ref="C70" si="518">B70-B69</f>
        <v>7.9507657712554192E-2</v>
      </c>
      <c r="D70" s="52">
        <f t="shared" ref="D70" si="519">ROUND((B70-B58)/B58*100,2)</f>
        <v>-2.2999999999999998</v>
      </c>
      <c r="E70" s="359">
        <f t="shared" ref="E70" si="520">AVERAGE(B68:B70)</f>
        <v>99.09661232453243</v>
      </c>
      <c r="F70" s="542">
        <f t="shared" ref="F70" si="521">E70-E69</f>
        <v>4.6858414123633452E-2</v>
      </c>
      <c r="G70" s="361">
        <f t="shared" ref="G70" si="522">IF(F70&lt;0,-1,1)</f>
        <v>1</v>
      </c>
      <c r="H70" s="360">
        <f t="shared" ref="H70" si="523">SUM(G68:G70)</f>
        <v>1</v>
      </c>
      <c r="I70" s="514" t="str">
        <f t="shared" ref="I70" si="524">IF(H70=-3,"悪化 ",IF(H70=3,"改善 "," ---"))</f>
        <v xml:space="preserve"> ---</v>
      </c>
      <c r="J70" s="2482">
        <f>結果表!P68</f>
        <v>99.424735478944427</v>
      </c>
      <c r="L70" s="527">
        <v>7</v>
      </c>
      <c r="M70" s="262">
        <f t="shared" ref="M70" si="525">B70</f>
        <v>99.166662953424449</v>
      </c>
      <c r="N70" s="220">
        <f t="shared" ref="N70" si="526">J70</f>
        <v>99.424735478944427</v>
      </c>
    </row>
    <row r="71" spans="1:14">
      <c r="A71" s="2522">
        <v>45139</v>
      </c>
      <c r="B71" s="2565">
        <f>結果表!H69</f>
        <v>99.245611352128833</v>
      </c>
      <c r="C71" s="699">
        <f t="shared" ref="C71" si="527">B71-B70</f>
        <v>7.8948398704383749E-2</v>
      </c>
      <c r="D71" s="52">
        <f t="shared" ref="D71" si="528">ROUND((B71-B59)/B59*100,2)</f>
        <v>-1.93</v>
      </c>
      <c r="E71" s="359">
        <f t="shared" ref="E71" si="529">AVERAGE(B69:B71)</f>
        <v>99.166476533755073</v>
      </c>
      <c r="F71" s="542">
        <f t="shared" ref="F71" si="530">E71-E70</f>
        <v>6.9864209222643581E-2</v>
      </c>
      <c r="G71" s="361">
        <f t="shared" ref="G71" si="531">IF(F71&lt;0,-1,1)</f>
        <v>1</v>
      </c>
      <c r="H71" s="360">
        <f t="shared" ref="H71" si="532">SUM(G69:G71)</f>
        <v>3</v>
      </c>
      <c r="I71" s="514" t="str">
        <f t="shared" ref="I71" si="533">IF(H71=-3,"悪化 ",IF(H71=3,"改善 "," ---"))</f>
        <v xml:space="preserve">改善 </v>
      </c>
      <c r="J71" s="2482">
        <f>結果表!P69</f>
        <v>99.526729439882232</v>
      </c>
      <c r="L71" s="529">
        <v>8</v>
      </c>
      <c r="M71" s="262">
        <f t="shared" ref="M71" si="534">B71</f>
        <v>99.245611352128833</v>
      </c>
      <c r="N71" s="220">
        <f t="shared" ref="N71" si="535">J71</f>
        <v>99.526729439882232</v>
      </c>
    </row>
    <row r="72" spans="1:14">
      <c r="A72" s="2522">
        <v>45170</v>
      </c>
      <c r="B72" s="2565">
        <f>結果表!H70</f>
        <v>99.26261817166251</v>
      </c>
      <c r="C72" s="699">
        <f t="shared" ref="C72" si="536">B72-B71</f>
        <v>1.7006819533676776E-2</v>
      </c>
      <c r="D72" s="52">
        <f t="shared" ref="D72" si="537">ROUND((B72-B60)/B60*100,2)</f>
        <v>-1.52</v>
      </c>
      <c r="E72" s="359">
        <f t="shared" ref="E72" si="538">AVERAGE(B70:B72)</f>
        <v>99.224964159071931</v>
      </c>
      <c r="F72" s="542">
        <f t="shared" ref="F72" si="539">E72-E71</f>
        <v>5.8487625316857361E-2</v>
      </c>
      <c r="G72" s="361">
        <f t="shared" ref="G72" si="540">IF(F72&lt;0,-1,1)</f>
        <v>1</v>
      </c>
      <c r="H72" s="360">
        <f t="shared" ref="H72" si="541">SUM(G70:G72)</f>
        <v>3</v>
      </c>
      <c r="I72" s="514" t="str">
        <f t="shared" ref="I72" si="542">IF(H72=-3,"悪化 ",IF(H72=3,"改善 "," ---"))</f>
        <v xml:space="preserve">改善 </v>
      </c>
      <c r="J72" s="2482">
        <f>結果表!P70</f>
        <v>99.609997495362123</v>
      </c>
      <c r="L72" s="529">
        <v>9</v>
      </c>
      <c r="M72" s="262">
        <f t="shared" ref="M72" si="543">B72</f>
        <v>99.26261817166251</v>
      </c>
      <c r="N72" s="220">
        <f t="shared" ref="N72" si="544">J72</f>
        <v>99.609997495362123</v>
      </c>
    </row>
    <row r="73" spans="1:14">
      <c r="A73" s="2522">
        <v>45200</v>
      </c>
      <c r="B73" s="2565">
        <f>結果表!H71</f>
        <v>99.242219307586595</v>
      </c>
      <c r="C73" s="699">
        <f t="shared" ref="C73" si="545">B73-B72</f>
        <v>-2.0398864075914958E-2</v>
      </c>
      <c r="D73" s="52">
        <f t="shared" ref="D73" si="546">ROUND((B73-B61)/B61*100,2)</f>
        <v>-1.1100000000000001</v>
      </c>
      <c r="E73" s="359">
        <f t="shared" ref="E73" si="547">AVERAGE(B71:B73)</f>
        <v>99.250149610459303</v>
      </c>
      <c r="F73" s="542">
        <f t="shared" ref="F73" si="548">E73-E72</f>
        <v>2.5185451387372382E-2</v>
      </c>
      <c r="G73" s="361">
        <f t="shared" ref="G73" si="549">IF(F73&lt;0,-1,1)</f>
        <v>1</v>
      </c>
      <c r="H73" s="360">
        <f t="shared" ref="H73" si="550">SUM(G71:G73)</f>
        <v>3</v>
      </c>
      <c r="I73" s="514" t="str">
        <f t="shared" ref="I73" si="551">IF(H73=-3,"悪化 ",IF(H73=3,"改善 "," ---"))</f>
        <v xml:space="preserve">改善 </v>
      </c>
      <c r="J73" s="2482">
        <f>結果表!P71</f>
        <v>99.664999084458955</v>
      </c>
      <c r="L73" s="529">
        <v>10</v>
      </c>
      <c r="M73" s="262">
        <f t="shared" ref="M73" si="552">B73</f>
        <v>99.242219307586595</v>
      </c>
      <c r="N73" s="220">
        <f t="shared" ref="N73" si="553">J73</f>
        <v>99.664999084458955</v>
      </c>
    </row>
    <row r="74" spans="1:14">
      <c r="A74" s="2522">
        <v>45231</v>
      </c>
      <c r="B74" s="2565">
        <f>結果表!H72</f>
        <v>99.177873461138574</v>
      </c>
      <c r="C74" s="699">
        <f t="shared" ref="C74" si="554">B74-B73</f>
        <v>-6.4345846448020438E-2</v>
      </c>
      <c r="D74" s="52">
        <f t="shared" ref="D74" si="555">ROUND((B74-B62)/B62*100,2)</f>
        <v>-0.79</v>
      </c>
      <c r="E74" s="359">
        <f t="shared" ref="E74" si="556">AVERAGE(B72:B74)</f>
        <v>99.22757031346255</v>
      </c>
      <c r="F74" s="542">
        <f t="shared" ref="F74" si="557">E74-E73</f>
        <v>-2.2579296996752873E-2</v>
      </c>
      <c r="G74" s="361">
        <f t="shared" ref="G74" si="558">IF(F74&lt;0,-1,1)</f>
        <v>-1</v>
      </c>
      <c r="H74" s="360">
        <f t="shared" ref="H74" si="559">SUM(G72:G74)</f>
        <v>1</v>
      </c>
      <c r="I74" s="514" t="str">
        <f t="shared" ref="I74" si="560">IF(H74=-3,"悪化 ",IF(H74=3,"改善 "," ---"))</f>
        <v xml:space="preserve"> ---</v>
      </c>
      <c r="J74" s="2482">
        <f>結果表!P72</f>
        <v>99.682066580067669</v>
      </c>
      <c r="L74" s="528">
        <v>11</v>
      </c>
      <c r="M74" s="262">
        <f t="shared" ref="M74" si="561">B74</f>
        <v>99.177873461138574</v>
      </c>
      <c r="N74" s="220">
        <f t="shared" ref="N74" si="562">J74</f>
        <v>99.682066580067669</v>
      </c>
    </row>
    <row r="75" spans="1:14">
      <c r="A75" s="2568">
        <v>45261</v>
      </c>
      <c r="B75" s="2566">
        <f>結果表!H73</f>
        <v>99.071374550752395</v>
      </c>
      <c r="C75" s="930">
        <f t="shared" ref="C75:C76" si="563">B75-B74</f>
        <v>-0.10649891038617909</v>
      </c>
      <c r="D75" s="550">
        <f t="shared" ref="D75:D76" si="564">ROUND((B75-B63)/B63*100,2)</f>
        <v>-0.56000000000000005</v>
      </c>
      <c r="E75" s="544">
        <f t="shared" ref="E75:E76" si="565">AVERAGE(B73:B75)</f>
        <v>99.163822439825864</v>
      </c>
      <c r="F75" s="551">
        <f t="shared" ref="F75:F76" si="566">E75-E74</f>
        <v>-6.3747873636685881E-2</v>
      </c>
      <c r="G75" s="545">
        <f t="shared" ref="G75:G76" si="567">IF(F75&lt;0,-1,1)</f>
        <v>-1</v>
      </c>
      <c r="H75" s="552">
        <f t="shared" ref="H75:H76" si="568">SUM(G73:G75)</f>
        <v>-1</v>
      </c>
      <c r="I75" s="440" t="str">
        <f t="shared" ref="I75:I76" si="569">IF(H75=-3,"悪化 ",IF(H75=3,"改善 "," ---"))</f>
        <v xml:space="preserve"> ---</v>
      </c>
      <c r="J75" s="2482">
        <f>結果表!P73</f>
        <v>99.673628508034497</v>
      </c>
      <c r="L75" s="532">
        <v>12</v>
      </c>
      <c r="M75" s="494">
        <f t="shared" ref="M75:M76" si="570">B75</f>
        <v>99.071374550752395</v>
      </c>
      <c r="N75" s="225">
        <f t="shared" ref="N75:N76" si="571">J75</f>
        <v>99.673628508034497</v>
      </c>
    </row>
    <row r="76" spans="1:14">
      <c r="A76" s="2567">
        <v>45292</v>
      </c>
      <c r="B76" s="2565">
        <f>結果表!H74</f>
        <v>98.964395438796018</v>
      </c>
      <c r="C76" s="735">
        <f t="shared" si="563"/>
        <v>-0.10697911195637744</v>
      </c>
      <c r="D76" s="547">
        <f t="shared" si="564"/>
        <v>-0.42</v>
      </c>
      <c r="E76" s="553">
        <f t="shared" si="565"/>
        <v>99.071214483562343</v>
      </c>
      <c r="F76" s="548">
        <f t="shared" si="566"/>
        <v>-9.2607956263520919E-2</v>
      </c>
      <c r="G76" s="554">
        <f t="shared" si="567"/>
        <v>-1</v>
      </c>
      <c r="H76" s="549">
        <f t="shared" si="568"/>
        <v>-3</v>
      </c>
      <c r="I76" s="524" t="str">
        <f t="shared" si="569"/>
        <v xml:space="preserve">悪化 </v>
      </c>
      <c r="J76" s="2481">
        <f>結果表!P74</f>
        <v>99.675640810709638</v>
      </c>
      <c r="L76" s="530" t="s">
        <v>1252</v>
      </c>
      <c r="M76" s="262">
        <f t="shared" si="570"/>
        <v>98.964395438796018</v>
      </c>
      <c r="N76" s="220">
        <f t="shared" si="571"/>
        <v>99.675640810709638</v>
      </c>
    </row>
    <row r="77" spans="1:14">
      <c r="A77" s="2522">
        <v>45323</v>
      </c>
      <c r="B77" s="2565">
        <f>結果表!H75</f>
        <v>98.98949343733689</v>
      </c>
      <c r="C77" s="699">
        <f t="shared" ref="C77" si="572">B77-B76</f>
        <v>2.5097998540871913E-2</v>
      </c>
      <c r="D77" s="52">
        <f t="shared" ref="D77" si="573">ROUND((B77-B65)/B65*100,2)</f>
        <v>-0.2</v>
      </c>
      <c r="E77" s="359">
        <f t="shared" ref="E77" si="574">AVERAGE(B75:B77)</f>
        <v>99.008421142295106</v>
      </c>
      <c r="F77" s="542">
        <f t="shared" ref="F77" si="575">E77-E76</f>
        <v>-6.2793341267237679E-2</v>
      </c>
      <c r="G77" s="361">
        <f t="shared" ref="G77" si="576">IF(F77&lt;0,-1,1)</f>
        <v>-1</v>
      </c>
      <c r="H77" s="360">
        <f t="shared" ref="H77" si="577">SUM(G75:G77)</f>
        <v>-3</v>
      </c>
      <c r="I77" s="514" t="str">
        <f t="shared" ref="I77" si="578">IF(H77=-3,"悪化 ",IF(H77=3,"改善 "," ---"))</f>
        <v xml:space="preserve">悪化 </v>
      </c>
      <c r="J77" s="2482">
        <f>結果表!P75</f>
        <v>99.727225118194397</v>
      </c>
      <c r="L77" s="527">
        <v>2</v>
      </c>
      <c r="M77" s="262">
        <f t="shared" ref="M77" si="579">B77</f>
        <v>98.98949343733689</v>
      </c>
      <c r="N77" s="220">
        <f t="shared" ref="N77" si="580">J77</f>
        <v>99.727225118194397</v>
      </c>
    </row>
    <row r="78" spans="1:14">
      <c r="A78" s="2522">
        <v>45352</v>
      </c>
      <c r="B78" s="2565">
        <f>結果表!H76</f>
        <v>99.126434741021413</v>
      </c>
      <c r="C78" s="699">
        <f t="shared" ref="C78" si="581">B78-B77</f>
        <v>0.13694130368452306</v>
      </c>
      <c r="D78" s="52">
        <f t="shared" ref="D78" si="582">ROUND((B78-B66)/B66*100,2)</f>
        <v>0.06</v>
      </c>
      <c r="E78" s="359">
        <f t="shared" ref="E78" si="583">AVERAGE(B76:B78)</f>
        <v>99.026774539051431</v>
      </c>
      <c r="F78" s="542">
        <f t="shared" ref="F78" si="584">E78-E77</f>
        <v>1.8353396756324969E-2</v>
      </c>
      <c r="G78" s="361">
        <f t="shared" ref="G78" si="585">IF(F78&lt;0,-1,1)</f>
        <v>1</v>
      </c>
      <c r="H78" s="360">
        <f t="shared" ref="H78" si="586">SUM(G76:G78)</f>
        <v>-1</v>
      </c>
      <c r="I78" s="514" t="str">
        <f t="shared" ref="I78" si="587">IF(H78=-3,"悪化 ",IF(H78=3,"改善 "," ---"))</f>
        <v xml:space="preserve"> ---</v>
      </c>
      <c r="J78" s="2482">
        <f>結果表!P76</f>
        <v>99.82663503099117</v>
      </c>
      <c r="L78" s="527">
        <v>3</v>
      </c>
      <c r="M78" s="262">
        <f t="shared" ref="M78" si="588">B78</f>
        <v>99.126434741021413</v>
      </c>
      <c r="N78" s="220">
        <f t="shared" ref="N78" si="589">J78</f>
        <v>99.82663503099117</v>
      </c>
    </row>
    <row r="79" spans="1:14">
      <c r="A79" s="2522">
        <v>45383</v>
      </c>
      <c r="B79" s="2565">
        <f>結果表!H77</f>
        <v>99.397107969258911</v>
      </c>
      <c r="C79" s="699">
        <f t="shared" ref="C79" si="590">B79-B78</f>
        <v>0.27067322823749862</v>
      </c>
      <c r="D79" s="52">
        <f t="shared" ref="D79" si="591">ROUND((B79-B67)/B67*100,2)</f>
        <v>0.37</v>
      </c>
      <c r="E79" s="359">
        <f t="shared" ref="E79" si="592">AVERAGE(B77:B79)</f>
        <v>99.171012049205729</v>
      </c>
      <c r="F79" s="542">
        <f t="shared" ref="F79" si="593">E79-E78</f>
        <v>0.14423751015429787</v>
      </c>
      <c r="G79" s="361">
        <f t="shared" ref="G79" si="594">IF(F79&lt;0,-1,1)</f>
        <v>1</v>
      </c>
      <c r="H79" s="360">
        <f t="shared" ref="H79" si="595">SUM(G77:G79)</f>
        <v>1</v>
      </c>
      <c r="I79" s="514" t="str">
        <f t="shared" ref="I79" si="596">IF(H79=-3,"悪化 ",IF(H79=3,"改善 "," ---"))</f>
        <v xml:space="preserve"> ---</v>
      </c>
      <c r="J79" s="2482">
        <f>結果表!P77</f>
        <v>99.953980442216107</v>
      </c>
      <c r="L79" s="527">
        <v>4</v>
      </c>
      <c r="M79" s="262">
        <f t="shared" ref="M79" si="597">B79</f>
        <v>99.397107969258911</v>
      </c>
      <c r="N79" s="220">
        <f t="shared" ref="N79" si="598">J79</f>
        <v>99.953980442216107</v>
      </c>
    </row>
    <row r="80" spans="1:14">
      <c r="A80" s="2522">
        <v>45413</v>
      </c>
      <c r="B80" s="2565">
        <f>結果表!H78</f>
        <v>99.728511081533895</v>
      </c>
      <c r="C80" s="699">
        <f t="shared" ref="C80" si="599">B80-B79</f>
        <v>0.33140311227498387</v>
      </c>
      <c r="D80" s="52">
        <f t="shared" ref="D80" si="600">ROUND((B80-B68)/B68*100,2)</f>
        <v>0.7</v>
      </c>
      <c r="E80" s="359">
        <f t="shared" ref="E80" si="601">AVERAGE(B78:B80)</f>
        <v>99.417351263938073</v>
      </c>
      <c r="F80" s="542">
        <f t="shared" ref="F80" si="602">E80-E79</f>
        <v>0.24633921473234466</v>
      </c>
      <c r="G80" s="361">
        <f t="shared" ref="G80" si="603">IF(F80&lt;0,-1,1)</f>
        <v>1</v>
      </c>
      <c r="H80" s="360">
        <f t="shared" ref="H80" si="604">SUM(G78:G80)</f>
        <v>3</v>
      </c>
      <c r="I80" s="514" t="str">
        <f t="shared" ref="I80" si="605">IF(H80=-3,"悪化 ",IF(H80=3,"改善 "," ---"))</f>
        <v xml:space="preserve">改善 </v>
      </c>
      <c r="J80" s="2482">
        <f>結果表!P78</f>
        <v>100.07607437067848</v>
      </c>
      <c r="L80" s="527">
        <v>5</v>
      </c>
      <c r="M80" s="262">
        <f t="shared" ref="M80" si="606">B80</f>
        <v>99.728511081533895</v>
      </c>
      <c r="N80" s="220">
        <f t="shared" ref="N80" si="607">J80</f>
        <v>100.07607437067848</v>
      </c>
    </row>
    <row r="81" spans="1:14">
      <c r="A81" s="2522">
        <v>45444</v>
      </c>
      <c r="B81" s="2565">
        <f>結果表!H79</f>
        <v>99.973874295621684</v>
      </c>
      <c r="C81" s="699">
        <f t="shared" ref="C81" si="608">B81-B80</f>
        <v>0.24536321408778861</v>
      </c>
      <c r="D81" s="52">
        <f t="shared" ref="D81" si="609">ROUND((B81-B69)/B69*100,2)</f>
        <v>0.89</v>
      </c>
      <c r="E81" s="359">
        <f t="shared" ref="E81" si="610">AVERAGE(B79:B81)</f>
        <v>99.699831115471497</v>
      </c>
      <c r="F81" s="542">
        <f t="shared" ref="F81" si="611">E81-E80</f>
        <v>0.2824798515334237</v>
      </c>
      <c r="G81" s="361">
        <f t="shared" ref="G81" si="612">IF(F81&lt;0,-1,1)</f>
        <v>1</v>
      </c>
      <c r="H81" s="360">
        <f t="shared" ref="H81" si="613">SUM(G79:G81)</f>
        <v>3</v>
      </c>
      <c r="I81" s="514" t="str">
        <f t="shared" ref="I81" si="614">IF(H81=-3,"悪化 ",IF(H81=3,"改善 "," ---"))</f>
        <v xml:space="preserve">改善 </v>
      </c>
      <c r="J81" s="2482">
        <f>結果表!P79</f>
        <v>100.15855981068191</v>
      </c>
      <c r="L81" s="527">
        <v>6</v>
      </c>
      <c r="M81" s="262">
        <f t="shared" ref="M81" si="615">B81</f>
        <v>99.973874295621684</v>
      </c>
      <c r="N81" s="220">
        <f t="shared" ref="N81" si="616">J81</f>
        <v>100.15855981068191</v>
      </c>
    </row>
    <row r="82" spans="1:14">
      <c r="A82" s="2522">
        <v>45474</v>
      </c>
      <c r="B82" s="2565">
        <f>結果表!H80</f>
        <v>100.16035310373596</v>
      </c>
      <c r="C82" s="699">
        <f t="shared" ref="C82" si="617">B82-B81</f>
        <v>0.18647880811427342</v>
      </c>
      <c r="D82" s="52">
        <f t="shared" ref="D82" si="618">ROUND((B82-B70)/B70*100,2)</f>
        <v>1</v>
      </c>
      <c r="E82" s="359">
        <f t="shared" ref="E82" si="619">AVERAGE(B80:B82)</f>
        <v>99.95424616029716</v>
      </c>
      <c r="F82" s="542">
        <f t="shared" ref="F82" si="620">E82-E81</f>
        <v>0.25441504482566302</v>
      </c>
      <c r="G82" s="361">
        <f t="shared" ref="G82" si="621">IF(F82&lt;0,-1,1)</f>
        <v>1</v>
      </c>
      <c r="H82" s="360">
        <f t="shared" ref="H82" si="622">SUM(G80:G82)</f>
        <v>3</v>
      </c>
      <c r="I82" s="514" t="str">
        <f t="shared" ref="I82" si="623">IF(H82=-3,"悪化 ",IF(H82=3,"改善 "," ---"))</f>
        <v xml:space="preserve">改善 </v>
      </c>
      <c r="J82" s="2482">
        <f>結果表!P80</f>
        <v>100.21937742844929</v>
      </c>
      <c r="L82" s="527">
        <v>7</v>
      </c>
      <c r="M82" s="262">
        <f t="shared" ref="M82" si="624">B82</f>
        <v>100.16035310373596</v>
      </c>
      <c r="N82" s="220">
        <f t="shared" ref="N82" si="625">J82</f>
        <v>100.21937742844929</v>
      </c>
    </row>
    <row r="83" spans="1:14">
      <c r="A83" s="2522">
        <v>45505</v>
      </c>
      <c r="B83" s="2565">
        <f>結果表!H81</f>
        <v>100.21839883907907</v>
      </c>
      <c r="C83" s="699">
        <f t="shared" ref="C83" si="626">B83-B82</f>
        <v>5.8045735343114302E-2</v>
      </c>
      <c r="D83" s="52">
        <f t="shared" ref="D83" si="627">ROUND((B83-B71)/B71*100,2)</f>
        <v>0.98</v>
      </c>
      <c r="E83" s="359">
        <f t="shared" ref="E83" si="628">AVERAGE(B81:B83)</f>
        <v>100.11754207947892</v>
      </c>
      <c r="F83" s="542">
        <f t="shared" ref="F83" si="629">E83-E82</f>
        <v>0.16329591918176334</v>
      </c>
      <c r="G83" s="361">
        <f t="shared" ref="G83" si="630">IF(F83&lt;0,-1,1)</f>
        <v>1</v>
      </c>
      <c r="H83" s="360">
        <f t="shared" ref="H83" si="631">SUM(G81:G83)</f>
        <v>3</v>
      </c>
      <c r="I83" s="514" t="str">
        <f t="shared" ref="I83" si="632">IF(H83=-3,"悪化 ",IF(H83=3,"改善 "," ---"))</f>
        <v xml:space="preserve">改善 </v>
      </c>
      <c r="J83" s="2482">
        <f>結果表!P81</f>
        <v>100.25363936756358</v>
      </c>
      <c r="L83" s="529">
        <v>8</v>
      </c>
      <c r="M83" s="262">
        <f t="shared" ref="M83" si="633">B83</f>
        <v>100.21839883907907</v>
      </c>
      <c r="N83" s="220">
        <f t="shared" ref="N83" si="634">J83</f>
        <v>100.25363936756358</v>
      </c>
    </row>
    <row r="84" spans="1:14">
      <c r="A84" s="2522">
        <v>45536</v>
      </c>
      <c r="B84" s="2565">
        <f>結果表!H82</f>
        <v>100.2160002122999</v>
      </c>
      <c r="C84" s="699">
        <f t="shared" ref="C84" si="635">B84-B83</f>
        <v>-2.3986267791684668E-3</v>
      </c>
      <c r="D84" s="52">
        <f t="shared" ref="D84" si="636">ROUND((B84-B72)/B72*100,2)</f>
        <v>0.96</v>
      </c>
      <c r="E84" s="359">
        <f t="shared" ref="E84" si="637">AVERAGE(B82:B84)</f>
        <v>100.19825071837164</v>
      </c>
      <c r="F84" s="542">
        <f t="shared" ref="F84" si="638">E84-E83</f>
        <v>8.0708638892716067E-2</v>
      </c>
      <c r="G84" s="361">
        <f t="shared" ref="G84" si="639">IF(F84&lt;0,-1,1)</f>
        <v>1</v>
      </c>
      <c r="H84" s="360">
        <f t="shared" ref="H84" si="640">SUM(G82:G84)</f>
        <v>3</v>
      </c>
      <c r="I84" s="514" t="str">
        <f t="shared" ref="I84" si="641">IF(H84=-3,"悪化 ",IF(H84=3,"改善 "," ---"))</f>
        <v xml:space="preserve">改善 </v>
      </c>
      <c r="J84" s="2482">
        <f>結果表!P82</f>
        <v>100.28801854834964</v>
      </c>
      <c r="L84" s="529">
        <v>9</v>
      </c>
      <c r="M84" s="262">
        <f t="shared" ref="M84" si="642">B84</f>
        <v>100.2160002122999</v>
      </c>
      <c r="N84" s="220">
        <f t="shared" ref="N84" si="643">J84</f>
        <v>100.28801854834964</v>
      </c>
    </row>
    <row r="85" spans="1:14">
      <c r="A85" s="2522">
        <v>45566</v>
      </c>
      <c r="B85" s="2565">
        <f>結果表!H83</f>
        <v>100.19392245430969</v>
      </c>
      <c r="C85" s="699">
        <f t="shared" ref="C85" si="644">B85-B84</f>
        <v>-2.2077757990217606E-2</v>
      </c>
      <c r="D85" s="52">
        <f t="shared" ref="D85" si="645">ROUND((B85-B73)/B73*100,2)</f>
        <v>0.96</v>
      </c>
      <c r="E85" s="359">
        <f t="shared" ref="E85" si="646">AVERAGE(B83:B85)</f>
        <v>100.20944050189622</v>
      </c>
      <c r="F85" s="542">
        <f t="shared" ref="F85" si="647">E85-E84</f>
        <v>1.118978352458555E-2</v>
      </c>
      <c r="G85" s="361">
        <f t="shared" ref="G85" si="648">IF(F85&lt;0,-1,1)</f>
        <v>1</v>
      </c>
      <c r="H85" s="360">
        <f t="shared" ref="H85" si="649">SUM(G83:G85)</f>
        <v>3</v>
      </c>
      <c r="I85" s="514" t="str">
        <f t="shared" ref="I85" si="650">IF(H85=-3,"悪化 ",IF(H85=3,"改善 "," ---"))</f>
        <v xml:space="preserve">改善 </v>
      </c>
      <c r="J85" s="2482">
        <f>結果表!P83</f>
        <v>100.31446033481343</v>
      </c>
      <c r="L85" s="529">
        <v>10</v>
      </c>
      <c r="M85" s="262">
        <f t="shared" ref="M85" si="651">B85</f>
        <v>100.19392245430969</v>
      </c>
      <c r="N85" s="220">
        <f t="shared" ref="N85" si="652">J85</f>
        <v>100.31446033481343</v>
      </c>
    </row>
    <row r="86" spans="1:14">
      <c r="A86" s="2522">
        <v>45597</v>
      </c>
      <c r="B86" s="2565">
        <f>結果表!H84</f>
        <v>100.16158016789765</v>
      </c>
      <c r="C86" s="699">
        <f t="shared" ref="C86" si="653">B86-B85</f>
        <v>-3.234228641203174E-2</v>
      </c>
      <c r="D86" s="52">
        <f t="shared" ref="D86" si="654">ROUND((B86-B74)/B74*100,2)</f>
        <v>0.99</v>
      </c>
      <c r="E86" s="359">
        <f t="shared" ref="E86" si="655">AVERAGE(B84:B86)</f>
        <v>100.19050094483573</v>
      </c>
      <c r="F86" s="542">
        <f t="shared" ref="F86" si="656">E86-E85</f>
        <v>-1.8939557060491552E-2</v>
      </c>
      <c r="G86" s="361">
        <f t="shared" ref="G86" si="657">IF(F86&lt;0,-1,1)</f>
        <v>-1</v>
      </c>
      <c r="H86" s="360">
        <f t="shared" ref="H86" si="658">SUM(G84:G86)</f>
        <v>1</v>
      </c>
      <c r="I86" s="514" t="str">
        <f t="shared" ref="I86" si="659">IF(H86=-3,"悪化 ",IF(H86=3,"改善 "," ---"))</f>
        <v xml:space="preserve"> ---</v>
      </c>
      <c r="J86" s="2482">
        <f>結果表!P84</f>
        <v>100.33171694733568</v>
      </c>
      <c r="L86" s="528">
        <v>11</v>
      </c>
      <c r="M86" s="262">
        <f t="shared" ref="M86" si="660">B86</f>
        <v>100.16158016789765</v>
      </c>
      <c r="N86" s="220">
        <f t="shared" ref="N86" si="661">J86</f>
        <v>100.33171694733568</v>
      </c>
    </row>
    <row r="87" spans="1:14">
      <c r="A87" s="2568">
        <v>45627</v>
      </c>
      <c r="B87" s="2565">
        <f>結果表!H85</f>
        <v>100.13046520449956</v>
      </c>
      <c r="C87" s="699">
        <f t="shared" ref="C87" si="662">B87-B86</f>
        <v>-3.1114963398096052E-2</v>
      </c>
      <c r="D87" s="52">
        <f t="shared" ref="D87" si="663">ROUND((B87-B75)/B75*100,2)</f>
        <v>1.07</v>
      </c>
      <c r="E87" s="359">
        <f t="shared" ref="E87" si="664">AVERAGE(B85:B87)</f>
        <v>100.16198927556896</v>
      </c>
      <c r="F87" s="542">
        <f t="shared" ref="F87" si="665">E87-E86</f>
        <v>-2.8511669266777062E-2</v>
      </c>
      <c r="G87" s="361">
        <f t="shared" ref="G87" si="666">IF(F87&lt;0,-1,1)</f>
        <v>-1</v>
      </c>
      <c r="H87" s="360">
        <f t="shared" ref="H87" si="667">SUM(G85:G87)</f>
        <v>-1</v>
      </c>
      <c r="I87" s="514" t="str">
        <f t="shared" ref="I87" si="668">IF(H87=-3,"悪化 ",IF(H87=3,"改善 "," ---"))</f>
        <v xml:space="preserve"> ---</v>
      </c>
      <c r="J87" s="2482">
        <f>結果表!P85</f>
        <v>100.32674820070963</v>
      </c>
      <c r="L87" s="532">
        <v>12</v>
      </c>
      <c r="M87" s="494">
        <f t="shared" ref="M87" si="669">B87</f>
        <v>100.13046520449956</v>
      </c>
      <c r="N87" s="225">
        <f t="shared" ref="N87" si="670">J87</f>
        <v>100.32674820070963</v>
      </c>
    </row>
    <row r="88" spans="1:14">
      <c r="A88" s="2174">
        <v>45658</v>
      </c>
      <c r="B88" s="2585">
        <f>結果表!H86</f>
        <v>100.08802650394335</v>
      </c>
      <c r="C88" s="245">
        <f t="shared" ref="C88" si="671">B88-B87</f>
        <v>-4.2438700556203912E-2</v>
      </c>
      <c r="D88" s="547">
        <f t="shared" ref="D88" si="672">ROUND((B88-B76)/B76*100,2)</f>
        <v>1.1399999999999999</v>
      </c>
      <c r="E88" s="553">
        <f t="shared" ref="E88" si="673">AVERAGE(B86:B88)</f>
        <v>100.12669062544687</v>
      </c>
      <c r="F88" s="548">
        <f t="shared" ref="F88" si="674">E88-E87</f>
        <v>-3.5298650122086883E-2</v>
      </c>
      <c r="G88" s="554">
        <f t="shared" ref="G88" si="675">IF(F88&lt;0,-1,1)</f>
        <v>-1</v>
      </c>
      <c r="H88" s="549">
        <f t="shared" ref="H88" si="676">SUM(G86:G88)</f>
        <v>-3</v>
      </c>
      <c r="I88" s="524" t="str">
        <f t="shared" ref="I88" si="677">IF(H88=-3,"悪化 ",IF(H88=3,"改善 "," ---"))</f>
        <v xml:space="preserve">悪化 </v>
      </c>
      <c r="J88" s="2564">
        <f>結果表!P86</f>
        <v>100.30643850393858</v>
      </c>
      <c r="L88" s="530" t="s">
        <v>1451</v>
      </c>
      <c r="M88" s="262">
        <f t="shared" ref="M88" si="678">B88</f>
        <v>100.08802650394335</v>
      </c>
      <c r="N88" s="220">
        <f t="shared" ref="N88" si="679">J88</f>
        <v>100.30643850393858</v>
      </c>
    </row>
    <row r="89" spans="1:14">
      <c r="A89" s="2175">
        <v>45689</v>
      </c>
      <c r="B89" s="2586">
        <f>結果表!H87</f>
        <v>100.05558080000014</v>
      </c>
      <c r="C89" s="243">
        <f t="shared" ref="C89" si="680">B89-B88</f>
        <v>-3.2445703943210447E-2</v>
      </c>
      <c r="D89" s="52">
        <f t="shared" ref="D89" si="681">ROUND((B89-B77)/B77*100,2)</f>
        <v>1.08</v>
      </c>
      <c r="E89" s="359">
        <f t="shared" ref="E89" si="682">AVERAGE(B87:B89)</f>
        <v>100.09135750281435</v>
      </c>
      <c r="F89" s="542">
        <f t="shared" ref="F89" si="683">E89-E88</f>
        <v>-3.5333122632522418E-2</v>
      </c>
      <c r="G89" s="361">
        <f t="shared" ref="G89" si="684">IF(F89&lt;0,-1,1)</f>
        <v>-1</v>
      </c>
      <c r="H89" s="360">
        <f t="shared" ref="H89" si="685">SUM(G87:G89)</f>
        <v>-3</v>
      </c>
      <c r="I89" s="514" t="str">
        <f t="shared" ref="I89" si="686">IF(H89=-3,"悪化 ",IF(H89=3,"改善 "," ---"))</f>
        <v xml:space="preserve">悪化 </v>
      </c>
      <c r="J89" s="2565">
        <f>結果表!P87</f>
        <v>100.28224010426248</v>
      </c>
      <c r="L89" s="527">
        <v>2</v>
      </c>
      <c r="M89" s="262">
        <f t="shared" ref="M89" si="687">B89</f>
        <v>100.05558080000014</v>
      </c>
      <c r="N89" s="220">
        <f t="shared" ref="N89" si="688">J89</f>
        <v>100.28224010426248</v>
      </c>
    </row>
    <row r="90" spans="1:14">
      <c r="A90" s="2175">
        <v>45717</v>
      </c>
      <c r="B90" s="2586">
        <f>結果表!H88</f>
        <v>100.06329219511933</v>
      </c>
      <c r="C90" s="243">
        <f t="shared" ref="C90" si="689">B90-B89</f>
        <v>7.711395119187614E-3</v>
      </c>
      <c r="D90" s="52">
        <f t="shared" ref="D90" si="690">ROUND((B90-B78)/B78*100,2)</f>
        <v>0.95</v>
      </c>
      <c r="E90" s="359">
        <f t="shared" ref="E90" si="691">AVERAGE(B88:B90)</f>
        <v>100.06896649968762</v>
      </c>
      <c r="F90" s="542">
        <f t="shared" ref="F90" si="692">E90-E89</f>
        <v>-2.2391003126728037E-2</v>
      </c>
      <c r="G90" s="361">
        <f t="shared" ref="G90" si="693">IF(F90&lt;0,-1,1)</f>
        <v>-1</v>
      </c>
      <c r="H90" s="360">
        <f t="shared" ref="H90" si="694">SUM(G88:G90)</f>
        <v>-3</v>
      </c>
      <c r="I90" s="514" t="str">
        <f t="shared" ref="I90" si="695">IF(H90=-3,"悪化 ",IF(H90=3,"改善 "," ---"))</f>
        <v xml:space="preserve">悪化 </v>
      </c>
      <c r="J90" s="2565">
        <f>結果表!P88</f>
        <v>100.27555870010551</v>
      </c>
      <c r="L90" s="527">
        <v>3</v>
      </c>
      <c r="M90" s="262">
        <f t="shared" ref="M90" si="696">B90</f>
        <v>100.06329219511933</v>
      </c>
      <c r="N90" s="220">
        <f t="shared" ref="N90" si="697">J90</f>
        <v>100.27555870010551</v>
      </c>
    </row>
    <row r="91" spans="1:14">
      <c r="A91" s="2175">
        <v>45748</v>
      </c>
      <c r="B91" s="2586">
        <f>結果表!H89</f>
        <v>100.13571133346525</v>
      </c>
      <c r="C91" s="243">
        <f t="shared" ref="C91" si="698">B91-B90</f>
        <v>7.2419138345921397E-2</v>
      </c>
      <c r="D91" s="52">
        <f t="shared" ref="D91" si="699">ROUND((B91-B79)/B79*100,2)</f>
        <v>0.74</v>
      </c>
      <c r="E91" s="359">
        <f t="shared" ref="E91" si="700">AVERAGE(B89:B91)</f>
        <v>100.08486144286159</v>
      </c>
      <c r="F91" s="542">
        <f t="shared" ref="F91" si="701">E91-E90</f>
        <v>1.5894943173975662E-2</v>
      </c>
      <c r="G91" s="361">
        <f t="shared" ref="G91" si="702">IF(F91&lt;0,-1,1)</f>
        <v>1</v>
      </c>
      <c r="H91" s="360">
        <f t="shared" ref="H91" si="703">SUM(G89:G91)</f>
        <v>-1</v>
      </c>
      <c r="I91" s="514" t="str">
        <f t="shared" ref="I91" si="704">IF(H91=-3,"悪化 ",IF(H91=3,"改善 "," ---"))</f>
        <v xml:space="preserve"> ---</v>
      </c>
      <c r="J91" s="2565">
        <f>結果表!P89</f>
        <v>100.292045373081</v>
      </c>
      <c r="L91" s="527">
        <v>4</v>
      </c>
      <c r="M91" s="262">
        <f t="shared" ref="M91" si="705">B91</f>
        <v>100.13571133346525</v>
      </c>
      <c r="N91" s="220">
        <f t="shared" ref="N91" si="706">J91</f>
        <v>100.292045373081</v>
      </c>
    </row>
    <row r="92" spans="1:14">
      <c r="A92" s="2175">
        <v>45778</v>
      </c>
      <c r="B92" s="2586">
        <f>結果表!H90</f>
        <v>100.22958335099057</v>
      </c>
      <c r="C92" s="243">
        <f t="shared" ref="C92" si="707">B92-B91</f>
        <v>9.3872017525313822E-2</v>
      </c>
      <c r="D92" s="52">
        <f t="shared" ref="D92" si="708">ROUND((B92-B80)/B80*100,2)</f>
        <v>0.5</v>
      </c>
      <c r="E92" s="359">
        <f t="shared" ref="E92" si="709">AVERAGE(B90:B92)</f>
        <v>100.14286229319173</v>
      </c>
      <c r="F92" s="542">
        <f t="shared" ref="F92" si="710">E92-E91</f>
        <v>5.800085033013147E-2</v>
      </c>
      <c r="G92" s="361">
        <f t="shared" ref="G92" si="711">IF(F92&lt;0,-1,1)</f>
        <v>1</v>
      </c>
      <c r="H92" s="360">
        <f t="shared" ref="H92" si="712">SUM(G90:G92)</f>
        <v>1</v>
      </c>
      <c r="I92" s="514" t="str">
        <f t="shared" ref="I92" si="713">IF(H92=-3,"悪化 ",IF(H92=3,"改善 "," ---"))</f>
        <v xml:space="preserve"> ---</v>
      </c>
      <c r="J92" s="2565">
        <f>結果表!P90</f>
        <v>100.32677104055065</v>
      </c>
      <c r="L92" s="527">
        <v>5</v>
      </c>
      <c r="M92" s="262">
        <f t="shared" ref="M92" si="714">B92</f>
        <v>100.22958335099057</v>
      </c>
      <c r="N92" s="220">
        <f t="shared" ref="N92" si="715">J92</f>
        <v>100.32677104055065</v>
      </c>
    </row>
    <row r="93" spans="1:14">
      <c r="A93" s="2175">
        <v>45809</v>
      </c>
      <c r="B93" s="2586">
        <f>結果表!H91</f>
        <v>100.24168877669126</v>
      </c>
      <c r="C93" s="243">
        <f t="shared" ref="C93" si="716">B93-B92</f>
        <v>1.210542570069606E-2</v>
      </c>
      <c r="D93" s="52">
        <f t="shared" ref="D93" si="717">ROUND((B93-B81)/B81*100,2)</f>
        <v>0.27</v>
      </c>
      <c r="E93" s="359">
        <f t="shared" ref="E93" si="718">AVERAGE(B91:B93)</f>
        <v>100.20232782038237</v>
      </c>
      <c r="F93" s="542">
        <f t="shared" ref="F93" si="719">E93-E92</f>
        <v>5.9465527190639023E-2</v>
      </c>
      <c r="G93" s="361">
        <f t="shared" ref="G93" si="720">IF(F93&lt;0,-1,1)</f>
        <v>1</v>
      </c>
      <c r="H93" s="360">
        <f t="shared" ref="H93" si="721">SUM(G91:G93)</f>
        <v>3</v>
      </c>
      <c r="I93" s="514" t="str">
        <f t="shared" ref="I93" si="722">IF(H93=-3,"悪化 ",IF(H93=3,"改善 "," ---"))</f>
        <v xml:space="preserve">改善 </v>
      </c>
      <c r="J93" s="2565">
        <f>結果表!P91</f>
        <v>100.34916774040582</v>
      </c>
      <c r="L93" s="527">
        <v>6</v>
      </c>
      <c r="M93" s="262">
        <f t="shared" ref="M93" si="723">B93</f>
        <v>100.24168877669126</v>
      </c>
      <c r="N93" s="220">
        <f t="shared" ref="N93" si="724">J93</f>
        <v>100.34916774040582</v>
      </c>
    </row>
    <row r="94" spans="1:14">
      <c r="A94" s="2175">
        <v>45839</v>
      </c>
      <c r="B94" s="2586">
        <f>結果表!H92</f>
        <v>100.1362634873078</v>
      </c>
      <c r="C94" s="243">
        <f t="shared" ref="C94" si="725">B94-B93</f>
        <v>-0.10542528938346152</v>
      </c>
      <c r="D94" s="52">
        <f t="shared" ref="D94" si="726">ROUND((B94-B82)/B82*100,2)</f>
        <v>-0.02</v>
      </c>
      <c r="E94" s="359">
        <f t="shared" ref="E94" si="727">AVERAGE(B92:B94)</f>
        <v>100.20251187166321</v>
      </c>
      <c r="F94" s="542">
        <f t="shared" ref="F94" si="728">E94-E93</f>
        <v>1.8405128083998079E-4</v>
      </c>
      <c r="G94" s="361">
        <f t="shared" ref="G94" si="729">IF(F94&lt;0,-1,1)</f>
        <v>1</v>
      </c>
      <c r="H94" s="360">
        <f t="shared" ref="H94" si="730">SUM(G92:G94)</f>
        <v>3</v>
      </c>
      <c r="I94" s="514" t="str">
        <f t="shared" ref="I94" si="731">IF(H94=-3,"悪化 ",IF(H94=3,"改善 "," ---"))</f>
        <v xml:space="preserve">改善 </v>
      </c>
      <c r="J94" s="2565">
        <f>結果表!P92</f>
        <v>100.32794837094318</v>
      </c>
      <c r="L94" s="527">
        <v>7</v>
      </c>
      <c r="M94" s="262">
        <f t="shared" ref="M94" si="732">B94</f>
        <v>100.1362634873078</v>
      </c>
      <c r="N94" s="220">
        <f t="shared" ref="N94" si="733">J94</f>
        <v>100.32794837094318</v>
      </c>
    </row>
    <row r="95" spans="1:14">
      <c r="A95" s="2175">
        <v>45870</v>
      </c>
      <c r="B95" s="2586">
        <f>結果表!H93</f>
        <v>99.913439444212202</v>
      </c>
      <c r="C95" s="243">
        <f t="shared" ref="C95" si="734">B95-B94</f>
        <v>-0.22282404309559922</v>
      </c>
      <c r="D95" s="52">
        <f t="shared" ref="D95" si="735">ROUND((B95-B83)/B83*100,2)</f>
        <v>-0.3</v>
      </c>
      <c r="E95" s="359">
        <f t="shared" ref="E95" si="736">AVERAGE(B93:B95)</f>
        <v>100.09713056940376</v>
      </c>
      <c r="F95" s="542">
        <f t="shared" ref="F95" si="737">E95-E94</f>
        <v>-0.10538130225944542</v>
      </c>
      <c r="G95" s="361">
        <f t="shared" ref="G95" si="738">IF(F95&lt;0,-1,1)</f>
        <v>-1</v>
      </c>
      <c r="H95" s="360">
        <f t="shared" ref="H95" si="739">SUM(G93:G95)</f>
        <v>1</v>
      </c>
      <c r="I95" s="514" t="str">
        <f t="shared" ref="I95" si="740">IF(H95=-3,"悪化 ",IF(H95=3,"改善 "," ---"))</f>
        <v xml:space="preserve"> ---</v>
      </c>
      <c r="J95" s="2565">
        <f>結果表!P93</f>
        <v>100.25847940558737</v>
      </c>
      <c r="L95" s="529">
        <v>8</v>
      </c>
      <c r="M95" s="262">
        <f t="shared" ref="M95" si="741">B95</f>
        <v>99.913439444212202</v>
      </c>
      <c r="N95" s="220">
        <f t="shared" ref="N95" si="742">J95</f>
        <v>100.25847940558737</v>
      </c>
    </row>
    <row r="96" spans="1:14">
      <c r="A96" s="2175">
        <v>45901</v>
      </c>
      <c r="B96" s="2586">
        <f>結果表!H94</f>
        <v>99.709989471138499</v>
      </c>
      <c r="C96" s="243">
        <f t="shared" ref="C96" si="743">B96-B95</f>
        <v>-0.20344997307370249</v>
      </c>
      <c r="D96" s="52">
        <f t="shared" ref="D96" si="744">ROUND((B96-B84)/B84*100,2)</f>
        <v>-0.5</v>
      </c>
      <c r="E96" s="359">
        <f t="shared" ref="E96" si="745">AVERAGE(B94:B96)</f>
        <v>99.919897467552843</v>
      </c>
      <c r="F96" s="542">
        <f t="shared" ref="F96" si="746">E96-E95</f>
        <v>-0.17723310185091634</v>
      </c>
      <c r="G96" s="361">
        <f t="shared" ref="G96" si="747">IF(F96&lt;0,-1,1)</f>
        <v>-1</v>
      </c>
      <c r="H96" s="360">
        <f t="shared" ref="H96" si="748">SUM(G94:G96)</f>
        <v>-1</v>
      </c>
      <c r="I96" s="514" t="str">
        <f t="shared" ref="I96" si="749">IF(H96=-3,"悪化 ",IF(H96=3,"改善 "," ---"))</f>
        <v xml:space="preserve"> ---</v>
      </c>
      <c r="J96" s="2565">
        <f>結果表!P94</f>
        <v>100.16573407096983</v>
      </c>
      <c r="L96" s="529">
        <v>9</v>
      </c>
      <c r="M96" s="262">
        <f t="shared" ref="M96" si="750">B96</f>
        <v>99.709989471138499</v>
      </c>
      <c r="N96" s="220">
        <f t="shared" ref="N96" si="751">J96</f>
        <v>100.16573407096983</v>
      </c>
    </row>
    <row r="97" spans="1:14">
      <c r="A97" s="2175">
        <v>45931</v>
      </c>
      <c r="B97" s="2586">
        <f>結果表!H95</f>
        <v>99.560618963617429</v>
      </c>
      <c r="C97" s="243">
        <f t="shared" ref="C97" si="752">B97-B96</f>
        <v>-0.14937050752106984</v>
      </c>
      <c r="D97" s="52">
        <f t="shared" ref="D97" si="753">ROUND((B97-B85)/B85*100,2)</f>
        <v>-0.63</v>
      </c>
      <c r="E97" s="359">
        <f t="shared" ref="E97" si="754">AVERAGE(B95:B97)</f>
        <v>99.728015959656048</v>
      </c>
      <c r="F97" s="542">
        <f t="shared" ref="F97" si="755">E97-E96</f>
        <v>-0.19188150789679526</v>
      </c>
      <c r="G97" s="361">
        <f t="shared" ref="G97" si="756">IF(F97&lt;0,-1,1)</f>
        <v>-1</v>
      </c>
      <c r="H97" s="360">
        <f t="shared" ref="H97" si="757">SUM(G95:G97)</f>
        <v>-3</v>
      </c>
      <c r="I97" s="514" t="str">
        <f t="shared" ref="I97" si="758">IF(H97=-3,"悪化 ",IF(H97=3,"改善 "," ---"))</f>
        <v xml:space="preserve">悪化 </v>
      </c>
      <c r="J97" s="2565">
        <f>結果表!P95</f>
        <v>100.05781141324397</v>
      </c>
      <c r="L97" s="529">
        <v>10</v>
      </c>
      <c r="M97" s="262">
        <f t="shared" ref="M97" si="759">B97</f>
        <v>99.560618963617429</v>
      </c>
      <c r="N97" s="220">
        <f t="shared" ref="N97" si="760">J97</f>
        <v>100.05781141324397</v>
      </c>
    </row>
    <row r="98" spans="1:14">
      <c r="A98" s="2175">
        <v>45962</v>
      </c>
      <c r="B98" s="2586">
        <f>結果表!H96</f>
        <v>99.481193787341383</v>
      </c>
      <c r="C98" s="243">
        <f t="shared" ref="C98" si="761">B98-B97</f>
        <v>-7.9425176276046727E-2</v>
      </c>
      <c r="D98" s="52">
        <f t="shared" ref="D98" si="762">ROUND((B98-B86)/B86*100,2)</f>
        <v>-0.68</v>
      </c>
      <c r="E98" s="359">
        <f t="shared" ref="E98" si="763">AVERAGE(B96:B98)</f>
        <v>99.583934074032427</v>
      </c>
      <c r="F98" s="542">
        <f t="shared" ref="F98" si="764">E98-E97</f>
        <v>-0.14408188562362056</v>
      </c>
      <c r="G98" s="361">
        <f t="shared" ref="G98" si="765">IF(F98&lt;0,-1,1)</f>
        <v>-1</v>
      </c>
      <c r="H98" s="360">
        <f t="shared" ref="H98" si="766">SUM(G96:G98)</f>
        <v>-3</v>
      </c>
      <c r="I98" s="514" t="str">
        <f t="shared" ref="I98" si="767">IF(H98=-3,"悪化 ",IF(H98=3,"改善 "," ---"))</f>
        <v xml:space="preserve">悪化 </v>
      </c>
      <c r="J98" s="2565">
        <f>結果表!P96</f>
        <v>99.983206037316208</v>
      </c>
      <c r="L98" s="528">
        <v>11</v>
      </c>
      <c r="M98" s="262">
        <f t="shared" ref="M98" si="768">B98</f>
        <v>99.481193787341383</v>
      </c>
      <c r="N98" s="220">
        <f t="shared" ref="N98" si="769">J98</f>
        <v>99.983206037316208</v>
      </c>
    </row>
    <row r="99" spans="1:14">
      <c r="A99" s="2484">
        <v>45992</v>
      </c>
      <c r="B99" s="2586">
        <f>結果表!H97</f>
        <v>99.52098613681035</v>
      </c>
      <c r="C99" s="243">
        <f t="shared" ref="C99:C100" si="770">B99-B98</f>
        <v>3.9792349468967814E-2</v>
      </c>
      <c r="D99" s="52">
        <f t="shared" ref="D99:D100" si="771">ROUND((B99-B87)/B87*100,2)</f>
        <v>-0.61</v>
      </c>
      <c r="E99" s="359">
        <f t="shared" ref="E99:E100" si="772">AVERAGE(B97:B99)</f>
        <v>99.520932962589711</v>
      </c>
      <c r="F99" s="542">
        <f t="shared" ref="F99:F100" si="773">E99-E98</f>
        <v>-6.3001111442716251E-2</v>
      </c>
      <c r="G99" s="361">
        <f t="shared" ref="G99:G100" si="774">IF(F99&lt;0,-1,1)</f>
        <v>-1</v>
      </c>
      <c r="H99" s="360">
        <f t="shared" ref="H99:H100" si="775">SUM(G97:G99)</f>
        <v>-3</v>
      </c>
      <c r="I99" s="514" t="str">
        <f t="shared" ref="I99:I100" si="776">IF(H99=-3,"悪化 ",IF(H99=3,"改善 "," ---"))</f>
        <v xml:space="preserve">悪化 </v>
      </c>
      <c r="J99" s="2565">
        <f>結果表!P97</f>
        <v>99.969063085258142</v>
      </c>
      <c r="L99" s="532">
        <v>12</v>
      </c>
      <c r="M99" s="494">
        <f t="shared" ref="M99:M100" si="777">B99</f>
        <v>99.52098613681035</v>
      </c>
      <c r="N99" s="225">
        <f t="shared" ref="N99:N100" si="778">J99</f>
        <v>99.969063085258142</v>
      </c>
    </row>
    <row r="100" spans="1:14">
      <c r="A100" s="2174">
        <v>46023</v>
      </c>
      <c r="B100" s="2585">
        <f>結果表!H98</f>
        <v>99.665509742063122</v>
      </c>
      <c r="C100" s="245">
        <f t="shared" si="770"/>
        <v>0.14452360525277186</v>
      </c>
      <c r="D100" s="547">
        <f t="shared" si="771"/>
        <v>-0.42</v>
      </c>
      <c r="E100" s="553">
        <f t="shared" si="772"/>
        <v>99.555896555404956</v>
      </c>
      <c r="F100" s="548">
        <f t="shared" si="773"/>
        <v>3.4963592815245192E-2</v>
      </c>
      <c r="G100" s="554">
        <f t="shared" si="774"/>
        <v>1</v>
      </c>
      <c r="H100" s="549">
        <f t="shared" si="775"/>
        <v>-1</v>
      </c>
      <c r="I100" s="524" t="str">
        <f t="shared" si="776"/>
        <v xml:space="preserve"> ---</v>
      </c>
      <c r="J100" s="2564">
        <f>結果表!P98</f>
        <v>100.00248496966553</v>
      </c>
      <c r="L100" s="530" t="s">
        <v>1477</v>
      </c>
      <c r="M100" s="262">
        <f t="shared" si="777"/>
        <v>99.665509742063122</v>
      </c>
      <c r="N100" s="220">
        <f t="shared" si="778"/>
        <v>100.00248496966553</v>
      </c>
    </row>
    <row r="101" spans="1:14">
      <c r="A101" s="2175">
        <v>46054</v>
      </c>
      <c r="B101" s="2586">
        <f>結果表!H99</f>
        <v>99.894328460707186</v>
      </c>
      <c r="C101" s="243">
        <f t="shared" ref="C101" si="779">B101-B100</f>
        <v>0.22881871864406378</v>
      </c>
      <c r="D101" s="52">
        <f t="shared" ref="D101" si="780">ROUND((B101-B89)/B89*100,2)</f>
        <v>-0.16</v>
      </c>
      <c r="E101" s="359">
        <f t="shared" ref="E101" si="781">AVERAGE(B99:B101)</f>
        <v>99.693608113193548</v>
      </c>
      <c r="F101" s="542">
        <f t="shared" ref="F101" si="782">E101-E100</f>
        <v>0.13771155778859168</v>
      </c>
      <c r="G101" s="361">
        <f t="shared" ref="G101" si="783">IF(F101&lt;0,-1,1)</f>
        <v>1</v>
      </c>
      <c r="H101" s="360">
        <f t="shared" ref="H101" si="784">SUM(G99:G101)</f>
        <v>1</v>
      </c>
      <c r="I101" s="514" t="str">
        <f t="shared" ref="I101" si="785">IF(H101=-3,"悪化 ",IF(H101=3,"改善 "," ---"))</f>
        <v xml:space="preserve"> ---</v>
      </c>
      <c r="J101" s="2565">
        <f>結果表!P99</f>
        <v>100.04353388459526</v>
      </c>
      <c r="L101" s="527">
        <v>2</v>
      </c>
      <c r="M101" s="262">
        <f t="shared" ref="M101" si="786">B101</f>
        <v>99.894328460707186</v>
      </c>
      <c r="N101" s="220">
        <f t="shared" ref="N101" si="787">J101</f>
        <v>100.04353388459526</v>
      </c>
    </row>
    <row r="102" spans="1:14">
      <c r="A102" s="2175">
        <v>46082</v>
      </c>
      <c r="B102" s="2586">
        <f>結果表!H100</f>
        <v>100.22819820783124</v>
      </c>
      <c r="C102" s="243">
        <f t="shared" ref="C102" si="788">B102-B101</f>
        <v>0.33386974712405504</v>
      </c>
      <c r="D102" s="52">
        <f t="shared" ref="D102" si="789">ROUND((B102-B90)/B90*100,2)</f>
        <v>0.16</v>
      </c>
      <c r="E102" s="359">
        <f t="shared" ref="E102" si="790">AVERAGE(B100:B102)</f>
        <v>99.929345470200516</v>
      </c>
      <c r="F102" s="542">
        <f t="shared" ref="F102" si="791">E102-E101</f>
        <v>0.2357373570069683</v>
      </c>
      <c r="G102" s="361">
        <f t="shared" ref="G102" si="792">IF(F102&lt;0,-1,1)</f>
        <v>1</v>
      </c>
      <c r="H102" s="360">
        <f t="shared" ref="H102" si="793">SUM(G100:G102)</f>
        <v>3</v>
      </c>
      <c r="I102" s="514" t="str">
        <f t="shared" ref="I102" si="794">IF(H102=-3,"悪化 ",IF(H102=3,"改善 "," ---"))</f>
        <v xml:space="preserve">改善 </v>
      </c>
      <c r="J102" s="2565">
        <f>結果表!P100</f>
        <v>100.09750291854063</v>
      </c>
      <c r="L102" s="527">
        <v>3</v>
      </c>
      <c r="M102" s="262">
        <f t="shared" ref="M102" si="795">B102</f>
        <v>100.22819820783124</v>
      </c>
      <c r="N102" s="220">
        <f t="shared" ref="N102" si="796">J102</f>
        <v>100.09750291854063</v>
      </c>
    </row>
    <row r="103" spans="1:14">
      <c r="A103" s="2175">
        <v>46113</v>
      </c>
      <c r="B103" s="2586">
        <f>結果表!H101</f>
        <v>100.6116191172854</v>
      </c>
      <c r="C103" s="243">
        <f t="shared" ref="C103" si="797">B103-B102</f>
        <v>0.38342090945415919</v>
      </c>
      <c r="D103" s="52">
        <f t="shared" ref="D103" si="798">ROUND((B103-B91)/B91*100,2)</f>
        <v>0.48</v>
      </c>
      <c r="E103" s="359">
        <f t="shared" ref="E103" si="799">AVERAGE(B101:B103)</f>
        <v>100.24471526194128</v>
      </c>
      <c r="F103" s="542">
        <f t="shared" ref="F103" si="800">E103-E102</f>
        <v>0.31536979174076407</v>
      </c>
      <c r="G103" s="361">
        <f t="shared" ref="G103" si="801">IF(F103&lt;0,-1,1)</f>
        <v>1</v>
      </c>
      <c r="H103" s="360">
        <f t="shared" ref="H103" si="802">SUM(G101:G103)</f>
        <v>3</v>
      </c>
      <c r="I103" s="514" t="str">
        <f t="shared" ref="I103" si="803">IF(H103=-3,"悪化 ",IF(H103=3,"改善 "," ---"))</f>
        <v xml:space="preserve">改善 </v>
      </c>
      <c r="J103" s="2565">
        <f>結果表!P101</f>
        <v>100.16188711818856</v>
      </c>
      <c r="L103" s="527">
        <v>4</v>
      </c>
      <c r="M103" s="262">
        <f t="shared" ref="M103" si="804">B103</f>
        <v>100.6116191172854</v>
      </c>
      <c r="N103" s="220">
        <f t="shared" ref="N103" si="805">J103</f>
        <v>100.16188711818856</v>
      </c>
    </row>
    <row r="104" spans="1:14">
      <c r="A104" s="2175">
        <v>46143</v>
      </c>
      <c r="B104" s="2586">
        <f>結果表!H102</f>
        <v>101.00888224628477</v>
      </c>
      <c r="C104" s="243">
        <f t="shared" ref="C104" si="806">B104-B103</f>
        <v>0.39726312899937</v>
      </c>
      <c r="D104" s="52">
        <f t="shared" ref="D104" si="807">ROUND((B104-B92)/B92*100,2)</f>
        <v>0.78</v>
      </c>
      <c r="E104" s="359">
        <f t="shared" ref="E104" si="808">AVERAGE(B102:B104)</f>
        <v>100.61623319046714</v>
      </c>
      <c r="F104" s="542">
        <f t="shared" ref="F104" si="809">E104-E103</f>
        <v>0.37151792852586141</v>
      </c>
      <c r="G104" s="361">
        <f t="shared" ref="G104" si="810">IF(F104&lt;0,-1,1)</f>
        <v>1</v>
      </c>
      <c r="H104" s="360">
        <f t="shared" ref="H104" si="811">SUM(G102:G104)</f>
        <v>3</v>
      </c>
      <c r="I104" s="514" t="str">
        <f t="shared" ref="I104" si="812">IF(H104=-3,"悪化 ",IF(H104=3,"改善 "," ---"))</f>
        <v xml:space="preserve">改善 </v>
      </c>
      <c r="J104" s="2565">
        <f>結果表!P102</f>
        <v>100.24739785751012</v>
      </c>
      <c r="L104" s="527">
        <v>5</v>
      </c>
      <c r="M104" s="262">
        <f t="shared" ref="M104" si="813">B104</f>
        <v>101.00888224628477</v>
      </c>
      <c r="N104" s="220">
        <f t="shared" ref="N104" si="814">J104</f>
        <v>100.24739785751012</v>
      </c>
    </row>
    <row r="105" spans="1:14">
      <c r="A105" s="2175">
        <v>46174</v>
      </c>
      <c r="B105" s="2586"/>
      <c r="C105" s="243"/>
      <c r="D105" s="52"/>
      <c r="E105" s="359"/>
      <c r="F105" s="542"/>
      <c r="G105" s="361"/>
      <c r="H105" s="360"/>
      <c r="I105" s="514"/>
      <c r="J105" s="2565"/>
      <c r="L105" s="527">
        <v>6</v>
      </c>
      <c r="M105" s="262"/>
      <c r="N105" s="220"/>
    </row>
    <row r="106" spans="1:14">
      <c r="A106" s="2175">
        <v>46204</v>
      </c>
      <c r="B106" s="2586"/>
      <c r="C106" s="243"/>
      <c r="D106" s="52"/>
      <c r="E106" s="359"/>
      <c r="F106" s="542"/>
      <c r="G106" s="361"/>
      <c r="H106" s="360"/>
      <c r="I106" s="514"/>
      <c r="J106" s="2565"/>
      <c r="L106" s="527">
        <v>7</v>
      </c>
      <c r="M106" s="262"/>
      <c r="N106" s="220"/>
    </row>
    <row r="107" spans="1:14">
      <c r="A107" s="2175">
        <v>46235</v>
      </c>
      <c r="B107" s="2586"/>
      <c r="C107" s="243"/>
      <c r="D107" s="52"/>
      <c r="E107" s="359"/>
      <c r="F107" s="542"/>
      <c r="G107" s="361"/>
      <c r="H107" s="360"/>
      <c r="I107" s="514"/>
      <c r="J107" s="2565"/>
      <c r="L107" s="529">
        <v>8</v>
      </c>
      <c r="M107" s="262"/>
      <c r="N107" s="220"/>
    </row>
    <row r="108" spans="1:14">
      <c r="A108" s="2175">
        <v>46266</v>
      </c>
      <c r="B108" s="2586"/>
      <c r="C108" s="243"/>
      <c r="D108" s="52"/>
      <c r="E108" s="359"/>
      <c r="F108" s="542"/>
      <c r="G108" s="361"/>
      <c r="H108" s="360"/>
      <c r="I108" s="514"/>
      <c r="J108" s="2565"/>
      <c r="L108" s="529">
        <v>9</v>
      </c>
      <c r="M108" s="262"/>
      <c r="N108" s="220"/>
    </row>
    <row r="109" spans="1:14">
      <c r="A109" s="2175">
        <v>46296</v>
      </c>
      <c r="B109" s="2586"/>
      <c r="C109" s="243"/>
      <c r="D109" s="52"/>
      <c r="E109" s="359"/>
      <c r="F109" s="542"/>
      <c r="G109" s="361"/>
      <c r="H109" s="360"/>
      <c r="I109" s="514"/>
      <c r="J109" s="2565"/>
      <c r="L109" s="529">
        <v>10</v>
      </c>
      <c r="M109" s="262"/>
      <c r="N109" s="220"/>
    </row>
    <row r="110" spans="1:14">
      <c r="A110" s="2175">
        <v>46327</v>
      </c>
      <c r="B110" s="2586"/>
      <c r="C110" s="243"/>
      <c r="D110" s="52"/>
      <c r="E110" s="359"/>
      <c r="F110" s="542"/>
      <c r="G110" s="361"/>
      <c r="H110" s="360"/>
      <c r="I110" s="514"/>
      <c r="J110" s="2565"/>
      <c r="L110" s="528">
        <v>11</v>
      </c>
      <c r="M110" s="262"/>
      <c r="N110" s="220"/>
    </row>
    <row r="111" spans="1:14">
      <c r="A111" s="2484">
        <v>46357</v>
      </c>
      <c r="B111" s="2587"/>
      <c r="C111" s="246"/>
      <c r="D111" s="550"/>
      <c r="E111" s="544"/>
      <c r="F111" s="551"/>
      <c r="G111" s="545"/>
      <c r="H111" s="552"/>
      <c r="I111" s="440"/>
      <c r="J111" s="2566"/>
      <c r="L111" s="532">
        <v>12</v>
      </c>
      <c r="M111" s="494"/>
      <c r="N111" s="225"/>
    </row>
    <row r="112" spans="1:14">
      <c r="A112" s="310" t="s">
        <v>513</v>
      </c>
      <c r="B112" s="342"/>
      <c r="C112" s="52"/>
      <c r="D112" s="52"/>
      <c r="E112" s="542"/>
      <c r="F112" s="542"/>
      <c r="G112" s="360"/>
      <c r="H112" s="360"/>
      <c r="I112" s="362"/>
      <c r="J112" s="342"/>
      <c r="L112" s="527"/>
      <c r="M112" s="262"/>
      <c r="N112" s="220"/>
    </row>
    <row r="113" spans="2:10">
      <c r="B113" s="310"/>
      <c r="C113" s="310"/>
      <c r="D113" s="310"/>
      <c r="E113" s="310"/>
      <c r="F113" s="310"/>
      <c r="G113" s="310"/>
      <c r="H113" s="310"/>
      <c r="I113" s="310"/>
      <c r="J113" s="310"/>
    </row>
  </sheetData>
  <mergeCells count="1">
    <mergeCell ref="G3:I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6F80-9BE8-4FF8-81F9-AB358B92FE54}">
  <sheetPr>
    <tabColor theme="9" tint="0.79998168889431442"/>
  </sheetPr>
  <dimension ref="A1:AR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3"/>
  <cols>
    <col min="1" max="1" width="9.453125" style="2475" bestFit="1" customWidth="1"/>
    <col min="2" max="8" width="9" style="17" bestFit="1" customWidth="1"/>
    <col min="9" max="9" width="11" style="17" customWidth="1"/>
    <col min="10" max="16" width="10.08984375" style="17" bestFit="1" customWidth="1"/>
    <col min="17" max="17" width="9" style="17" bestFit="1" customWidth="1"/>
    <col min="18" max="16384" width="8.7265625" style="17"/>
  </cols>
  <sheetData>
    <row r="1" spans="1:44">
      <c r="A1" s="2475" t="s">
        <v>1465</v>
      </c>
      <c r="B1" s="17" t="s">
        <v>1480</v>
      </c>
      <c r="C1" s="17" t="s">
        <v>552</v>
      </c>
      <c r="D1" s="17" t="s">
        <v>553</v>
      </c>
      <c r="E1" s="17" t="s">
        <v>554</v>
      </c>
      <c r="F1" s="17" t="s">
        <v>555</v>
      </c>
      <c r="G1" s="17" t="s">
        <v>556</v>
      </c>
      <c r="H1" s="17" t="s">
        <v>714</v>
      </c>
      <c r="I1" s="17" t="s">
        <v>557</v>
      </c>
      <c r="J1" s="17" t="s">
        <v>1481</v>
      </c>
      <c r="K1" s="17" t="s">
        <v>1482</v>
      </c>
      <c r="L1" s="17" t="s">
        <v>1483</v>
      </c>
      <c r="M1" s="17" t="s">
        <v>1484</v>
      </c>
      <c r="N1" s="17" t="s">
        <v>1485</v>
      </c>
      <c r="O1" s="17" t="s">
        <v>1486</v>
      </c>
      <c r="P1" s="17" t="s">
        <v>1487</v>
      </c>
      <c r="Q1" s="17" t="s">
        <v>1488</v>
      </c>
      <c r="R1" s="17" t="s">
        <v>531</v>
      </c>
    </row>
    <row r="2" spans="1:44">
      <c r="A2" s="2476">
        <v>43101</v>
      </c>
      <c r="B2" s="2626">
        <v>99.135744399404601</v>
      </c>
      <c r="C2" s="17">
        <v>99.233248889797366</v>
      </c>
      <c r="D2" s="2626">
        <v>99.954122619025426</v>
      </c>
      <c r="E2" s="2626">
        <v>99.595587557080492</v>
      </c>
      <c r="F2" s="2626">
        <v>98.95388859674506</v>
      </c>
      <c r="G2" s="2626">
        <v>98.806638142079962</v>
      </c>
      <c r="H2" s="2626">
        <v>98.718519604361248</v>
      </c>
      <c r="I2" s="262">
        <f>B2*0.473+C2*0.235+D2*0.127+E2*0.074+F2*0.045+G2*0.046</f>
        <v>99.273297983250146</v>
      </c>
      <c r="J2" s="2626">
        <v>98.646901786153478</v>
      </c>
      <c r="K2" s="2626">
        <v>99.478397454405467</v>
      </c>
      <c r="L2" s="2626">
        <v>100.41714471474764</v>
      </c>
      <c r="M2" s="2626">
        <v>99.633551473544969</v>
      </c>
      <c r="N2" s="2626">
        <v>98.188716218009631</v>
      </c>
      <c r="O2" s="2626">
        <v>98.075858797350079</v>
      </c>
      <c r="P2" s="2626">
        <v>99.333624783926012</v>
      </c>
      <c r="Q2" s="2626">
        <f>J2*0.473+K2*0.235+L2*0.127+M2*0.074+N2*0.045+O2*0.046</f>
        <v>99.093249868939708</v>
      </c>
      <c r="R2" s="17">
        <v>101.11866299149565</v>
      </c>
      <c r="S2" s="17">
        <v>100.3034122655414</v>
      </c>
      <c r="T2" s="17">
        <v>101.11262269552893</v>
      </c>
      <c r="U2" s="17">
        <v>101.27487060261029</v>
      </c>
      <c r="V2" s="17">
        <v>101.9252285775749</v>
      </c>
      <c r="W2" s="17">
        <v>100.80846339220827</v>
      </c>
      <c r="X2" s="17">
        <v>100.87214247382973</v>
      </c>
      <c r="Y2" s="17">
        <v>100.99061051350624</v>
      </c>
      <c r="Z2" s="17">
        <v>99.16901737546506</v>
      </c>
      <c r="AA2" s="17">
        <v>101.80017255594254</v>
      </c>
      <c r="AB2" s="17">
        <v>99.944839183853148</v>
      </c>
      <c r="AC2" s="17">
        <v>100.83157684309342</v>
      </c>
      <c r="AD2" s="17">
        <v>101.07004037431362</v>
      </c>
      <c r="AE2" s="17">
        <v>101.12316489761783</v>
      </c>
      <c r="AF2" s="17">
        <v>100.08172412854246</v>
      </c>
      <c r="AG2" s="17">
        <v>100.86039952101997</v>
      </c>
      <c r="AH2" s="17">
        <v>100.24398748699095</v>
      </c>
      <c r="AI2" s="17">
        <v>100.38105177657837</v>
      </c>
      <c r="AJ2" s="17">
        <v>100.58210923906881</v>
      </c>
      <c r="AK2" s="17">
        <v>101.29909336790013</v>
      </c>
      <c r="AL2" s="17">
        <v>100.84740314408913</v>
      </c>
      <c r="AM2" s="17">
        <v>102.03037621366111</v>
      </c>
      <c r="AN2" s="17">
        <v>100.96156923434873</v>
      </c>
      <c r="AO2" s="17">
        <v>100.08399638603021</v>
      </c>
      <c r="AP2" s="17">
        <v>101.09763517713118</v>
      </c>
      <c r="AQ2" s="17">
        <v>100.9026410517337</v>
      </c>
      <c r="AR2" s="17">
        <v>101.05888647426602</v>
      </c>
    </row>
    <row r="3" spans="1:44">
      <c r="A3" s="2476">
        <v>43132</v>
      </c>
      <c r="B3" s="2626">
        <v>99.620150178894676</v>
      </c>
      <c r="C3" s="17">
        <v>99.766856027153352</v>
      </c>
      <c r="D3" s="2626">
        <v>100.4200529647229</v>
      </c>
      <c r="E3" s="2626">
        <v>100.01505840731781</v>
      </c>
      <c r="F3" s="2626">
        <v>99.324112607802036</v>
      </c>
      <c r="G3" s="2626">
        <v>99.227284677300759</v>
      </c>
      <c r="H3" s="2626">
        <v>99.495613935132766</v>
      </c>
      <c r="I3" s="262">
        <f>B3*0.473+C3*0.235+D3*0.127+E3*0.074+F3*0.045+G3*0.046</f>
        <v>99.754043412166467</v>
      </c>
      <c r="J3" s="2626">
        <v>98.934124677917936</v>
      </c>
      <c r="K3" s="2626">
        <v>99.952995067507871</v>
      </c>
      <c r="L3" s="2626">
        <v>100.68722478887466</v>
      </c>
      <c r="M3" s="2626">
        <v>99.859658683489741</v>
      </c>
      <c r="N3" s="2626">
        <v>98.425224899855749</v>
      </c>
      <c r="O3" s="2626">
        <v>98.353465411450131</v>
      </c>
      <c r="P3" s="2626">
        <v>99.740794885201453</v>
      </c>
      <c r="Q3" s="2626">
        <f>J3*0.473+K3*0.235+L3*0.127+M3*0.074+N3*0.045+O3*0.046</f>
        <v>99.415081633705071</v>
      </c>
      <c r="R3" s="17">
        <v>101.11580425242727</v>
      </c>
      <c r="S3" s="17">
        <v>100.75544430831494</v>
      </c>
      <c r="T3" s="17">
        <v>100.93535003293128</v>
      </c>
      <c r="U3" s="17">
        <v>101.01477202654443</v>
      </c>
      <c r="V3" s="17">
        <v>101.91782675925474</v>
      </c>
      <c r="W3" s="17">
        <v>101.10451944670959</v>
      </c>
      <c r="X3" s="17">
        <v>100.94532988550615</v>
      </c>
      <c r="Y3" s="17">
        <v>100.75043265401362</v>
      </c>
      <c r="Z3" s="17">
        <v>98.794560044126754</v>
      </c>
      <c r="AA3" s="17">
        <v>101.7328812005735</v>
      </c>
      <c r="AB3" s="17">
        <v>99.880895230352522</v>
      </c>
      <c r="AC3" s="17">
        <v>100.79354928888471</v>
      </c>
      <c r="AD3" s="17">
        <v>100.89029589789062</v>
      </c>
      <c r="AE3" s="17">
        <v>100.96617854452043</v>
      </c>
      <c r="AF3" s="17">
        <v>100.10057301676933</v>
      </c>
      <c r="AG3" s="17">
        <v>100.73251263422043</v>
      </c>
      <c r="AH3" s="17">
        <v>100.15254812467224</v>
      </c>
      <c r="AI3" s="17">
        <v>100.40531508738547</v>
      </c>
      <c r="AJ3" s="17">
        <v>100.68684191225078</v>
      </c>
      <c r="AK3" s="17">
        <v>101.4484328870566</v>
      </c>
      <c r="AL3" s="17">
        <v>101.02020025567764</v>
      </c>
      <c r="AM3" s="17">
        <v>101.85708089491189</v>
      </c>
      <c r="AN3" s="17">
        <v>101.17369218861978</v>
      </c>
      <c r="AO3" s="17">
        <v>99.723446549510541</v>
      </c>
      <c r="AP3" s="17">
        <v>101.01056733465786</v>
      </c>
      <c r="AQ3" s="17">
        <v>100.80771132543398</v>
      </c>
      <c r="AR3" s="17">
        <v>101.16314728429738</v>
      </c>
    </row>
    <row r="4" spans="1:44">
      <c r="A4" s="2476">
        <v>43160</v>
      </c>
      <c r="B4" s="2626">
        <v>100.04016755214428</v>
      </c>
      <c r="C4" s="17">
        <v>100.2554887908839</v>
      </c>
      <c r="D4" s="2626">
        <v>100.86441532552867</v>
      </c>
      <c r="E4" s="2626">
        <v>100.39405461970631</v>
      </c>
      <c r="F4" s="2626">
        <v>99.676329884709261</v>
      </c>
      <c r="G4" s="2626">
        <v>99.608539717194475</v>
      </c>
      <c r="H4" s="2626">
        <v>100.22437591969459</v>
      </c>
      <c r="I4" s="262">
        <f>B4*0.473+C4*0.235+D4*0.127+E4*0.074+F4*0.045+G4*0.046</f>
        <v>100.18540757802523</v>
      </c>
      <c r="J4" s="2626">
        <v>99.210148088988092</v>
      </c>
      <c r="K4" s="2626">
        <v>100.39390826350309</v>
      </c>
      <c r="L4" s="2626">
        <v>100.94907690619347</v>
      </c>
      <c r="M4" s="2626">
        <v>100.0566820487503</v>
      </c>
      <c r="N4" s="2626">
        <v>98.749425645859361</v>
      </c>
      <c r="O4" s="2626">
        <v>98.627273423464402</v>
      </c>
      <c r="P4" s="2626">
        <v>100.1738122025636</v>
      </c>
      <c r="Q4" s="2626">
        <f>J4*0.473+K4*0.235+L4*0.127+M4*0.074+N4*0.045+O4*0.046</f>
        <v>99.724274458251728</v>
      </c>
      <c r="R4" s="17">
        <v>101.08553995516435</v>
      </c>
      <c r="S4" s="17">
        <v>101.14083189783182</v>
      </c>
      <c r="T4" s="17">
        <v>100.73318569615904</v>
      </c>
      <c r="U4" s="17">
        <v>100.83315945133292</v>
      </c>
      <c r="V4" s="17">
        <v>101.81728434162997</v>
      </c>
      <c r="W4" s="17">
        <v>101.4208936940627</v>
      </c>
      <c r="X4" s="17">
        <v>101.04246259007759</v>
      </c>
      <c r="Y4" s="17">
        <v>100.58207003595996</v>
      </c>
      <c r="Z4" s="17">
        <v>98.497836071639185</v>
      </c>
      <c r="AA4" s="17">
        <v>101.70443927705392</v>
      </c>
      <c r="AB4" s="17">
        <v>99.886780142589316</v>
      </c>
      <c r="AC4" s="17">
        <v>100.80132854960647</v>
      </c>
      <c r="AD4" s="17">
        <v>100.74309893689015</v>
      </c>
      <c r="AE4" s="17">
        <v>100.81573530680468</v>
      </c>
      <c r="AF4" s="17">
        <v>100.15236708096936</v>
      </c>
      <c r="AG4" s="17">
        <v>100.60802945840827</v>
      </c>
      <c r="AH4" s="17">
        <v>100.05740254993577</v>
      </c>
      <c r="AI4" s="17">
        <v>100.52089452463169</v>
      </c>
      <c r="AJ4" s="17">
        <v>100.77532412380414</v>
      </c>
      <c r="AK4" s="17">
        <v>101.51218560489205</v>
      </c>
      <c r="AL4" s="17">
        <v>101.13542998443108</v>
      </c>
      <c r="AM4" s="17">
        <v>101.67429185816124</v>
      </c>
      <c r="AN4" s="17">
        <v>101.4112436263252</v>
      </c>
      <c r="AO4" s="17">
        <v>99.450623097992164</v>
      </c>
      <c r="AP4" s="17">
        <v>100.99560192388576</v>
      </c>
      <c r="AQ4" s="17">
        <v>100.74761707591959</v>
      </c>
      <c r="AR4" s="17">
        <v>101.23074374696516</v>
      </c>
    </row>
    <row r="5" spans="1:44">
      <c r="A5" s="2476">
        <v>43191</v>
      </c>
      <c r="B5" s="2626">
        <v>100.34990302932671</v>
      </c>
      <c r="C5" s="17">
        <v>100.67568417602784</v>
      </c>
      <c r="D5" s="2626">
        <v>101.22513928201711</v>
      </c>
      <c r="E5" s="2626">
        <v>100.70494912009107</v>
      </c>
      <c r="F5" s="2626">
        <v>99.992630379599476</v>
      </c>
      <c r="G5" s="2626">
        <v>99.942849460665357</v>
      </c>
      <c r="H5" s="2626">
        <v>100.80595493849374</v>
      </c>
      <c r="I5" s="262">
        <f>B5*0.473+C5*0.235+D5*0.127+E5*0.074+F5*0.045+G5*0.046</f>
        <v>100.52908828021357</v>
      </c>
      <c r="J5" s="2626">
        <v>99.443525070676898</v>
      </c>
      <c r="K5" s="2626">
        <v>100.73712028072885</v>
      </c>
      <c r="L5" s="2626">
        <v>101.16430701846393</v>
      </c>
      <c r="M5" s="2626">
        <v>100.17432912888584</v>
      </c>
      <c r="N5" s="2626">
        <v>99.199593474939306</v>
      </c>
      <c r="O5" s="2626">
        <v>98.939871644750198</v>
      </c>
      <c r="P5" s="2626">
        <v>100.61524188004792</v>
      </c>
      <c r="Q5" s="2626">
        <f>J5*0.473+K5*0.235+L5*0.127+M5*0.074+N5*0.045+O5*0.046</f>
        <v>99.985993773314704</v>
      </c>
      <c r="R5" s="17">
        <v>101.05210001809476</v>
      </c>
      <c r="S5" s="17">
        <v>101.35423544746156</v>
      </c>
      <c r="T5" s="17">
        <v>100.4807992482435</v>
      </c>
      <c r="U5" s="17">
        <v>100.64504423880877</v>
      </c>
      <c r="V5" s="17">
        <v>101.62535234179353</v>
      </c>
      <c r="W5" s="17">
        <v>101.64146565123629</v>
      </c>
      <c r="X5" s="17">
        <v>101.14871121135673</v>
      </c>
      <c r="Y5" s="17">
        <v>100.5009208932188</v>
      </c>
      <c r="Z5" s="17">
        <v>98.335693441418456</v>
      </c>
      <c r="AA5" s="17">
        <v>101.63395801399231</v>
      </c>
      <c r="AB5" s="17">
        <v>99.9352087972227</v>
      </c>
      <c r="AC5" s="17">
        <v>100.83015005869724</v>
      </c>
      <c r="AD5" s="17">
        <v>100.56937295858951</v>
      </c>
      <c r="AE5" s="17">
        <v>100.62564607393985</v>
      </c>
      <c r="AF5" s="17">
        <v>100.17583658764136</v>
      </c>
      <c r="AG5" s="17">
        <v>100.48144158206064</v>
      </c>
      <c r="AH5" s="17">
        <v>99.968367561020756</v>
      </c>
      <c r="AI5" s="17">
        <v>100.58049892717565</v>
      </c>
      <c r="AJ5" s="17">
        <v>100.7375678721143</v>
      </c>
      <c r="AK5" s="17">
        <v>101.42967364581793</v>
      </c>
      <c r="AL5" s="17">
        <v>101.11091350670125</v>
      </c>
      <c r="AM5" s="17">
        <v>101.42808510786114</v>
      </c>
      <c r="AN5" s="17">
        <v>101.59899548375301</v>
      </c>
      <c r="AO5" s="17">
        <v>99.307906230691771</v>
      </c>
      <c r="AP5" s="17">
        <v>100.98097115832965</v>
      </c>
      <c r="AQ5" s="17">
        <v>100.68406405288553</v>
      </c>
      <c r="AR5" s="17">
        <v>101.16341542565767</v>
      </c>
    </row>
    <row r="6" spans="1:44">
      <c r="A6" s="2476">
        <v>43221</v>
      </c>
      <c r="B6" s="2626">
        <v>100.54193711605993</v>
      </c>
      <c r="C6" s="17">
        <v>101.01797805427448</v>
      </c>
      <c r="D6" s="2626">
        <v>101.46382389444888</v>
      </c>
      <c r="E6" s="2626">
        <v>100.98099313523761</v>
      </c>
      <c r="F6" s="2626">
        <v>100.26797455661242</v>
      </c>
      <c r="G6" s="2626">
        <v>100.21582153710321</v>
      </c>
      <c r="H6" s="2626">
        <v>101.22040920734871</v>
      </c>
      <c r="I6" s="262">
        <f>B6*0.473+C6*0.235+D6*0.127+E6*0.074+F6*0.045+G6*0.046</f>
        <v>100.77604687100774</v>
      </c>
      <c r="J6" s="2626">
        <v>99.632910064209966</v>
      </c>
      <c r="K6" s="2626">
        <v>100.95310895713962</v>
      </c>
      <c r="L6" s="2626">
        <v>101.31900773568167</v>
      </c>
      <c r="M6" s="2626">
        <v>100.26359283647534</v>
      </c>
      <c r="N6" s="2626">
        <v>99.636230083618869</v>
      </c>
      <c r="O6" s="2626">
        <v>99.308683826640774</v>
      </c>
      <c r="P6" s="2626">
        <v>101.02543169285772</v>
      </c>
      <c r="Q6" s="2626">
        <f>J6*0.473+K6*0.235+L6*0.127+M6*0.074+N6*0.045+O6*0.046</f>
        <v>100.18919672741819</v>
      </c>
      <c r="R6" s="17">
        <v>101.03691153251116</v>
      </c>
      <c r="S6" s="17">
        <v>101.39621352824032</v>
      </c>
      <c r="T6" s="17">
        <v>100.18313757429229</v>
      </c>
      <c r="U6" s="17">
        <v>100.45478248617376</v>
      </c>
      <c r="V6" s="17">
        <v>101.38030342820228</v>
      </c>
      <c r="W6" s="17">
        <v>101.71937961046225</v>
      </c>
      <c r="X6" s="17">
        <v>101.25895939199228</v>
      </c>
      <c r="Y6" s="17">
        <v>100.42070483265728</v>
      </c>
      <c r="Z6" s="17">
        <v>98.38288118506749</v>
      </c>
      <c r="AA6" s="17">
        <v>101.45495413205973</v>
      </c>
      <c r="AB6" s="17">
        <v>99.993175804255841</v>
      </c>
      <c r="AC6" s="17">
        <v>100.83146094865562</v>
      </c>
      <c r="AD6" s="17">
        <v>100.3915925366877</v>
      </c>
      <c r="AE6" s="17">
        <v>100.41363937122163</v>
      </c>
      <c r="AF6" s="17">
        <v>100.20175371762167</v>
      </c>
      <c r="AG6" s="17">
        <v>100.36490610873496</v>
      </c>
      <c r="AH6" s="17">
        <v>99.907698066296931</v>
      </c>
      <c r="AI6" s="17">
        <v>100.56587732897846</v>
      </c>
      <c r="AJ6" s="17">
        <v>100.5450322660238</v>
      </c>
      <c r="AK6" s="17">
        <v>101.26180179125696</v>
      </c>
      <c r="AL6" s="17">
        <v>100.95011322264004</v>
      </c>
      <c r="AM6" s="17">
        <v>101.14607692304421</v>
      </c>
      <c r="AN6" s="17">
        <v>101.70709085346274</v>
      </c>
      <c r="AO6" s="17">
        <v>99.288531560251528</v>
      </c>
      <c r="AP6" s="17">
        <v>100.90066944952906</v>
      </c>
      <c r="AQ6" s="17">
        <v>100.60465267030268</v>
      </c>
      <c r="AR6" s="17">
        <v>100.96309529629001</v>
      </c>
    </row>
    <row r="7" spans="1:44">
      <c r="A7" s="2476">
        <v>43252</v>
      </c>
      <c r="B7" s="2626">
        <v>100.60709510404769</v>
      </c>
      <c r="C7" s="17">
        <v>101.22757793299687</v>
      </c>
      <c r="D7" s="2626">
        <v>101.57955784649421</v>
      </c>
      <c r="E7" s="2626">
        <v>101.18558373391501</v>
      </c>
      <c r="F7" s="2626">
        <v>100.44444077485265</v>
      </c>
      <c r="G7" s="2626">
        <v>100.38188917973453</v>
      </c>
      <c r="H7" s="2626">
        <v>101.43141648030249</v>
      </c>
      <c r="I7" s="262">
        <f t="shared" ref="I7:I70" si="0">B7*0.473+C7*0.235+D7*0.127+E7*0.074+F7*0.045+G7*0.046</f>
        <v>100.90154057841944</v>
      </c>
      <c r="J7" s="2626">
        <v>99.799416308781716</v>
      </c>
      <c r="K7" s="2626">
        <v>101.1183628286678</v>
      </c>
      <c r="L7" s="2626">
        <v>101.40398751795701</v>
      </c>
      <c r="M7" s="2626">
        <v>100.36132641790041</v>
      </c>
      <c r="N7" s="2626">
        <v>99.972686250822079</v>
      </c>
      <c r="O7" s="2626">
        <v>99.717863877909906</v>
      </c>
      <c r="P7" s="2626">
        <v>101.3718483501456</v>
      </c>
      <c r="Q7" s="2626">
        <f t="shared" ref="Q7:Q70" si="1">J7*0.473+K7*0.235+L7*0.127+M7*0.074+N7*0.045+O7*0.046</f>
        <v>100.3587763681667</v>
      </c>
      <c r="R7" s="17">
        <v>101.0383069311553</v>
      </c>
      <c r="S7" s="17">
        <v>101.27507681196703</v>
      </c>
      <c r="T7" s="17">
        <v>99.865552431260596</v>
      </c>
      <c r="U7" s="17">
        <v>100.28458430567061</v>
      </c>
      <c r="V7" s="17">
        <v>101.11221922555845</v>
      </c>
      <c r="W7" s="17">
        <v>101.63958998669895</v>
      </c>
      <c r="X7" s="17">
        <v>101.37919227119251</v>
      </c>
      <c r="Y7" s="17">
        <v>100.33219397215696</v>
      </c>
      <c r="Z7" s="17">
        <v>98.672107867973907</v>
      </c>
      <c r="AA7" s="17">
        <v>101.20670703087264</v>
      </c>
      <c r="AB7" s="17">
        <v>100.02064836827932</v>
      </c>
      <c r="AC7" s="17">
        <v>100.79337988469268</v>
      </c>
      <c r="AD7" s="17">
        <v>100.27544129937587</v>
      </c>
      <c r="AE7" s="17">
        <v>100.22641270914922</v>
      </c>
      <c r="AF7" s="17">
        <v>100.23773943172027</v>
      </c>
      <c r="AG7" s="17">
        <v>100.25752095656178</v>
      </c>
      <c r="AH7" s="17">
        <v>99.894713608708344</v>
      </c>
      <c r="AI7" s="17">
        <v>100.49247850547098</v>
      </c>
      <c r="AJ7" s="17">
        <v>100.31124161425403</v>
      </c>
      <c r="AK7" s="17">
        <v>101.09231701855063</v>
      </c>
      <c r="AL7" s="17">
        <v>100.67419954853688</v>
      </c>
      <c r="AM7" s="17">
        <v>100.86214356487498</v>
      </c>
      <c r="AN7" s="17">
        <v>101.73032469132161</v>
      </c>
      <c r="AO7" s="17">
        <v>99.406273040132618</v>
      </c>
      <c r="AP7" s="17">
        <v>100.75419695832647</v>
      </c>
      <c r="AQ7" s="17">
        <v>100.52771096201832</v>
      </c>
      <c r="AR7" s="17">
        <v>100.72408935730517</v>
      </c>
    </row>
    <row r="8" spans="1:44">
      <c r="A8" s="2476">
        <v>43282</v>
      </c>
      <c r="B8" s="2626">
        <v>100.67159945314877</v>
      </c>
      <c r="C8" s="17">
        <v>101.36464217812502</v>
      </c>
      <c r="D8" s="2626">
        <v>101.64551324571732</v>
      </c>
      <c r="E8" s="2626">
        <v>101.39098894417074</v>
      </c>
      <c r="F8" s="2626">
        <v>100.61418772339319</v>
      </c>
      <c r="G8" s="2626">
        <v>100.5206959894591</v>
      </c>
      <c r="H8" s="2626">
        <v>101.52528887337184</v>
      </c>
      <c r="I8" s="262">
        <f t="shared" si="0"/>
        <v>101.00186128034127</v>
      </c>
      <c r="J8" s="2626">
        <v>99.997611017065367</v>
      </c>
      <c r="K8" s="2626">
        <v>101.25512892184395</v>
      </c>
      <c r="L8" s="2626">
        <v>101.43171065551013</v>
      </c>
      <c r="M8" s="2626">
        <v>100.48116804265047</v>
      </c>
      <c r="N8" s="2626">
        <v>100.14445416099173</v>
      </c>
      <c r="O8" s="2626">
        <v>100.1532746659789</v>
      </c>
      <c r="P8" s="2626">
        <v>101.61722275179527</v>
      </c>
      <c r="Q8" s="2626">
        <f t="shared" si="1"/>
        <v>100.52481006799081</v>
      </c>
      <c r="R8" s="17">
        <v>101.01424632547445</v>
      </c>
      <c r="S8" s="17">
        <v>101.10414018757282</v>
      </c>
      <c r="T8" s="17">
        <v>99.53649665502212</v>
      </c>
      <c r="U8" s="17">
        <v>100.19359784469299</v>
      </c>
      <c r="V8" s="17">
        <v>100.79857450532801</v>
      </c>
      <c r="W8" s="17">
        <v>101.49317388363752</v>
      </c>
      <c r="X8" s="17">
        <v>101.46427363136962</v>
      </c>
      <c r="Y8" s="17">
        <v>100.30902846432274</v>
      </c>
      <c r="Z8" s="17">
        <v>99.133950241906447</v>
      </c>
      <c r="AA8" s="17">
        <v>100.86111517388845</v>
      </c>
      <c r="AB8" s="17">
        <v>99.976799465284429</v>
      </c>
      <c r="AC8" s="17">
        <v>100.77596776549703</v>
      </c>
      <c r="AD8" s="17">
        <v>100.24811778443734</v>
      </c>
      <c r="AE8" s="17">
        <v>100.09916557085617</v>
      </c>
      <c r="AF8" s="17">
        <v>100.32235730008979</v>
      </c>
      <c r="AG8" s="17">
        <v>100.20993500296595</v>
      </c>
      <c r="AH8" s="17">
        <v>99.959193217765304</v>
      </c>
      <c r="AI8" s="17">
        <v>100.38094080110929</v>
      </c>
      <c r="AJ8" s="17">
        <v>100.26480452701334</v>
      </c>
      <c r="AK8" s="17">
        <v>100.97872201114005</v>
      </c>
      <c r="AL8" s="17">
        <v>100.35975262195618</v>
      </c>
      <c r="AM8" s="17">
        <v>100.60001053256946</v>
      </c>
      <c r="AN8" s="17">
        <v>101.69508911357461</v>
      </c>
      <c r="AO8" s="17">
        <v>99.663604339602927</v>
      </c>
      <c r="AP8" s="17">
        <v>100.4958231484532</v>
      </c>
      <c r="AQ8" s="17">
        <v>100.50221264789199</v>
      </c>
      <c r="AR8" s="17">
        <v>100.60699361258142</v>
      </c>
    </row>
    <row r="9" spans="1:44">
      <c r="A9" s="2476">
        <v>43313</v>
      </c>
      <c r="B9" s="2626">
        <v>100.7624264941205</v>
      </c>
      <c r="C9" s="17">
        <v>101.44580253629388</v>
      </c>
      <c r="D9" s="2626">
        <v>101.65955486025749</v>
      </c>
      <c r="E9" s="2626">
        <v>101.5964243539263</v>
      </c>
      <c r="F9" s="2626">
        <v>100.77752141626549</v>
      </c>
      <c r="G9" s="2626">
        <v>100.61199381668949</v>
      </c>
      <c r="H9" s="2626">
        <v>101.52529671951328</v>
      </c>
      <c r="I9" s="262">
        <f t="shared" si="0"/>
        <v>101.09243037649098</v>
      </c>
      <c r="J9" s="2626">
        <v>100.26546436457633</v>
      </c>
      <c r="K9" s="2626">
        <v>101.38122122577288</v>
      </c>
      <c r="L9" s="2626">
        <v>101.41637522164218</v>
      </c>
      <c r="M9" s="2626">
        <v>100.61328135930185</v>
      </c>
      <c r="N9" s="2626">
        <v>100.2235588707138</v>
      </c>
      <c r="O9" s="2626">
        <v>100.57970556783518</v>
      </c>
      <c r="P9" s="2626">
        <v>101.76229082228367</v>
      </c>
      <c r="Q9" s="2626">
        <f t="shared" si="1"/>
        <v>100.71214071154067</v>
      </c>
      <c r="R9" s="17">
        <v>100.91440688574433</v>
      </c>
      <c r="S9" s="17">
        <v>100.89924906974149</v>
      </c>
      <c r="T9" s="17">
        <v>99.194838322554844</v>
      </c>
      <c r="U9" s="17">
        <v>100.21154355908574</v>
      </c>
      <c r="V9" s="17">
        <v>100.40292865250834</v>
      </c>
      <c r="W9" s="17">
        <v>101.28238945981984</v>
      </c>
      <c r="X9" s="17">
        <v>101.47340482979891</v>
      </c>
      <c r="Y9" s="17">
        <v>100.37893417639359</v>
      </c>
      <c r="Z9" s="17">
        <v>99.6516857956845</v>
      </c>
      <c r="AA9" s="17">
        <v>100.46357203899562</v>
      </c>
      <c r="AB9" s="17">
        <v>99.836443671938582</v>
      </c>
      <c r="AC9" s="17">
        <v>100.76155651324186</v>
      </c>
      <c r="AD9" s="17">
        <v>100.30947179991587</v>
      </c>
      <c r="AE9" s="17">
        <v>100.0056694119574</v>
      </c>
      <c r="AF9" s="17">
        <v>100.43300642537382</v>
      </c>
      <c r="AG9" s="17">
        <v>100.21735318632743</v>
      </c>
      <c r="AH9" s="17">
        <v>100.0468586045257</v>
      </c>
      <c r="AI9" s="17">
        <v>100.21612158445512</v>
      </c>
      <c r="AJ9" s="17">
        <v>100.40873119981369</v>
      </c>
      <c r="AK9" s="17">
        <v>100.90232804829748</v>
      </c>
      <c r="AL9" s="17">
        <v>100.01602580800198</v>
      </c>
      <c r="AM9" s="17">
        <v>100.35532429189851</v>
      </c>
      <c r="AN9" s="17">
        <v>101.57924338622712</v>
      </c>
      <c r="AO9" s="17">
        <v>100.00831932744407</v>
      </c>
      <c r="AP9" s="17">
        <v>100.13895501933584</v>
      </c>
      <c r="AQ9" s="17">
        <v>100.51098394310905</v>
      </c>
      <c r="AR9" s="17">
        <v>100.60525917258242</v>
      </c>
    </row>
    <row r="10" spans="1:44">
      <c r="A10" s="2476">
        <v>43344</v>
      </c>
      <c r="B10" s="2626">
        <v>100.8710699292577</v>
      </c>
      <c r="C10" s="17">
        <v>101.47944778261645</v>
      </c>
      <c r="D10" s="2626">
        <v>101.63465546939237</v>
      </c>
      <c r="E10" s="2626">
        <v>101.76614339553799</v>
      </c>
      <c r="F10" s="2626">
        <v>100.92881528019217</v>
      </c>
      <c r="G10" s="2626">
        <v>100.70266905631901</v>
      </c>
      <c r="H10" s="2626">
        <v>101.45430004567893</v>
      </c>
      <c r="I10" s="262">
        <f t="shared" si="0"/>
        <v>101.17210162553572</v>
      </c>
      <c r="J10" s="2626">
        <v>100.60519031238418</v>
      </c>
      <c r="K10" s="2626">
        <v>101.4895768446613</v>
      </c>
      <c r="L10" s="2626">
        <v>101.35217738009055</v>
      </c>
      <c r="M10" s="2626">
        <v>100.75062161152414</v>
      </c>
      <c r="N10" s="2626">
        <v>100.35867752969015</v>
      </c>
      <c r="O10" s="2626">
        <v>100.95896412811237</v>
      </c>
      <c r="P10" s="2626">
        <v>101.80945909537468</v>
      </c>
      <c r="Q10" s="2626">
        <f t="shared" si="1"/>
        <v>100.92383094150664</v>
      </c>
      <c r="R10" s="17">
        <v>100.70230596316645</v>
      </c>
      <c r="S10" s="17">
        <v>100.57464342642535</v>
      </c>
      <c r="T10" s="17">
        <v>98.843660552880891</v>
      </c>
      <c r="U10" s="17">
        <v>100.30833192033128</v>
      </c>
      <c r="V10" s="17">
        <v>99.949414238526515</v>
      </c>
      <c r="W10" s="17">
        <v>101.06422412473555</v>
      </c>
      <c r="X10" s="17">
        <v>101.38552071332055</v>
      </c>
      <c r="Y10" s="17">
        <v>100.52898695830194</v>
      </c>
      <c r="Z10" s="17">
        <v>100.10441649961801</v>
      </c>
      <c r="AA10" s="17">
        <v>100.07357187334229</v>
      </c>
      <c r="AB10" s="17">
        <v>99.614033577357006</v>
      </c>
      <c r="AC10" s="17">
        <v>100.71226309732522</v>
      </c>
      <c r="AD10" s="17">
        <v>100.39139878530575</v>
      </c>
      <c r="AE10" s="17">
        <v>99.946432564251651</v>
      </c>
      <c r="AF10" s="17">
        <v>100.53215138421309</v>
      </c>
      <c r="AG10" s="17">
        <v>100.24686052863396</v>
      </c>
      <c r="AH10" s="17">
        <v>100.21931860200027</v>
      </c>
      <c r="AI10" s="17">
        <v>100.02558470426374</v>
      </c>
      <c r="AJ10" s="17">
        <v>100.5728180288685</v>
      </c>
      <c r="AK10" s="17">
        <v>100.78290291394345</v>
      </c>
      <c r="AL10" s="17">
        <v>99.59102331400392</v>
      </c>
      <c r="AM10" s="17">
        <v>100.12422573536377</v>
      </c>
      <c r="AN10" s="17">
        <v>101.40342412396491</v>
      </c>
      <c r="AO10" s="17">
        <v>100.3619168606137</v>
      </c>
      <c r="AP10" s="17">
        <v>99.732652473729459</v>
      </c>
      <c r="AQ10" s="17">
        <v>100.51619070030824</v>
      </c>
      <c r="AR10" s="17">
        <v>100.58889012406418</v>
      </c>
    </row>
    <row r="11" spans="1:44">
      <c r="A11" s="2476">
        <v>43374</v>
      </c>
      <c r="B11" s="2626">
        <v>101.03233628010071</v>
      </c>
      <c r="C11" s="17">
        <v>101.51754150516399</v>
      </c>
      <c r="D11" s="2626">
        <v>101.64249073208418</v>
      </c>
      <c r="E11" s="2626">
        <v>101.89599931066999</v>
      </c>
      <c r="F11" s="2626">
        <v>101.13190599338003</v>
      </c>
      <c r="G11" s="2626">
        <v>100.86130769412601</v>
      </c>
      <c r="H11" s="2626">
        <v>101.37387041247339</v>
      </c>
      <c r="I11" s="262">
        <f t="shared" si="0"/>
        <v>101.28437350979733</v>
      </c>
      <c r="J11" s="2626">
        <v>101.00366220511948</v>
      </c>
      <c r="K11" s="2626">
        <v>101.54321305733571</v>
      </c>
      <c r="L11" s="2626">
        <v>101.25467725668835</v>
      </c>
      <c r="M11" s="2626">
        <v>100.88210969139971</v>
      </c>
      <c r="N11" s="2626">
        <v>100.77778154438809</v>
      </c>
      <c r="O11" s="2626">
        <v>101.28098184180058</v>
      </c>
      <c r="P11" s="2626">
        <v>101.80355857376539</v>
      </c>
      <c r="Q11" s="2626">
        <f t="shared" si="1"/>
        <v>101.1559327544787</v>
      </c>
      <c r="R11" s="17">
        <v>100.34845792237033</v>
      </c>
      <c r="S11" s="17">
        <v>100.16327300433514</v>
      </c>
      <c r="T11" s="17">
        <v>98.497178345222977</v>
      </c>
      <c r="U11" s="17">
        <v>100.46764260437136</v>
      </c>
      <c r="V11" s="17">
        <v>99.474010942024876</v>
      </c>
      <c r="W11" s="17">
        <v>100.93892009238671</v>
      </c>
      <c r="X11" s="17">
        <v>101.16477742832006</v>
      </c>
      <c r="Y11" s="17">
        <v>100.74417648925126</v>
      </c>
      <c r="Z11" s="17">
        <v>100.40627671309294</v>
      </c>
      <c r="AA11" s="17">
        <v>99.705046826809991</v>
      </c>
      <c r="AB11" s="17">
        <v>99.369732358618037</v>
      </c>
      <c r="AC11" s="17">
        <v>100.67043371294483</v>
      </c>
      <c r="AD11" s="17">
        <v>100.41010035010169</v>
      </c>
      <c r="AE11" s="17">
        <v>99.964594319256776</v>
      </c>
      <c r="AF11" s="17">
        <v>100.59622194591557</v>
      </c>
      <c r="AG11" s="17">
        <v>100.31117221469998</v>
      </c>
      <c r="AH11" s="17">
        <v>100.50572002247897</v>
      </c>
      <c r="AI11" s="17">
        <v>99.850886991125606</v>
      </c>
      <c r="AJ11" s="17">
        <v>100.66731511613673</v>
      </c>
      <c r="AK11" s="17">
        <v>100.55782389460055</v>
      </c>
      <c r="AL11" s="17">
        <v>99.114407209591434</v>
      </c>
      <c r="AM11" s="17">
        <v>99.919450822203245</v>
      </c>
      <c r="AN11" s="17">
        <v>101.20462689125132</v>
      </c>
      <c r="AO11" s="17">
        <v>100.66522230684545</v>
      </c>
      <c r="AP11" s="17">
        <v>99.326073930289269</v>
      </c>
      <c r="AQ11" s="17">
        <v>100.52421538827485</v>
      </c>
      <c r="AR11" s="17">
        <v>100.49407941753236</v>
      </c>
    </row>
    <row r="12" spans="1:44">
      <c r="A12" s="2476">
        <v>43405</v>
      </c>
      <c r="B12" s="2626">
        <v>101.05439595439979</v>
      </c>
      <c r="C12" s="17">
        <v>101.43973821333159</v>
      </c>
      <c r="D12" s="2626">
        <v>101.57008865570317</v>
      </c>
      <c r="E12" s="2626">
        <v>101.86834240588459</v>
      </c>
      <c r="F12" s="2626">
        <v>101.2540534171055</v>
      </c>
      <c r="G12" s="2626">
        <v>100.91582575466592</v>
      </c>
      <c r="H12" s="2626">
        <v>101.18701065797829</v>
      </c>
      <c r="I12" s="262">
        <f t="shared" si="0"/>
        <v>101.27328675235816</v>
      </c>
      <c r="J12" s="2626">
        <v>101.35595004375082</v>
      </c>
      <c r="K12" s="2626">
        <v>101.50947544938435</v>
      </c>
      <c r="L12" s="2626">
        <v>101.13725784740306</v>
      </c>
      <c r="M12" s="2626">
        <v>100.99928229982848</v>
      </c>
      <c r="N12" s="2626">
        <v>101.31336582881153</v>
      </c>
      <c r="O12" s="2626">
        <v>101.51170022418621</v>
      </c>
      <c r="P12" s="2626">
        <v>101.77916228588033</v>
      </c>
      <c r="Q12" s="2626">
        <f t="shared" si="1"/>
        <v>101.34310941071604</v>
      </c>
      <c r="R12" s="17">
        <v>99.863620666955313</v>
      </c>
      <c r="S12" s="17">
        <v>99.65637515736924</v>
      </c>
      <c r="T12" s="17">
        <v>98.180129226631692</v>
      </c>
      <c r="U12" s="17">
        <v>100.57376717631175</v>
      </c>
      <c r="V12" s="17">
        <v>99.024073077575366</v>
      </c>
      <c r="W12" s="17">
        <v>100.76814371243469</v>
      </c>
      <c r="X12" s="17">
        <v>100.8642028338175</v>
      </c>
      <c r="Y12" s="17">
        <v>100.73965740597041</v>
      </c>
      <c r="Z12" s="17">
        <v>100.53025014415394</v>
      </c>
      <c r="AA12" s="17">
        <v>99.339398076618949</v>
      </c>
      <c r="AB12" s="17">
        <v>99.164493171533636</v>
      </c>
      <c r="AC12" s="17">
        <v>100.51395777192828</v>
      </c>
      <c r="AD12" s="17">
        <v>100.23036044395987</v>
      </c>
      <c r="AE12" s="17">
        <v>99.936071585992011</v>
      </c>
      <c r="AF12" s="17">
        <v>100.53448466870188</v>
      </c>
      <c r="AG12" s="17">
        <v>100.33764716456105</v>
      </c>
      <c r="AH12" s="17">
        <v>100.67936056951937</v>
      </c>
      <c r="AI12" s="17">
        <v>99.626394864368564</v>
      </c>
      <c r="AJ12" s="17">
        <v>100.47905761584056</v>
      </c>
      <c r="AK12" s="17">
        <v>100.18249490759999</v>
      </c>
      <c r="AL12" s="17">
        <v>98.596224151894731</v>
      </c>
      <c r="AM12" s="17">
        <v>99.696717565109026</v>
      </c>
      <c r="AN12" s="17">
        <v>100.93384522452385</v>
      </c>
      <c r="AO12" s="17">
        <v>100.73529516665918</v>
      </c>
      <c r="AP12" s="17">
        <v>98.947319299231935</v>
      </c>
      <c r="AQ12" s="17">
        <v>100.40079159206761</v>
      </c>
      <c r="AR12" s="17">
        <v>100.17296044247269</v>
      </c>
    </row>
    <row r="13" spans="1:44">
      <c r="A13" s="2476">
        <v>43435</v>
      </c>
      <c r="B13" s="2626">
        <v>100.89481023185216</v>
      </c>
      <c r="C13" s="17">
        <v>101.23363534781519</v>
      </c>
      <c r="D13" s="2626">
        <v>101.40641103606701</v>
      </c>
      <c r="E13" s="2626">
        <v>101.68848628290277</v>
      </c>
      <c r="F13" s="2626">
        <v>101.25941758316098</v>
      </c>
      <c r="G13" s="2626">
        <v>100.85590897708931</v>
      </c>
      <c r="H13" s="2626">
        <v>100.90534102582586</v>
      </c>
      <c r="I13" s="262">
        <f t="shared" si="0"/>
        <v>101.11275733710633</v>
      </c>
      <c r="J13" s="2626">
        <v>101.58643667229092</v>
      </c>
      <c r="K13" s="2626">
        <v>101.43770552872412</v>
      </c>
      <c r="L13" s="2626">
        <v>101.02569696297829</v>
      </c>
      <c r="M13" s="2626">
        <v>101.11589343311826</v>
      </c>
      <c r="N13" s="2626">
        <v>101.83825344056839</v>
      </c>
      <c r="O13" s="2626">
        <v>101.63908079524778</v>
      </c>
      <c r="P13" s="2626">
        <v>101.74399748462348</v>
      </c>
      <c r="Q13" s="2626">
        <f t="shared" si="1"/>
        <v>101.45920409499975</v>
      </c>
      <c r="R13" s="17">
        <v>99.262537678055736</v>
      </c>
      <c r="S13" s="17">
        <v>99.110220396445499</v>
      </c>
      <c r="T13" s="17">
        <v>97.912527970544005</v>
      </c>
      <c r="U13" s="17">
        <v>100.62577554964564</v>
      </c>
      <c r="V13" s="17">
        <v>98.618036951216922</v>
      </c>
      <c r="W13" s="17">
        <v>100.52009157454441</v>
      </c>
      <c r="X13" s="17">
        <v>100.54714920437996</v>
      </c>
      <c r="Y13" s="17">
        <v>100.39892605832104</v>
      </c>
      <c r="Z13" s="17">
        <v>100.46120552915598</v>
      </c>
      <c r="AA13" s="17">
        <v>98.969559023052796</v>
      </c>
      <c r="AB13" s="17">
        <v>99.011190260233946</v>
      </c>
      <c r="AC13" s="17">
        <v>100.23175370414104</v>
      </c>
      <c r="AD13" s="17">
        <v>99.896619749374921</v>
      </c>
      <c r="AE13" s="17">
        <v>99.79299372426685</v>
      </c>
      <c r="AF13" s="17">
        <v>100.33578220664651</v>
      </c>
      <c r="AG13" s="17">
        <v>100.28861515257874</v>
      </c>
      <c r="AH13" s="17">
        <v>100.65376297108065</v>
      </c>
      <c r="AI13" s="17">
        <v>99.360166780627978</v>
      </c>
      <c r="AJ13" s="17">
        <v>100.07559852819922</v>
      </c>
      <c r="AK13" s="17">
        <v>99.690469353387954</v>
      </c>
      <c r="AL13" s="17">
        <v>98.084450216506852</v>
      </c>
      <c r="AM13" s="17">
        <v>99.467367053505939</v>
      </c>
      <c r="AN13" s="17">
        <v>100.60920331255709</v>
      </c>
      <c r="AO13" s="17">
        <v>100.49491736443402</v>
      </c>
      <c r="AP13" s="17">
        <v>98.600241652366591</v>
      </c>
      <c r="AQ13" s="17">
        <v>100.13536670425596</v>
      </c>
      <c r="AR13" s="17">
        <v>99.678242796316667</v>
      </c>
    </row>
    <row r="14" spans="1:44">
      <c r="A14" s="2476">
        <v>43466</v>
      </c>
      <c r="B14" s="2626">
        <v>100.68132381761995</v>
      </c>
      <c r="C14" s="17">
        <v>100.96891073452971</v>
      </c>
      <c r="D14" s="2626">
        <v>101.24558003784213</v>
      </c>
      <c r="E14" s="2626">
        <v>101.42309920622873</v>
      </c>
      <c r="F14" s="2626">
        <v>101.17735962898945</v>
      </c>
      <c r="G14" s="2626">
        <v>100.81889581583334</v>
      </c>
      <c r="H14" s="2626">
        <v>100.59630605695092</v>
      </c>
      <c r="I14" s="262">
        <f t="shared" si="0"/>
        <v>100.90410858524845</v>
      </c>
      <c r="J14" s="2626">
        <v>101.73074111408975</v>
      </c>
      <c r="K14" s="2626">
        <v>101.38088926973359</v>
      </c>
      <c r="L14" s="2626">
        <v>100.9519733888765</v>
      </c>
      <c r="M14" s="2626">
        <v>101.22769350374713</v>
      </c>
      <c r="N14" s="2626">
        <v>102.34598571939711</v>
      </c>
      <c r="O14" s="2626">
        <v>101.72068671748882</v>
      </c>
      <c r="P14" s="2626">
        <v>101.69630555179921</v>
      </c>
      <c r="Q14" s="2626">
        <f t="shared" si="1"/>
        <v>101.53962041139381</v>
      </c>
      <c r="R14" s="17">
        <v>98.569315171096221</v>
      </c>
      <c r="S14" s="17">
        <v>98.619577736747573</v>
      </c>
      <c r="T14" s="17">
        <v>97.718858617934316</v>
      </c>
      <c r="U14" s="17">
        <v>100.56598043774171</v>
      </c>
      <c r="V14" s="17">
        <v>98.275353317672383</v>
      </c>
      <c r="W14" s="17">
        <v>100.2695935515557</v>
      </c>
      <c r="X14" s="17">
        <v>100.21244054229014</v>
      </c>
      <c r="Y14" s="17">
        <v>99.878964545881502</v>
      </c>
      <c r="Z14" s="17">
        <v>100.30537110752313</v>
      </c>
      <c r="AA14" s="17">
        <v>98.595110567379905</v>
      </c>
      <c r="AB14" s="17">
        <v>98.850924422762688</v>
      </c>
      <c r="AC14" s="17">
        <v>99.879177408834323</v>
      </c>
      <c r="AD14" s="17">
        <v>99.490979945901614</v>
      </c>
      <c r="AE14" s="17">
        <v>99.51050584294201</v>
      </c>
      <c r="AF14" s="17">
        <v>100.02727680927484</v>
      </c>
      <c r="AG14" s="17">
        <v>100.08222712575846</v>
      </c>
      <c r="AH14" s="17">
        <v>100.50262020128065</v>
      </c>
      <c r="AI14" s="17">
        <v>99.058684530428394</v>
      </c>
      <c r="AJ14" s="17">
        <v>99.718369487725582</v>
      </c>
      <c r="AK14" s="17">
        <v>99.14583157416385</v>
      </c>
      <c r="AL14" s="17">
        <v>97.654084057301048</v>
      </c>
      <c r="AM14" s="17">
        <v>99.206628437989636</v>
      </c>
      <c r="AN14" s="17">
        <v>100.27301382711259</v>
      </c>
      <c r="AO14" s="17">
        <v>100.09849015495216</v>
      </c>
      <c r="AP14" s="17">
        <v>98.245486363986473</v>
      </c>
      <c r="AQ14" s="17">
        <v>99.774869053379263</v>
      </c>
      <c r="AR14" s="17">
        <v>99.195428566718775</v>
      </c>
    </row>
    <row r="15" spans="1:44">
      <c r="A15" s="2476">
        <v>43497</v>
      </c>
      <c r="B15" s="2626">
        <v>100.49098095256274</v>
      </c>
      <c r="C15" s="17">
        <v>100.69940905303085</v>
      </c>
      <c r="D15" s="2626">
        <v>101.12222143177284</v>
      </c>
      <c r="E15" s="2626">
        <v>101.11230369466413</v>
      </c>
      <c r="F15" s="2626">
        <v>101.06811567453265</v>
      </c>
      <c r="G15" s="2626">
        <v>100.80934417337788</v>
      </c>
      <c r="H15" s="2626">
        <v>100.30808671899877</v>
      </c>
      <c r="I15" s="262">
        <f t="shared" si="0"/>
        <v>100.70672275059405</v>
      </c>
      <c r="J15" s="2626">
        <v>101.83270708112083</v>
      </c>
      <c r="K15" s="2626">
        <v>101.39009444397502</v>
      </c>
      <c r="L15" s="2626">
        <v>100.93925076866603</v>
      </c>
      <c r="M15" s="2626">
        <v>101.30802692326587</v>
      </c>
      <c r="N15" s="2626">
        <v>102.78305365725396</v>
      </c>
      <c r="O15" s="2626">
        <v>101.81203377637389</v>
      </c>
      <c r="P15" s="2626">
        <v>101.63329241794749</v>
      </c>
      <c r="Q15" s="2626">
        <f t="shared" si="1"/>
        <v>101.61821245193616</v>
      </c>
      <c r="R15" s="17">
        <v>97.837997209594064</v>
      </c>
      <c r="S15" s="17">
        <v>98.18889728144039</v>
      </c>
      <c r="T15" s="17">
        <v>97.608675229727012</v>
      </c>
      <c r="U15" s="17">
        <v>100.35381885054004</v>
      </c>
      <c r="V15" s="17">
        <v>97.924890219093143</v>
      </c>
      <c r="W15" s="17">
        <v>100.1360347993697</v>
      </c>
      <c r="X15" s="17">
        <v>99.869674672339528</v>
      </c>
      <c r="Y15" s="17">
        <v>99.377011152637138</v>
      </c>
      <c r="Z15" s="17">
        <v>100.26228326846329</v>
      </c>
      <c r="AA15" s="17">
        <v>98.26245112773087</v>
      </c>
      <c r="AB15" s="17">
        <v>98.57311413160545</v>
      </c>
      <c r="AC15" s="17">
        <v>99.496759912780036</v>
      </c>
      <c r="AD15" s="17">
        <v>99.083929898824138</v>
      </c>
      <c r="AE15" s="17">
        <v>99.080117445618015</v>
      </c>
      <c r="AF15" s="17">
        <v>99.569670178563172</v>
      </c>
      <c r="AG15" s="17">
        <v>99.777182524554235</v>
      </c>
      <c r="AH15" s="17">
        <v>100.18968134149827</v>
      </c>
      <c r="AI15" s="17">
        <v>98.714670278532765</v>
      </c>
      <c r="AJ15" s="17">
        <v>99.579733898799759</v>
      </c>
      <c r="AK15" s="17">
        <v>98.656953146974615</v>
      </c>
      <c r="AL15" s="17">
        <v>97.313932940850947</v>
      </c>
      <c r="AM15" s="17">
        <v>98.842142155708203</v>
      </c>
      <c r="AN15" s="17">
        <v>99.999374899698196</v>
      </c>
      <c r="AO15" s="17">
        <v>99.778764681801007</v>
      </c>
      <c r="AP15" s="17">
        <v>97.840471259329234</v>
      </c>
      <c r="AQ15" s="17">
        <v>99.354395671500725</v>
      </c>
      <c r="AR15" s="17">
        <v>98.863840250932526</v>
      </c>
    </row>
    <row r="16" spans="1:44">
      <c r="A16" s="2476">
        <v>43525</v>
      </c>
      <c r="B16" s="2626">
        <v>100.35803336745046</v>
      </c>
      <c r="C16" s="17">
        <v>100.42832689900239</v>
      </c>
      <c r="D16" s="2626">
        <v>101.03600484951187</v>
      </c>
      <c r="E16" s="2626">
        <v>100.81382330433038</v>
      </c>
      <c r="F16" s="2626">
        <v>100.95306296006798</v>
      </c>
      <c r="G16" s="2626">
        <v>100.78834051101315</v>
      </c>
      <c r="H16" s="2626">
        <v>100.0548680447119</v>
      </c>
      <c r="I16" s="262">
        <f t="shared" si="0"/>
        <v>100.54095364118774</v>
      </c>
      <c r="J16" s="2626">
        <v>101.93217571879435</v>
      </c>
      <c r="K16" s="2626">
        <v>101.45930487191139</v>
      </c>
      <c r="L16" s="2626">
        <v>100.98229038961243</v>
      </c>
      <c r="M16" s="2626">
        <v>101.36467341680344</v>
      </c>
      <c r="N16" s="2626">
        <v>103.01588092075217</v>
      </c>
      <c r="O16" s="2626">
        <v>101.91864103272796</v>
      </c>
      <c r="P16" s="2626">
        <v>101.53978118810137</v>
      </c>
      <c r="Q16" s="2626">
        <f t="shared" si="1"/>
        <v>101.70656460115246</v>
      </c>
      <c r="R16" s="17">
        <v>97.085474698903752</v>
      </c>
      <c r="S16" s="17">
        <v>97.83706014861653</v>
      </c>
      <c r="T16" s="17">
        <v>97.542776016307414</v>
      </c>
      <c r="U16" s="17">
        <v>100.01652752933906</v>
      </c>
      <c r="V16" s="17">
        <v>97.546502831529878</v>
      </c>
      <c r="W16" s="17">
        <v>100.23111602893849</v>
      </c>
      <c r="X16" s="17">
        <v>99.473717536946964</v>
      </c>
      <c r="Y16" s="17">
        <v>98.984373549203795</v>
      </c>
      <c r="Z16" s="17">
        <v>100.36976762625132</v>
      </c>
      <c r="AA16" s="17">
        <v>97.930514495869048</v>
      </c>
      <c r="AB16" s="17">
        <v>98.076846789319561</v>
      </c>
      <c r="AC16" s="17">
        <v>99.135020194426772</v>
      </c>
      <c r="AD16" s="17">
        <v>98.777482303358966</v>
      </c>
      <c r="AE16" s="17">
        <v>98.521414306961475</v>
      </c>
      <c r="AF16" s="17">
        <v>99.092331259010336</v>
      </c>
      <c r="AG16" s="17">
        <v>99.386556389260221</v>
      </c>
      <c r="AH16" s="17">
        <v>99.713764392564954</v>
      </c>
      <c r="AI16" s="17">
        <v>98.3690172256984</v>
      </c>
      <c r="AJ16" s="17">
        <v>99.697580547034633</v>
      </c>
      <c r="AK16" s="17">
        <v>98.216029958666383</v>
      </c>
      <c r="AL16" s="17">
        <v>97.051217127508394</v>
      </c>
      <c r="AM16" s="17">
        <v>98.378502577747994</v>
      </c>
      <c r="AN16" s="17">
        <v>99.826527735541219</v>
      </c>
      <c r="AO16" s="17">
        <v>99.611491545419923</v>
      </c>
      <c r="AP16" s="17">
        <v>97.291000741234967</v>
      </c>
      <c r="AQ16" s="17">
        <v>98.938622671665641</v>
      </c>
      <c r="AR16" s="17">
        <v>98.707333734317714</v>
      </c>
    </row>
    <row r="17" spans="1:44">
      <c r="A17" s="2476">
        <v>43556</v>
      </c>
      <c r="B17" s="2626">
        <v>100.40323809781498</v>
      </c>
      <c r="C17" s="17">
        <v>100.2423129865148</v>
      </c>
      <c r="D17" s="2626">
        <v>101.04979830884638</v>
      </c>
      <c r="E17" s="2626">
        <v>100.6167499871591</v>
      </c>
      <c r="F17" s="2626">
        <v>100.91869477014437</v>
      </c>
      <c r="G17" s="2626">
        <v>100.81500046186666</v>
      </c>
      <c r="H17" s="2626">
        <v>99.914100919137709</v>
      </c>
      <c r="I17" s="262">
        <f t="shared" si="0"/>
        <v>100.50547034227309</v>
      </c>
      <c r="J17" s="2626">
        <v>102.0563256454866</v>
      </c>
      <c r="K17" s="2626">
        <v>101.608560222113</v>
      </c>
      <c r="L17" s="2626">
        <v>101.0724614317612</v>
      </c>
      <c r="M17" s="2626">
        <v>101.4008032646847</v>
      </c>
      <c r="N17" s="2626">
        <v>103.06636722542103</v>
      </c>
      <c r="O17" s="2626">
        <v>101.99740883712695</v>
      </c>
      <c r="P17" s="2626">
        <v>101.40346400700362</v>
      </c>
      <c r="Q17" s="2626">
        <f t="shared" si="1"/>
        <v>101.82038305758383</v>
      </c>
      <c r="R17" s="17">
        <v>96.318989988654167</v>
      </c>
      <c r="S17" s="17">
        <v>97.623859014331813</v>
      </c>
      <c r="T17" s="17">
        <v>97.469259367694079</v>
      </c>
      <c r="U17" s="17">
        <v>99.576028750638145</v>
      </c>
      <c r="V17" s="17">
        <v>97.1523470120312</v>
      </c>
      <c r="W17" s="17">
        <v>100.6417408343074</v>
      </c>
      <c r="X17" s="17">
        <v>98.97310379648502</v>
      </c>
      <c r="Y17" s="17">
        <v>98.586724359691061</v>
      </c>
      <c r="Z17" s="17">
        <v>100.54775120333863</v>
      </c>
      <c r="AA17" s="17">
        <v>97.605886823248241</v>
      </c>
      <c r="AB17" s="17">
        <v>97.398986169645596</v>
      </c>
      <c r="AC17" s="17">
        <v>98.882501682572453</v>
      </c>
      <c r="AD17" s="17">
        <v>98.679114040273845</v>
      </c>
      <c r="AE17" s="17">
        <v>97.951594688224276</v>
      </c>
      <c r="AF17" s="17">
        <v>98.638199653112196</v>
      </c>
      <c r="AG17" s="17">
        <v>98.994315766345906</v>
      </c>
      <c r="AH17" s="17">
        <v>99.176361791510814</v>
      </c>
      <c r="AI17" s="17">
        <v>98.183302409999897</v>
      </c>
      <c r="AJ17" s="17">
        <v>99.967817876037898</v>
      </c>
      <c r="AK17" s="17">
        <v>97.830574248889263</v>
      </c>
      <c r="AL17" s="17">
        <v>96.870899335649483</v>
      </c>
      <c r="AM17" s="17">
        <v>97.837786609936131</v>
      </c>
      <c r="AN17" s="17">
        <v>99.774830899951311</v>
      </c>
      <c r="AO17" s="17">
        <v>99.482633969689658</v>
      </c>
      <c r="AP17" s="17">
        <v>96.625901588677152</v>
      </c>
      <c r="AQ17" s="17">
        <v>98.627679820621097</v>
      </c>
      <c r="AR17" s="17">
        <v>98.666901777822673</v>
      </c>
    </row>
    <row r="18" spans="1:44">
      <c r="A18" s="2476">
        <v>43586</v>
      </c>
      <c r="B18" s="2626">
        <v>100.61553419534631</v>
      </c>
      <c r="C18" s="17">
        <v>100.08354054924567</v>
      </c>
      <c r="D18" s="2626">
        <v>101.06546424458337</v>
      </c>
      <c r="E18" s="2626">
        <v>100.47667231821247</v>
      </c>
      <c r="F18" s="2626">
        <v>100.8700952282059</v>
      </c>
      <c r="G18" s="2626">
        <v>100.84749044527737</v>
      </c>
      <c r="H18" s="2626">
        <v>99.848375445748658</v>
      </c>
      <c r="I18" s="262">
        <f t="shared" si="0"/>
        <v>100.55950625983337</v>
      </c>
      <c r="J18" s="2626">
        <v>102.2187485908853</v>
      </c>
      <c r="K18" s="2626">
        <v>101.80178125462069</v>
      </c>
      <c r="L18" s="2626">
        <v>101.18399977061121</v>
      </c>
      <c r="M18" s="2626">
        <v>101.45153641236742</v>
      </c>
      <c r="N18" s="2626">
        <v>102.96723690927229</v>
      </c>
      <c r="O18" s="2626">
        <v>102.05466422183903</v>
      </c>
      <c r="P18" s="2626">
        <v>101.24059174591622</v>
      </c>
      <c r="Q18" s="2626">
        <f t="shared" si="1"/>
        <v>101.95870855882929</v>
      </c>
      <c r="R18" s="17">
        <v>95.557440803414892</v>
      </c>
      <c r="S18" s="17">
        <v>97.518969986196396</v>
      </c>
      <c r="T18" s="17">
        <v>97.360412795519295</v>
      </c>
      <c r="U18" s="17">
        <v>99.082375065271364</v>
      </c>
      <c r="V18" s="17">
        <v>96.729104725187426</v>
      </c>
      <c r="W18" s="17">
        <v>101.20784517695868</v>
      </c>
      <c r="X18" s="17">
        <v>98.364119200387506</v>
      </c>
      <c r="Y18" s="17">
        <v>98.248027243757448</v>
      </c>
      <c r="Z18" s="17">
        <v>100.68906323721158</v>
      </c>
      <c r="AA18" s="17">
        <v>97.380317125677664</v>
      </c>
      <c r="AB18" s="17">
        <v>96.631756100604051</v>
      </c>
      <c r="AC18" s="17">
        <v>98.631478710896076</v>
      </c>
      <c r="AD18" s="17">
        <v>98.728838927500476</v>
      </c>
      <c r="AE18" s="17">
        <v>97.387023611423857</v>
      </c>
      <c r="AF18" s="17">
        <v>98.122185977672117</v>
      </c>
      <c r="AG18" s="17">
        <v>98.571729957988538</v>
      </c>
      <c r="AH18" s="17">
        <v>98.619029687149805</v>
      </c>
      <c r="AI18" s="17">
        <v>98.169977136276231</v>
      </c>
      <c r="AJ18" s="17">
        <v>100.21666665611217</v>
      </c>
      <c r="AK18" s="17">
        <v>97.444108767403421</v>
      </c>
      <c r="AL18" s="17">
        <v>96.736480287413187</v>
      </c>
      <c r="AM18" s="17">
        <v>97.243792047315779</v>
      </c>
      <c r="AN18" s="17">
        <v>99.750197055688446</v>
      </c>
      <c r="AO18" s="17">
        <v>99.366846328288602</v>
      </c>
      <c r="AP18" s="17">
        <v>95.967230272005906</v>
      </c>
      <c r="AQ18" s="17">
        <v>98.348075281534904</v>
      </c>
      <c r="AR18" s="17">
        <v>98.618545222510292</v>
      </c>
    </row>
    <row r="19" spans="1:44">
      <c r="A19" s="2476">
        <v>43617</v>
      </c>
      <c r="B19" s="2626">
        <v>100.90205147817977</v>
      </c>
      <c r="C19" s="17">
        <v>99.952891061789117</v>
      </c>
      <c r="D19" s="2626">
        <v>101.06988569198879</v>
      </c>
      <c r="E19" s="2626">
        <v>100.39147229606699</v>
      </c>
      <c r="F19" s="2626">
        <v>100.77539155263408</v>
      </c>
      <c r="G19" s="2626">
        <v>100.87012831846049</v>
      </c>
      <c r="H19" s="2626">
        <v>99.79090929715035</v>
      </c>
      <c r="I19" s="262">
        <f t="shared" si="0"/>
        <v>100.65536270400872</v>
      </c>
      <c r="J19" s="2626">
        <v>102.3691308200891</v>
      </c>
      <c r="K19" s="2626">
        <v>101.96623534084924</v>
      </c>
      <c r="L19" s="2626">
        <v>101.28174799505602</v>
      </c>
      <c r="M19" s="2626">
        <v>101.53561723504347</v>
      </c>
      <c r="N19" s="2626">
        <v>102.72507849176289</v>
      </c>
      <c r="O19" s="2626">
        <v>102.09687090313861</v>
      </c>
      <c r="P19" s="2626">
        <v>101.03035765444308</v>
      </c>
      <c r="Q19" s="2626">
        <f t="shared" si="1"/>
        <v>102.07816644744075</v>
      </c>
    </row>
    <row r="20" spans="1:44">
      <c r="A20" s="2476">
        <v>43647</v>
      </c>
      <c r="B20" s="2626">
        <v>101.16282535991581</v>
      </c>
      <c r="C20" s="17">
        <v>99.874273319186713</v>
      </c>
      <c r="D20" s="2626">
        <v>101.0260391228385</v>
      </c>
      <c r="E20" s="2626">
        <v>100.31256107882695</v>
      </c>
      <c r="F20" s="2626">
        <v>100.66399885103692</v>
      </c>
      <c r="G20" s="2626">
        <v>100.83500577175388</v>
      </c>
      <c r="H20" s="2626">
        <v>99.769150711774557</v>
      </c>
      <c r="I20" s="262">
        <f t="shared" si="0"/>
        <v>100.74219732748008</v>
      </c>
      <c r="J20" s="2626">
        <v>102.48280435338353</v>
      </c>
      <c r="K20" s="2626">
        <v>102.03693991367929</v>
      </c>
      <c r="L20" s="2626">
        <v>101.32879244846805</v>
      </c>
      <c r="M20" s="2626">
        <v>101.61106391809724</v>
      </c>
      <c r="N20" s="2626">
        <v>102.36808735962423</v>
      </c>
      <c r="O20" s="2626">
        <v>102.13598313965699</v>
      </c>
      <c r="P20" s="2626">
        <v>100.82618430760922</v>
      </c>
      <c r="Q20" s="2626">
        <f t="shared" si="1"/>
        <v>102.14584186536699</v>
      </c>
    </row>
    <row r="21" spans="1:44">
      <c r="A21" s="2476">
        <v>43678</v>
      </c>
      <c r="B21" s="2626">
        <v>101.28494576296104</v>
      </c>
      <c r="C21" s="17">
        <v>99.833507304191727</v>
      </c>
      <c r="D21" s="2626">
        <v>100.8902935981346</v>
      </c>
      <c r="E21" s="2626">
        <v>100.19404446120535</v>
      </c>
      <c r="F21" s="2626">
        <v>100.53195955188876</v>
      </c>
      <c r="G21" s="2626">
        <v>100.72397920513855</v>
      </c>
      <c r="H21" s="2626">
        <v>99.748312819034325</v>
      </c>
      <c r="I21" s="262">
        <f t="shared" si="0"/>
        <v>100.75332136272928</v>
      </c>
      <c r="J21" s="2626">
        <v>102.54220082868436</v>
      </c>
      <c r="K21" s="2626">
        <v>101.96301107498857</v>
      </c>
      <c r="L21" s="2626">
        <v>101.29970364860245</v>
      </c>
      <c r="M21" s="2626">
        <v>101.60952348981431</v>
      </c>
      <c r="N21" s="2626">
        <v>101.95657713061061</v>
      </c>
      <c r="O21" s="2626">
        <v>102.15900529543677</v>
      </c>
      <c r="P21" s="2626">
        <v>100.63194585851687</v>
      </c>
      <c r="Q21" s="2626">
        <f t="shared" si="1"/>
        <v>102.13529591067636</v>
      </c>
    </row>
    <row r="22" spans="1:44">
      <c r="A22" s="2476">
        <v>43709</v>
      </c>
      <c r="B22" s="2626">
        <v>101.22098916947139</v>
      </c>
      <c r="C22" s="17">
        <v>99.793939708471513</v>
      </c>
      <c r="D22" s="2626">
        <v>100.69637263352141</v>
      </c>
      <c r="E22" s="2626">
        <v>100.05357044249759</v>
      </c>
      <c r="F22" s="2626">
        <v>100.38752341348177</v>
      </c>
      <c r="G22" s="2626">
        <v>100.55473918529367</v>
      </c>
      <c r="H22" s="2626">
        <v>99.722875870030464</v>
      </c>
      <c r="I22" s="262">
        <f t="shared" si="0"/>
        <v>100.664463801983</v>
      </c>
      <c r="J22" s="2626">
        <v>102.52913537294566</v>
      </c>
      <c r="K22" s="2626">
        <v>101.81066816213243</v>
      </c>
      <c r="L22" s="2626">
        <v>101.19617003912286</v>
      </c>
      <c r="M22" s="2626">
        <v>101.48565568101105</v>
      </c>
      <c r="N22" s="2626">
        <v>101.54550883718771</v>
      </c>
      <c r="O22" s="2626">
        <v>102.16530812986166</v>
      </c>
      <c r="P22" s="2626">
        <v>100.44780319345151</v>
      </c>
      <c r="Q22" s="2626">
        <f t="shared" si="1"/>
        <v>102.05279223651492</v>
      </c>
    </row>
    <row r="23" spans="1:44">
      <c r="A23" s="2476">
        <v>43739</v>
      </c>
      <c r="B23" s="2626">
        <v>100.89821554298071</v>
      </c>
      <c r="C23" s="17">
        <v>99.664779223724196</v>
      </c>
      <c r="D23" s="2626">
        <v>100.39276967672629</v>
      </c>
      <c r="E23" s="2626">
        <v>99.773057785077711</v>
      </c>
      <c r="F23" s="2626">
        <v>100.16030722190928</v>
      </c>
      <c r="G23" s="2626">
        <v>100.29241075758038</v>
      </c>
      <c r="H23" s="2626">
        <v>99.61223241353288</v>
      </c>
      <c r="I23" s="262">
        <f t="shared" si="0"/>
        <v>100.39983181427965</v>
      </c>
      <c r="J23" s="2626">
        <v>102.44140159625769</v>
      </c>
      <c r="K23" s="2626">
        <v>101.59081388667056</v>
      </c>
      <c r="L23" s="2626">
        <v>101.00994232111611</v>
      </c>
      <c r="M23" s="2626">
        <v>101.19903592427251</v>
      </c>
      <c r="N23" s="2626">
        <v>101.13770353318661</v>
      </c>
      <c r="O23" s="2626">
        <v>102.07971746358629</v>
      </c>
      <c r="P23" s="2626">
        <v>100.2433550121728</v>
      </c>
      <c r="Q23" s="2626">
        <f t="shared" si="1"/>
        <v>101.89247921389374</v>
      </c>
    </row>
    <row r="24" spans="1:44">
      <c r="A24" s="2476">
        <v>43770</v>
      </c>
      <c r="B24" s="2626">
        <v>100.38679875618006</v>
      </c>
      <c r="C24" s="17">
        <v>99.453618803552757</v>
      </c>
      <c r="D24" s="2626">
        <v>100.03196107601499</v>
      </c>
      <c r="E24" s="2626">
        <v>99.398655519936256</v>
      </c>
      <c r="F24" s="2626">
        <v>99.89763641696031</v>
      </c>
      <c r="G24" s="2626">
        <v>99.964368432574375</v>
      </c>
      <c r="H24" s="2626">
        <v>99.446872676204364</v>
      </c>
      <c r="I24" s="262">
        <f t="shared" si="0"/>
        <v>100.0078703822989</v>
      </c>
      <c r="J24" s="2626">
        <v>102.26198456646421</v>
      </c>
      <c r="K24" s="2626">
        <v>101.31155093330911</v>
      </c>
      <c r="L24" s="2626">
        <v>100.76134717612848</v>
      </c>
      <c r="M24" s="2626">
        <v>100.81823404651273</v>
      </c>
      <c r="N24" s="2626">
        <v>100.73203423198879</v>
      </c>
      <c r="O24" s="2626">
        <v>101.850660925958</v>
      </c>
      <c r="P24" s="2626">
        <v>100.0040184584649</v>
      </c>
      <c r="Q24" s="2626">
        <f t="shared" si="1"/>
        <v>101.65344552310903</v>
      </c>
    </row>
    <row r="25" spans="1:44">
      <c r="A25" s="2476">
        <v>43800</v>
      </c>
      <c r="B25" s="2626">
        <v>99.706757368205714</v>
      </c>
      <c r="C25" s="17">
        <v>99.13437829373251</v>
      </c>
      <c r="D25" s="2626">
        <v>99.6191771420023</v>
      </c>
      <c r="E25" s="2626">
        <v>98.971133664421529</v>
      </c>
      <c r="F25" s="2626">
        <v>99.571382607424965</v>
      </c>
      <c r="G25" s="2626">
        <v>99.542115708088659</v>
      </c>
      <c r="H25" s="2626">
        <v>99.186918206032743</v>
      </c>
      <c r="I25" s="262">
        <f t="shared" si="0"/>
        <v>99.493024062296129</v>
      </c>
      <c r="J25" s="2626">
        <v>101.94785001896091</v>
      </c>
      <c r="K25" s="2626">
        <v>100.93782730388456</v>
      </c>
      <c r="L25" s="2626">
        <v>100.45659494398868</v>
      </c>
      <c r="M25" s="2626">
        <v>100.37631289823381</v>
      </c>
      <c r="N25" s="2626">
        <v>100.35488327281107</v>
      </c>
      <c r="O25" s="2626">
        <v>101.47545822760816</v>
      </c>
      <c r="P25" s="2626">
        <v>99.690961278337355</v>
      </c>
      <c r="Q25" s="2626">
        <f t="shared" si="1"/>
        <v>101.31139801348371</v>
      </c>
    </row>
    <row r="26" spans="1:44">
      <c r="A26" s="2476">
        <v>43831</v>
      </c>
      <c r="B26" s="2626">
        <v>98.824202900345767</v>
      </c>
      <c r="C26" s="17">
        <v>98.673602320744891</v>
      </c>
      <c r="D26" s="2626">
        <v>99.083165301801159</v>
      </c>
      <c r="E26" s="2626">
        <v>98.466963794604737</v>
      </c>
      <c r="F26" s="2626">
        <v>99.141224012298153</v>
      </c>
      <c r="G26" s="2626">
        <v>98.990359509453057</v>
      </c>
      <c r="H26" s="2626">
        <v>98.755237989281696</v>
      </c>
      <c r="I26" s="262">
        <f t="shared" si="0"/>
        <v>98.817173449356346</v>
      </c>
      <c r="J26" s="2626">
        <v>101.38996170834869</v>
      </c>
      <c r="K26" s="2626">
        <v>100.39063780366473</v>
      </c>
      <c r="L26" s="2626">
        <v>100.05696629425465</v>
      </c>
      <c r="M26" s="2626">
        <v>99.851214868698619</v>
      </c>
      <c r="N26" s="2626">
        <v>100.02489952057057</v>
      </c>
      <c r="O26" s="2626">
        <v>100.975322662428</v>
      </c>
      <c r="P26" s="2626">
        <v>99.251637476551366</v>
      </c>
      <c r="Q26" s="2626">
        <f t="shared" si="1"/>
        <v>100.79146171246154</v>
      </c>
    </row>
    <row r="27" spans="1:44">
      <c r="A27" s="2476">
        <v>43862</v>
      </c>
      <c r="B27" s="2626">
        <v>97.799470283970535</v>
      </c>
      <c r="C27" s="17">
        <v>98.117542410100043</v>
      </c>
      <c r="D27" s="2626">
        <v>98.359853091354367</v>
      </c>
      <c r="E27" s="2626">
        <v>97.867136536594899</v>
      </c>
      <c r="F27" s="2626">
        <v>98.61791561270033</v>
      </c>
      <c r="G27" s="2626">
        <v>98.327171602685496</v>
      </c>
      <c r="H27" s="2626">
        <v>98.194009125536041</v>
      </c>
      <c r="I27" s="262">
        <f t="shared" si="0"/>
        <v>98.011497453296641</v>
      </c>
      <c r="J27" s="2626">
        <v>100.60099505962384</v>
      </c>
      <c r="K27" s="2626">
        <v>99.640260249713421</v>
      </c>
      <c r="L27" s="2626">
        <v>99.536744906639953</v>
      </c>
      <c r="M27" s="2626">
        <v>99.237801666376768</v>
      </c>
      <c r="N27" s="2626">
        <v>99.760268663881945</v>
      </c>
      <c r="O27" s="2626">
        <v>100.38775504163782</v>
      </c>
      <c r="P27" s="2626">
        <v>98.660339364208241</v>
      </c>
      <c r="Q27" s="2626">
        <f t="shared" si="1"/>
        <v>100.09154457012991</v>
      </c>
    </row>
    <row r="28" spans="1:44">
      <c r="A28" s="2476">
        <v>43891</v>
      </c>
      <c r="B28" s="2626">
        <v>96.689494906290577</v>
      </c>
      <c r="C28" s="17">
        <v>97.506636999538316</v>
      </c>
      <c r="D28" s="2626">
        <v>97.396420526554394</v>
      </c>
      <c r="E28" s="2626">
        <v>97.167874488162553</v>
      </c>
      <c r="F28" s="2626">
        <v>97.99472674837655</v>
      </c>
      <c r="G28" s="2626">
        <v>97.596645042075878</v>
      </c>
      <c r="H28" s="2626">
        <v>97.543209581449403</v>
      </c>
      <c r="I28" s="262">
        <f t="shared" si="0"/>
        <v>97.107167280175815</v>
      </c>
      <c r="J28" s="2626">
        <v>99.582437385703386</v>
      </c>
      <c r="K28" s="2626">
        <v>98.722252675026681</v>
      </c>
      <c r="L28" s="2626">
        <v>98.901836372110097</v>
      </c>
      <c r="M28" s="2626">
        <v>98.529265483273335</v>
      </c>
      <c r="N28" s="2626">
        <v>99.63232343593495</v>
      </c>
      <c r="O28" s="2626">
        <v>99.72912555600162</v>
      </c>
      <c r="P28" s="2626">
        <v>97.930857193486958</v>
      </c>
      <c r="Q28" s="2626">
        <f t="shared" si="1"/>
        <v>99.224915457282307</v>
      </c>
    </row>
    <row r="29" spans="1:44">
      <c r="A29" s="2476">
        <v>43922</v>
      </c>
      <c r="B29" s="2626">
        <v>95.63687846031317</v>
      </c>
      <c r="C29" s="17">
        <v>96.91472111694587</v>
      </c>
      <c r="D29" s="2626">
        <v>96.35982464937176</v>
      </c>
      <c r="E29" s="2626">
        <v>96.480568184209588</v>
      </c>
      <c r="F29" s="2626">
        <v>97.341431984016793</v>
      </c>
      <c r="G29" s="2626">
        <v>96.89121372100027</v>
      </c>
      <c r="H29" s="2626">
        <v>96.859355389479745</v>
      </c>
      <c r="I29" s="262">
        <f t="shared" si="0"/>
        <v>96.225823020758895</v>
      </c>
      <c r="J29" s="2626">
        <v>98.441832328338023</v>
      </c>
      <c r="K29" s="2626">
        <v>97.696306384794838</v>
      </c>
      <c r="L29" s="2626">
        <v>98.196666081160274</v>
      </c>
      <c r="M29" s="2626">
        <v>97.8133895904582</v>
      </c>
      <c r="N29" s="2626">
        <v>99.553620921624599</v>
      </c>
      <c r="O29" s="2626">
        <v>99.054845713107582</v>
      </c>
      <c r="P29" s="2626">
        <v>97.147778138988087</v>
      </c>
      <c r="Q29" s="2626">
        <f t="shared" si="1"/>
        <v>98.26722195800798</v>
      </c>
    </row>
    <row r="30" spans="1:44">
      <c r="A30" s="2476">
        <v>43952</v>
      </c>
      <c r="B30" s="2626">
        <v>94.962497741071331</v>
      </c>
      <c r="C30" s="17">
        <v>96.535694603895479</v>
      </c>
      <c r="D30" s="2626">
        <v>95.519578325533374</v>
      </c>
      <c r="E30" s="2626">
        <v>96.022800661366361</v>
      </c>
      <c r="F30" s="2626">
        <v>96.860604270261078</v>
      </c>
      <c r="G30" s="2626">
        <v>96.385465601495767</v>
      </c>
      <c r="H30" s="2626">
        <v>96.350374800236906</v>
      </c>
      <c r="I30" s="262">
        <f t="shared" si="0"/>
        <v>95.632281969556573</v>
      </c>
      <c r="J30" s="2626">
        <v>97.393255073453972</v>
      </c>
      <c r="K30" s="2626">
        <v>96.839931634371723</v>
      </c>
      <c r="L30" s="2626">
        <v>97.504157103682985</v>
      </c>
      <c r="M30" s="2626">
        <v>97.180558157987377</v>
      </c>
      <c r="N30" s="2626">
        <v>99.463126208329641</v>
      </c>
      <c r="O30" s="2626">
        <v>98.47999107069603</v>
      </c>
      <c r="P30" s="2626">
        <v>96.4446271184907</v>
      </c>
      <c r="Q30" s="2626">
        <f t="shared" si="1"/>
        <v>97.404703108306734</v>
      </c>
    </row>
    <row r="31" spans="1:44">
      <c r="A31" s="2476">
        <v>43983</v>
      </c>
      <c r="B31" s="2626">
        <v>94.911081668785087</v>
      </c>
      <c r="C31" s="17">
        <v>96.483177139480745</v>
      </c>
      <c r="D31" s="2626">
        <v>95.094164795800282</v>
      </c>
      <c r="E31" s="2626">
        <v>95.91260413708649</v>
      </c>
      <c r="F31" s="2626">
        <v>96.65974333442179</v>
      </c>
      <c r="G31" s="2626">
        <v>96.176770928601755</v>
      </c>
      <c r="H31" s="2626">
        <v>96.158466702736263</v>
      </c>
      <c r="I31" s="262">
        <f t="shared" si="0"/>
        <v>95.514799805089027</v>
      </c>
      <c r="J31" s="2626">
        <v>96.623430504143215</v>
      </c>
      <c r="K31" s="2626">
        <v>96.307315815736132</v>
      </c>
      <c r="L31" s="2626">
        <v>96.929696734174911</v>
      </c>
      <c r="M31" s="2626">
        <v>96.72850724814576</v>
      </c>
      <c r="N31" s="2626">
        <v>99.271977792182099</v>
      </c>
      <c r="O31" s="2626">
        <v>98.036369713512357</v>
      </c>
      <c r="P31" s="2626">
        <v>95.953920157744193</v>
      </c>
      <c r="Q31" s="2626">
        <f t="shared" si="1"/>
        <v>96.779994874230496</v>
      </c>
    </row>
    <row r="32" spans="1:44">
      <c r="A32" s="2476">
        <v>44013</v>
      </c>
      <c r="B32" s="2626">
        <v>95.344572099575487</v>
      </c>
      <c r="C32" s="17">
        <v>96.709854832013448</v>
      </c>
      <c r="D32" s="2626">
        <v>95.124601134010504</v>
      </c>
      <c r="E32" s="2626">
        <v>96.114694583063468</v>
      </c>
      <c r="F32" s="2626">
        <v>96.705546786318109</v>
      </c>
      <c r="G32" s="2626">
        <v>96.213235435920865</v>
      </c>
      <c r="H32" s="2626">
        <v>96.279820333506066</v>
      </c>
      <c r="I32" s="262">
        <f t="shared" si="0"/>
        <v>95.795668667225073</v>
      </c>
      <c r="J32" s="2626">
        <v>96.215035501694032</v>
      </c>
      <c r="K32" s="2626">
        <v>96.134386470100253</v>
      </c>
      <c r="L32" s="2626">
        <v>96.533893182189061</v>
      </c>
      <c r="M32" s="2626">
        <v>96.545969987693823</v>
      </c>
      <c r="N32" s="2626">
        <v>99.024021906652706</v>
      </c>
      <c r="O32" s="2626">
        <v>97.653422932553212</v>
      </c>
      <c r="P32" s="2626">
        <v>95.730306881488659</v>
      </c>
      <c r="Q32" s="2626">
        <f t="shared" si="1"/>
        <v>96.453637266699019</v>
      </c>
    </row>
    <row r="33" spans="1:17">
      <c r="A33" s="2476">
        <v>44044</v>
      </c>
      <c r="B33" s="2626">
        <v>96.084962505660002</v>
      </c>
      <c r="C33" s="17">
        <v>97.148276787400292</v>
      </c>
      <c r="D33" s="2626">
        <v>95.533380175539378</v>
      </c>
      <c r="E33" s="2626">
        <v>96.54122646685083</v>
      </c>
      <c r="F33" s="2626">
        <v>96.939419127235354</v>
      </c>
      <c r="G33" s="2626">
        <v>96.470344847213511</v>
      </c>
      <c r="H33" s="2626">
        <v>96.673510384664169</v>
      </c>
      <c r="I33" s="262">
        <f t="shared" si="0"/>
        <v>96.354732074754125</v>
      </c>
      <c r="J33" s="2626">
        <v>96.137113211096846</v>
      </c>
      <c r="K33" s="2626">
        <v>96.257187043928951</v>
      </c>
      <c r="L33" s="2626">
        <v>96.350440006912393</v>
      </c>
      <c r="M33" s="2626">
        <v>96.6250688568405</v>
      </c>
      <c r="N33" s="2626">
        <v>98.72959249250988</v>
      </c>
      <c r="O33" s="2626">
        <v>97.307466537159044</v>
      </c>
      <c r="P33" s="2626">
        <v>95.766043049929664</v>
      </c>
      <c r="Q33" s="2626">
        <f t="shared" si="1"/>
        <v>96.39902960332843</v>
      </c>
    </row>
    <row r="34" spans="1:17">
      <c r="A34" s="2476">
        <v>44075</v>
      </c>
      <c r="B34" s="2626">
        <v>97.062459128632781</v>
      </c>
      <c r="C34" s="17">
        <v>97.736853624269145</v>
      </c>
      <c r="D34" s="2626">
        <v>96.214821485433959</v>
      </c>
      <c r="E34" s="2626">
        <v>97.166099612805226</v>
      </c>
      <c r="F34" s="2626">
        <v>97.312083207128396</v>
      </c>
      <c r="G34" s="2626">
        <v>96.936482877311192</v>
      </c>
      <c r="H34" s="2626">
        <v>97.31568438000761</v>
      </c>
      <c r="I34" s="262">
        <f t="shared" si="0"/>
        <v>97.12639942622134</v>
      </c>
      <c r="J34" s="2626">
        <v>96.320209751311694</v>
      </c>
      <c r="K34" s="2626">
        <v>96.559130223471641</v>
      </c>
      <c r="L34" s="2626">
        <v>96.35509448481892</v>
      </c>
      <c r="M34" s="2626">
        <v>96.933636701429066</v>
      </c>
      <c r="N34" s="2626">
        <v>98.438346578706344</v>
      </c>
      <c r="O34" s="2626">
        <v>97.045131111975394</v>
      </c>
      <c r="P34" s="2626">
        <v>96.009945403325972</v>
      </c>
      <c r="Q34" s="2626">
        <f t="shared" si="1"/>
        <v>96.554842557556668</v>
      </c>
    </row>
    <row r="35" spans="1:17">
      <c r="A35" s="2476">
        <v>44105</v>
      </c>
      <c r="B35" s="2626">
        <v>98.092187248462309</v>
      </c>
      <c r="C35" s="17">
        <v>98.324868490278959</v>
      </c>
      <c r="D35" s="2626">
        <v>96.98757095500028</v>
      </c>
      <c r="E35" s="2626">
        <v>97.873284093046678</v>
      </c>
      <c r="F35" s="2626">
        <v>97.779550707991802</v>
      </c>
      <c r="G35" s="2626">
        <v>97.500863430081779</v>
      </c>
      <c r="H35" s="2626">
        <v>98.078205053669905</v>
      </c>
      <c r="I35" s="262">
        <f t="shared" si="0"/>
        <v>97.949112697552096</v>
      </c>
      <c r="J35" s="2626">
        <v>96.651390923961131</v>
      </c>
      <c r="K35" s="2626">
        <v>96.987491588605053</v>
      </c>
      <c r="L35" s="2626">
        <v>96.506841881175305</v>
      </c>
      <c r="M35" s="2626">
        <v>97.335218198357452</v>
      </c>
      <c r="N35" s="2626">
        <v>98.243388026376124</v>
      </c>
      <c r="O35" s="2626">
        <v>96.937539621147266</v>
      </c>
      <c r="P35" s="2626">
        <v>96.389555137050337</v>
      </c>
      <c r="Q35" s="2626">
        <f t="shared" si="1"/>
        <v>96.847422779703209</v>
      </c>
    </row>
    <row r="36" spans="1:17">
      <c r="A36" s="2476">
        <v>44136</v>
      </c>
      <c r="B36" s="2626">
        <v>99.08547177251522</v>
      </c>
      <c r="C36" s="17">
        <v>98.880277452714324</v>
      </c>
      <c r="D36" s="2626">
        <v>97.771031527145112</v>
      </c>
      <c r="E36" s="2626">
        <v>98.553491953064807</v>
      </c>
      <c r="F36" s="2626">
        <v>98.296507785176587</v>
      </c>
      <c r="G36" s="2626">
        <v>98.133150867312949</v>
      </c>
      <c r="H36" s="2626">
        <v>98.875577966619133</v>
      </c>
      <c r="I36" s="262">
        <f t="shared" si="0"/>
        <v>98.751640548491125</v>
      </c>
      <c r="J36" s="2626">
        <v>97.030135022266791</v>
      </c>
      <c r="K36" s="2626">
        <v>97.462828772728543</v>
      </c>
      <c r="L36" s="2626">
        <v>96.754766362317881</v>
      </c>
      <c r="M36" s="2626">
        <v>97.678402358370349</v>
      </c>
      <c r="N36" s="2626">
        <v>98.037995467264594</v>
      </c>
      <c r="O36" s="2626">
        <v>97.054773210719944</v>
      </c>
      <c r="P36" s="2626">
        <v>96.819579317591788</v>
      </c>
      <c r="Q36" s="2626">
        <f t="shared" si="1"/>
        <v>97.191305093377196</v>
      </c>
    </row>
    <row r="37" spans="1:17">
      <c r="A37" s="2476">
        <v>44166</v>
      </c>
      <c r="B37" s="2626">
        <v>100.03472339034279</v>
      </c>
      <c r="C37" s="17">
        <v>99.400640267209624</v>
      </c>
      <c r="D37" s="2626">
        <v>98.538403690009929</v>
      </c>
      <c r="E37" s="2626">
        <v>99.182309106279888</v>
      </c>
      <c r="F37" s="2626">
        <v>98.82487594538982</v>
      </c>
      <c r="G37" s="2626">
        <v>98.810829373968417</v>
      </c>
      <c r="H37" s="2626">
        <v>99.679172180611516</v>
      </c>
      <c r="I37" s="262">
        <f t="shared" si="0"/>
        <v>99.521860337667448</v>
      </c>
      <c r="J37" s="2626">
        <v>97.460515876636549</v>
      </c>
      <c r="K37" s="2626">
        <v>97.931576529053629</v>
      </c>
      <c r="L37" s="2626">
        <v>97.064319973215063</v>
      </c>
      <c r="M37" s="2626">
        <v>97.982553586684958</v>
      </c>
      <c r="N37" s="2626">
        <v>97.815589351822254</v>
      </c>
      <c r="O37" s="2626">
        <v>97.345673275468144</v>
      </c>
      <c r="P37" s="2626">
        <v>97.278958388260037</v>
      </c>
      <c r="Q37" s="2626">
        <f t="shared" si="1"/>
        <v>97.570224587493243</v>
      </c>
    </row>
    <row r="38" spans="1:17">
      <c r="A38" s="2476">
        <v>44197</v>
      </c>
      <c r="B38" s="2626">
        <v>100.88371896038348</v>
      </c>
      <c r="C38" s="17">
        <v>99.840691612866493</v>
      </c>
      <c r="D38" s="2626">
        <v>99.203636273930968</v>
      </c>
      <c r="E38" s="2626">
        <v>99.743097165023869</v>
      </c>
      <c r="F38" s="2626">
        <v>99.343232559876213</v>
      </c>
      <c r="G38" s="2626">
        <v>99.440590980339394</v>
      </c>
      <c r="H38" s="2626">
        <v>100.42520982682161</v>
      </c>
      <c r="I38" s="262">
        <f t="shared" si="0"/>
        <v>100.20512524457604</v>
      </c>
      <c r="J38" s="2626">
        <v>97.906366744084693</v>
      </c>
      <c r="K38" s="2626">
        <v>98.343690133723953</v>
      </c>
      <c r="L38" s="2626">
        <v>97.40652513570808</v>
      </c>
      <c r="M38" s="2626">
        <v>98.282801228075144</v>
      </c>
      <c r="N38" s="2626">
        <v>97.447228183068617</v>
      </c>
      <c r="O38" s="2626">
        <v>97.709738595855868</v>
      </c>
      <c r="P38" s="2626">
        <v>97.778185952730198</v>
      </c>
      <c r="Q38" s="2626">
        <f t="shared" si="1"/>
        <v>97.943807878137122</v>
      </c>
    </row>
    <row r="39" spans="1:17">
      <c r="A39" s="2476">
        <v>44228</v>
      </c>
      <c r="B39" s="2626">
        <v>101.49869402943995</v>
      </c>
      <c r="C39" s="17">
        <v>100.20262330001009</v>
      </c>
      <c r="D39" s="2626">
        <v>99.753080473616734</v>
      </c>
      <c r="E39" s="2626">
        <v>100.18114636900988</v>
      </c>
      <c r="F39" s="2626">
        <v>99.784304640197917</v>
      </c>
      <c r="G39" s="2626">
        <v>99.971663422191256</v>
      </c>
      <c r="H39" s="2626">
        <v>101.07133557283187</v>
      </c>
      <c r="I39" s="262">
        <f t="shared" si="0"/>
        <v>100.72753502911323</v>
      </c>
      <c r="J39" s="2626">
        <v>98.28570192007362</v>
      </c>
      <c r="K39" s="2626">
        <v>98.670571917667118</v>
      </c>
      <c r="L39" s="2626">
        <v>97.75128694368324</v>
      </c>
      <c r="M39" s="2626">
        <v>98.573652540959955</v>
      </c>
      <c r="N39" s="2626">
        <v>97.126061023419581</v>
      </c>
      <c r="O39" s="2626">
        <v>98.060071500083524</v>
      </c>
      <c r="P39" s="2626">
        <v>98.320423367960828</v>
      </c>
      <c r="Q39" s="2626">
        <f t="shared" si="1"/>
        <v>98.267021173783121</v>
      </c>
    </row>
    <row r="40" spans="1:17">
      <c r="A40" s="2476">
        <v>44256</v>
      </c>
      <c r="B40" s="2626">
        <v>101.8768522410639</v>
      </c>
      <c r="C40" s="17">
        <v>100.49786616469706</v>
      </c>
      <c r="D40" s="2626">
        <v>100.20751489607653</v>
      </c>
      <c r="E40" s="2626">
        <v>100.50289811835906</v>
      </c>
      <c r="F40" s="2626">
        <v>100.12324500920604</v>
      </c>
      <c r="G40" s="2626">
        <v>100.40625276398482</v>
      </c>
      <c r="H40" s="2626">
        <v>101.57239135526177</v>
      </c>
      <c r="I40" s="262">
        <f t="shared" si="0"/>
        <v>101.0925521638449</v>
      </c>
      <c r="J40" s="2626">
        <v>98.603960512901494</v>
      </c>
      <c r="K40" s="2626">
        <v>98.911398510345279</v>
      </c>
      <c r="L40" s="2626">
        <v>98.078611073059321</v>
      </c>
      <c r="M40" s="2626">
        <v>98.853675118731047</v>
      </c>
      <c r="N40" s="2626">
        <v>97.106017143274926</v>
      </c>
      <c r="O40" s="2626">
        <v>98.348261810058162</v>
      </c>
      <c r="P40" s="2626">
        <v>98.872672959475494</v>
      </c>
      <c r="Q40" s="2626">
        <f t="shared" si="1"/>
        <v>98.548798352308239</v>
      </c>
    </row>
    <row r="41" spans="1:17">
      <c r="A41" s="2476">
        <v>44287</v>
      </c>
      <c r="B41" s="2626">
        <v>101.99982113662834</v>
      </c>
      <c r="C41" s="17">
        <v>100.69167692830514</v>
      </c>
      <c r="D41" s="2626">
        <v>100.55246020403141</v>
      </c>
      <c r="E41" s="2626">
        <v>100.71136905593963</v>
      </c>
      <c r="F41" s="2626">
        <v>100.32179679595109</v>
      </c>
      <c r="G41" s="2626">
        <v>100.71405543652449</v>
      </c>
      <c r="H41" s="2626">
        <v>101.88892438979472</v>
      </c>
      <c r="I41" s="262">
        <f t="shared" si="0"/>
        <v>101.27859063772635</v>
      </c>
      <c r="J41" s="2626">
        <v>98.871450416072918</v>
      </c>
      <c r="K41" s="2626">
        <v>99.054550900148669</v>
      </c>
      <c r="L41" s="2626">
        <v>98.378719777564157</v>
      </c>
      <c r="M41" s="2626">
        <v>99.135701754957481</v>
      </c>
      <c r="N41" s="2626">
        <v>97.379133796027006</v>
      </c>
      <c r="O41" s="2626">
        <v>98.575981006579269</v>
      </c>
      <c r="P41" s="2626">
        <v>99.404575461197567</v>
      </c>
      <c r="Q41" s="2626">
        <f t="shared" si="1"/>
        <v>98.790710997078776</v>
      </c>
    </row>
    <row r="42" spans="1:17">
      <c r="A42" s="2476">
        <v>44317</v>
      </c>
      <c r="B42" s="2626">
        <v>101.89560526912537</v>
      </c>
      <c r="C42" s="17">
        <v>100.8039991561604</v>
      </c>
      <c r="D42" s="2626">
        <v>100.75187830723623</v>
      </c>
      <c r="E42" s="2626">
        <v>100.76577618643446</v>
      </c>
      <c r="F42" s="2626">
        <v>100.41406726186368</v>
      </c>
      <c r="G42" s="2626">
        <v>100.93063459217132</v>
      </c>
      <c r="H42" s="2626">
        <v>102.03515581500825</v>
      </c>
      <c r="I42" s="262">
        <f t="shared" si="0"/>
        <v>101.29915929483289</v>
      </c>
      <c r="J42" s="2626">
        <v>99.084880795696876</v>
      </c>
      <c r="K42" s="2626">
        <v>99.102633992689391</v>
      </c>
      <c r="L42" s="2626">
        <v>98.613335074339787</v>
      </c>
      <c r="M42" s="2626">
        <v>99.404179379578181</v>
      </c>
      <c r="N42" s="2626">
        <v>97.752052548781023</v>
      </c>
      <c r="O42" s="2626">
        <v>98.779794423390953</v>
      </c>
      <c r="P42" s="2626">
        <v>99.87173407583046</v>
      </c>
      <c r="Q42" s="2626">
        <f t="shared" si="1"/>
        <v>98.978783341347693</v>
      </c>
    </row>
    <row r="43" spans="1:17">
      <c r="A43" s="2476">
        <v>44348</v>
      </c>
      <c r="B43" s="2626">
        <v>101.61473673829003</v>
      </c>
      <c r="C43" s="17">
        <v>100.8493892963574</v>
      </c>
      <c r="D43" s="2626">
        <v>100.7743400582218</v>
      </c>
      <c r="E43" s="2626">
        <v>100.66174671233746</v>
      </c>
      <c r="F43" s="2626">
        <v>100.44274613149604</v>
      </c>
      <c r="G43" s="2626">
        <v>101.06065725240646</v>
      </c>
      <c r="H43" s="2626">
        <v>102.05482338178007</v>
      </c>
      <c r="I43" s="262">
        <f t="shared" si="0"/>
        <v>101.17940121549033</v>
      </c>
      <c r="J43" s="2626">
        <v>99.241433826090514</v>
      </c>
      <c r="K43" s="2626">
        <v>99.06677347510491</v>
      </c>
      <c r="L43" s="2626">
        <v>98.765767320008976</v>
      </c>
      <c r="M43" s="2626">
        <v>99.648120080951074</v>
      </c>
      <c r="N43" s="2626">
        <v>98.046163615540252</v>
      </c>
      <c r="O43" s="2626">
        <v>98.945485639096532</v>
      </c>
      <c r="P43" s="2626">
        <v>100.26986345543945</v>
      </c>
      <c r="Q43" s="2626">
        <f t="shared" si="1"/>
        <v>99.102673004119737</v>
      </c>
    </row>
    <row r="44" spans="1:17">
      <c r="A44" s="2476">
        <v>44378</v>
      </c>
      <c r="B44" s="2626">
        <v>101.23982952188936</v>
      </c>
      <c r="C44" s="17">
        <v>100.82679618961534</v>
      </c>
      <c r="D44" s="2626">
        <v>100.62647254319025</v>
      </c>
      <c r="E44" s="2626">
        <v>100.4271590971224</v>
      </c>
      <c r="F44" s="2626">
        <v>100.44105240540524</v>
      </c>
      <c r="G44" s="2626">
        <v>101.11868143295519</v>
      </c>
      <c r="H44" s="2626">
        <v>101.96387979023149</v>
      </c>
      <c r="I44" s="262">
        <f t="shared" si="0"/>
        <v>100.96321495874469</v>
      </c>
      <c r="J44" s="2626">
        <v>99.342827629973712</v>
      </c>
      <c r="K44" s="2626">
        <v>98.964090245671599</v>
      </c>
      <c r="L44" s="2626">
        <v>98.832711945461753</v>
      </c>
      <c r="M44" s="2626">
        <v>99.82254634834662</v>
      </c>
      <c r="N44" s="2626">
        <v>98.234010163108806</v>
      </c>
      <c r="O44" s="2626">
        <v>99.00379114054428</v>
      </c>
      <c r="P44" s="2626">
        <v>100.57422824790365</v>
      </c>
      <c r="Q44" s="2626">
        <f t="shared" si="1"/>
        <v>99.159046373366621</v>
      </c>
    </row>
    <row r="45" spans="1:17">
      <c r="A45" s="2476">
        <v>44409</v>
      </c>
      <c r="B45" s="2626">
        <v>100.90995042628155</v>
      </c>
      <c r="C45" s="17">
        <v>100.78438942018028</v>
      </c>
      <c r="D45" s="2626">
        <v>100.40879863109156</v>
      </c>
      <c r="E45" s="2626">
        <v>100.15916314198027</v>
      </c>
      <c r="F45" s="2626">
        <v>100.46996014922838</v>
      </c>
      <c r="G45" s="2626">
        <v>101.16999961206314</v>
      </c>
      <c r="H45" s="2626">
        <v>101.82004762008177</v>
      </c>
      <c r="I45" s="262">
        <f t="shared" si="0"/>
        <v>100.75340175289888</v>
      </c>
      <c r="J45" s="2626">
        <v>99.430032403265002</v>
      </c>
      <c r="K45" s="2626">
        <v>98.819480026933292</v>
      </c>
      <c r="L45" s="2626">
        <v>98.841615173950089</v>
      </c>
      <c r="M45" s="2626">
        <v>99.899614775279488</v>
      </c>
      <c r="N45" s="2626">
        <v>98.380217181369645</v>
      </c>
      <c r="O45" s="2626">
        <v>98.95451821418439</v>
      </c>
      <c r="P45" s="2626">
        <v>100.75050923978121</v>
      </c>
      <c r="Q45" s="2626">
        <f t="shared" si="1"/>
        <v>99.177457364550122</v>
      </c>
    </row>
    <row r="46" spans="1:17">
      <c r="A46" s="2476">
        <v>44440</v>
      </c>
      <c r="B46" s="2626">
        <v>100.70506397946481</v>
      </c>
      <c r="C46" s="17">
        <v>100.77963891487322</v>
      </c>
      <c r="D46" s="2626">
        <v>100.2207530115179</v>
      </c>
      <c r="E46" s="2626">
        <v>100.003330952346</v>
      </c>
      <c r="F46" s="2626">
        <v>100.57705578292847</v>
      </c>
      <c r="G46" s="2626">
        <v>101.24724550596483</v>
      </c>
      <c r="H46" s="2626">
        <v>101.6894552717214</v>
      </c>
      <c r="I46" s="262">
        <f t="shared" si="0"/>
        <v>100.62833333372461</v>
      </c>
      <c r="J46" s="2626">
        <v>99.550614243662267</v>
      </c>
      <c r="K46" s="2626">
        <v>98.693004205073194</v>
      </c>
      <c r="L46" s="2626">
        <v>98.843605228969793</v>
      </c>
      <c r="M46" s="2626">
        <v>99.983180752114691</v>
      </c>
      <c r="N46" s="2626">
        <v>98.5225971069395</v>
      </c>
      <c r="O46" s="2626">
        <v>98.865295176116177</v>
      </c>
      <c r="P46" s="2626">
        <v>100.8568821145202</v>
      </c>
      <c r="Q46" s="2626">
        <f t="shared" si="1"/>
        <v>99.213510213093713</v>
      </c>
    </row>
    <row r="47" spans="1:17">
      <c r="A47" s="2476">
        <v>44470</v>
      </c>
      <c r="B47" s="2626">
        <v>100.68135397827899</v>
      </c>
      <c r="C47" s="17">
        <v>100.85747863110107</v>
      </c>
      <c r="D47" s="2626">
        <v>100.14604169337041</v>
      </c>
      <c r="E47" s="2626">
        <v>100.07343787390883</v>
      </c>
      <c r="F47" s="2626">
        <v>100.77257049972739</v>
      </c>
      <c r="G47" s="2626">
        <v>101.37336334359239</v>
      </c>
      <c r="H47" s="2626">
        <v>101.62353749409063</v>
      </c>
      <c r="I47" s="262">
        <f t="shared" si="0"/>
        <v>100.645709994055</v>
      </c>
      <c r="J47" s="2626">
        <v>99.672868805569621</v>
      </c>
      <c r="K47" s="2626">
        <v>98.638773395820294</v>
      </c>
      <c r="L47" s="2626">
        <v>98.879179122659224</v>
      </c>
      <c r="M47" s="2626">
        <v>100.13384782971954</v>
      </c>
      <c r="N47" s="2626">
        <v>98.599683618811326</v>
      </c>
      <c r="O47" s="2626">
        <v>98.822111961786362</v>
      </c>
      <c r="P47" s="2626">
        <v>100.93477937173242</v>
      </c>
      <c r="Q47" s="2626">
        <f t="shared" si="1"/>
        <v>99.275742094117845</v>
      </c>
    </row>
    <row r="48" spans="1:17">
      <c r="A48" s="2476">
        <v>44501</v>
      </c>
      <c r="B48" s="2626">
        <v>100.79611853864587</v>
      </c>
      <c r="C48" s="17">
        <v>101.02670097765483</v>
      </c>
      <c r="D48" s="2626">
        <v>100.20332892931332</v>
      </c>
      <c r="E48" s="2626">
        <v>100.32328769888233</v>
      </c>
      <c r="F48" s="2626">
        <v>101.03045141576764</v>
      </c>
      <c r="G48" s="2626">
        <v>101.5339787741117</v>
      </c>
      <c r="H48" s="2626">
        <v>101.62185036228033</v>
      </c>
      <c r="I48" s="262">
        <f t="shared" si="0"/>
        <v>100.78451819958714</v>
      </c>
      <c r="J48" s="2626">
        <v>99.769907223127106</v>
      </c>
      <c r="K48" s="2626">
        <v>98.666757164436291</v>
      </c>
      <c r="L48" s="2626">
        <v>98.971617502927216</v>
      </c>
      <c r="M48" s="2626">
        <v>100.34295567393045</v>
      </c>
      <c r="N48" s="2626">
        <v>98.605732633753263</v>
      </c>
      <c r="O48" s="2626">
        <v>98.91201145333612</v>
      </c>
      <c r="P48" s="2626">
        <v>101.01448309083652</v>
      </c>
      <c r="Q48" s="2626">
        <f t="shared" si="1"/>
        <v>99.359838688296605</v>
      </c>
    </row>
    <row r="49" spans="1:17">
      <c r="A49" s="2476">
        <v>44531</v>
      </c>
      <c r="B49" s="2626">
        <v>100.93223050693702</v>
      </c>
      <c r="C49" s="17">
        <v>101.25213123071021</v>
      </c>
      <c r="D49" s="2626">
        <v>100.33656542398811</v>
      </c>
      <c r="E49" s="2626">
        <v>100.69992054459074</v>
      </c>
      <c r="F49" s="2626">
        <v>101.31012400520827</v>
      </c>
      <c r="G49" s="2626">
        <v>101.69977231149996</v>
      </c>
      <c r="H49" s="2626">
        <v>101.65997034025624</v>
      </c>
      <c r="I49" s="262">
        <f t="shared" si="0"/>
        <v>100.96687890470766</v>
      </c>
      <c r="J49" s="2626">
        <v>99.805675327919715</v>
      </c>
      <c r="K49" s="2626">
        <v>98.784911443901677</v>
      </c>
      <c r="L49" s="2626">
        <v>99.121059470367101</v>
      </c>
      <c r="M49" s="2626">
        <v>100.57565894735403</v>
      </c>
      <c r="N49" s="2626">
        <v>98.635074268726513</v>
      </c>
      <c r="O49" s="2626">
        <v>99.104243853971212</v>
      </c>
      <c r="P49" s="2626">
        <v>101.11938392395943</v>
      </c>
      <c r="Q49" s="2626">
        <f t="shared" si="1"/>
        <v>99.450885493639106</v>
      </c>
    </row>
    <row r="50" spans="1:17">
      <c r="A50" s="2476">
        <v>44562</v>
      </c>
      <c r="B50" s="2626">
        <v>101.06772880549168</v>
      </c>
      <c r="C50" s="17">
        <v>101.52633460426433</v>
      </c>
      <c r="D50" s="2626">
        <v>100.54804315477651</v>
      </c>
      <c r="E50" s="2626">
        <v>101.18122401153887</v>
      </c>
      <c r="F50" s="2626">
        <v>101.61929413171366</v>
      </c>
      <c r="G50" s="2626">
        <v>101.90043123604102</v>
      </c>
      <c r="H50" s="2626">
        <v>101.73394281391681</v>
      </c>
      <c r="I50" s="262">
        <f t="shared" si="0"/>
        <v>101.18102448729518</v>
      </c>
      <c r="J50" s="2626">
        <v>99.798268349047632</v>
      </c>
      <c r="K50" s="2626">
        <v>99.002585608325546</v>
      </c>
      <c r="L50" s="2626">
        <v>99.329443968099383</v>
      </c>
      <c r="M50" s="2626">
        <v>100.79950948998139</v>
      </c>
      <c r="N50" s="2626">
        <v>98.791364577678493</v>
      </c>
      <c r="O50" s="2626">
        <v>99.329706568084134</v>
      </c>
      <c r="P50" s="2626">
        <v>101.24625781416141</v>
      </c>
      <c r="Q50" s="2626">
        <f t="shared" si="1"/>
        <v>99.558969541390667</v>
      </c>
    </row>
    <row r="51" spans="1:17">
      <c r="A51" s="2476">
        <v>44593</v>
      </c>
      <c r="B51" s="2626">
        <v>101.14705276952324</v>
      </c>
      <c r="C51" s="17">
        <v>101.79180972218599</v>
      </c>
      <c r="D51" s="2626">
        <v>100.78055106906029</v>
      </c>
      <c r="E51" s="2626">
        <v>101.66183885362314</v>
      </c>
      <c r="F51" s="2626">
        <v>101.93658366270812</v>
      </c>
      <c r="G51" s="2626">
        <v>102.09380095107058</v>
      </c>
      <c r="H51" s="2626">
        <v>101.7819987417207</v>
      </c>
      <c r="I51" s="262">
        <f t="shared" si="0"/>
        <v>101.3691984142081</v>
      </c>
      <c r="J51" s="2626">
        <v>99.770927982555932</v>
      </c>
      <c r="K51" s="2626">
        <v>99.282553629274744</v>
      </c>
      <c r="L51" s="2626">
        <v>99.577331529390946</v>
      </c>
      <c r="M51" s="2626">
        <v>100.99734443479153</v>
      </c>
      <c r="N51" s="2626">
        <v>99.04879409660991</v>
      </c>
      <c r="O51" s="2626">
        <v>99.562772775815361</v>
      </c>
      <c r="P51" s="2626">
        <v>101.38676145431263</v>
      </c>
      <c r="Q51" s="2626">
        <f t="shared" si="1"/>
        <v>99.680256913070693</v>
      </c>
    </row>
    <row r="52" spans="1:17">
      <c r="A52" s="2476">
        <v>44621</v>
      </c>
      <c r="B52" s="2626">
        <v>101.22079872728889</v>
      </c>
      <c r="C52" s="17">
        <v>102.04651604178946</v>
      </c>
      <c r="D52" s="2626">
        <v>101.01268952627629</v>
      </c>
      <c r="E52" s="2626">
        <v>102.05670330515096</v>
      </c>
      <c r="F52" s="2626">
        <v>102.28672926845167</v>
      </c>
      <c r="G52" s="2626">
        <v>102.33378108189677</v>
      </c>
      <c r="H52" s="2626">
        <v>101.83042759800912</v>
      </c>
      <c r="I52" s="262">
        <f t="shared" si="0"/>
        <v>101.54943342909399</v>
      </c>
      <c r="J52" s="2626">
        <v>99.746271692365511</v>
      </c>
      <c r="K52" s="2626">
        <v>99.577854978779214</v>
      </c>
      <c r="L52" s="2626">
        <v>99.840905839286677</v>
      </c>
      <c r="M52" s="2626">
        <v>101.16132751714784</v>
      </c>
      <c r="N52" s="2626">
        <v>99.368287376312054</v>
      </c>
      <c r="O52" s="2626">
        <v>99.819238423062572</v>
      </c>
      <c r="P52" s="2626">
        <v>101.52548451878774</v>
      </c>
      <c r="Q52" s="2626">
        <f t="shared" si="1"/>
        <v>99.809773607755261</v>
      </c>
    </row>
    <row r="53" spans="1:17">
      <c r="A53" s="2476">
        <v>44652</v>
      </c>
      <c r="B53" s="2626">
        <v>101.24386582467207</v>
      </c>
      <c r="C53" s="17">
        <v>102.24727011547117</v>
      </c>
      <c r="D53" s="2626">
        <v>101.15304694676502</v>
      </c>
      <c r="E53" s="2626">
        <v>102.31427942699868</v>
      </c>
      <c r="F53" s="2626">
        <v>102.5653125889299</v>
      </c>
      <c r="G53" s="2626">
        <v>102.52864011902649</v>
      </c>
      <c r="H53" s="2626">
        <v>101.85255797799785</v>
      </c>
      <c r="I53" s="262">
        <f t="shared" si="0"/>
        <v>101.66590716401973</v>
      </c>
      <c r="J53" s="2626">
        <v>99.738810803669864</v>
      </c>
      <c r="K53" s="2626">
        <v>99.8929559438224</v>
      </c>
      <c r="L53" s="2626">
        <v>100.10873829371241</v>
      </c>
      <c r="M53" s="2626">
        <v>101.29426656294322</v>
      </c>
      <c r="N53" s="2626">
        <v>99.647845623620981</v>
      </c>
      <c r="O53" s="2626">
        <v>100.11425075622725</v>
      </c>
      <c r="P53" s="2626">
        <v>101.65066166607691</v>
      </c>
      <c r="Q53" s="2626">
        <f t="shared" si="1"/>
        <v>99.950296233742776</v>
      </c>
    </row>
    <row r="54" spans="1:17">
      <c r="A54" s="2476">
        <v>44682</v>
      </c>
      <c r="B54" s="2626">
        <v>101.20738177001404</v>
      </c>
      <c r="C54" s="17">
        <v>102.38277972550678</v>
      </c>
      <c r="D54" s="2626">
        <v>101.20528616557939</v>
      </c>
      <c r="E54" s="2626">
        <v>102.41773560769637</v>
      </c>
      <c r="F54" s="2626">
        <v>102.69640927140365</v>
      </c>
      <c r="G54" s="2626">
        <v>102.60444216906292</v>
      </c>
      <c r="H54" s="2626">
        <v>101.82314954738808</v>
      </c>
      <c r="I54" s="262">
        <f t="shared" si="0"/>
        <v>101.7041713476989</v>
      </c>
      <c r="J54" s="2626">
        <v>99.791177869649403</v>
      </c>
      <c r="K54" s="2626">
        <v>100.22095257083488</v>
      </c>
      <c r="L54" s="2626">
        <v>100.34838096436189</v>
      </c>
      <c r="M54" s="2626">
        <v>101.38718086705126</v>
      </c>
      <c r="N54" s="2626">
        <v>99.790818844526598</v>
      </c>
      <c r="O54" s="2626">
        <v>100.42233658661631</v>
      </c>
      <c r="P54" s="2626">
        <v>101.73662276551647</v>
      </c>
      <c r="Q54" s="2626">
        <f t="shared" si="1"/>
        <v>100.11006108411418</v>
      </c>
    </row>
    <row r="55" spans="1:17">
      <c r="A55" s="2476">
        <v>44713</v>
      </c>
      <c r="B55" s="2626">
        <v>101.16477672558408</v>
      </c>
      <c r="C55" s="17">
        <v>102.45578619419526</v>
      </c>
      <c r="D55" s="2626">
        <v>101.21545657863174</v>
      </c>
      <c r="E55" s="2626">
        <v>102.41069373478241</v>
      </c>
      <c r="F55" s="2626">
        <v>102.71287221035099</v>
      </c>
      <c r="G55" s="2626">
        <v>102.54810289106248</v>
      </c>
      <c r="H55" s="2626">
        <v>101.71117409099696</v>
      </c>
      <c r="I55" s="262">
        <f t="shared" si="0"/>
        <v>101.70009545115195</v>
      </c>
      <c r="J55" s="2626">
        <v>99.948740685183708</v>
      </c>
      <c r="K55" s="2626">
        <v>100.56910781502893</v>
      </c>
      <c r="L55" s="2626">
        <v>100.60277135630029</v>
      </c>
      <c r="M55" s="2626">
        <v>101.46997054455014</v>
      </c>
      <c r="N55" s="2626">
        <v>99.880339550485175</v>
      </c>
      <c r="O55" s="2626">
        <v>100.71371359303959</v>
      </c>
      <c r="P55" s="2626">
        <v>101.76352557797127</v>
      </c>
      <c r="Q55" s="2626">
        <f t="shared" si="1"/>
        <v>100.32227056822221</v>
      </c>
    </row>
    <row r="56" spans="1:17">
      <c r="A56" s="2476">
        <v>44743</v>
      </c>
      <c r="B56" s="2626">
        <v>101.11183325524543</v>
      </c>
      <c r="C56" s="17">
        <v>102.40021375731894</v>
      </c>
      <c r="D56" s="2626">
        <v>101.16877505486227</v>
      </c>
      <c r="E56" s="2626">
        <v>102.29931518568813</v>
      </c>
      <c r="F56" s="2626">
        <v>102.62223013950722</v>
      </c>
      <c r="G56" s="2626">
        <v>102.35648953248419</v>
      </c>
      <c r="H56" s="2626">
        <v>101.5041776251136</v>
      </c>
      <c r="I56" s="262">
        <f t="shared" si="0"/>
        <v>101.63492999318156</v>
      </c>
      <c r="J56" s="2626">
        <v>100.12802129998411</v>
      </c>
      <c r="K56" s="2626">
        <v>100.90013204500829</v>
      </c>
      <c r="L56" s="2626">
        <v>100.85316216201686</v>
      </c>
      <c r="M56" s="2626">
        <v>101.51580835285017</v>
      </c>
      <c r="N56" s="2626">
        <v>99.977454027766626</v>
      </c>
      <c r="O56" s="2626">
        <v>100.9575849840604</v>
      </c>
      <c r="P56" s="2626">
        <v>101.69991791804694</v>
      </c>
      <c r="Q56" s="2626">
        <f t="shared" si="1"/>
        <v>100.53564085867274</v>
      </c>
    </row>
    <row r="57" spans="1:17">
      <c r="A57" s="2476">
        <v>44774</v>
      </c>
      <c r="B57" s="2626">
        <v>101.03885559698811</v>
      </c>
      <c r="C57" s="17">
        <v>102.22097326757006</v>
      </c>
      <c r="D57" s="2626">
        <v>101.09654920570757</v>
      </c>
      <c r="E57" s="2626">
        <v>102.068920366173</v>
      </c>
      <c r="F57" s="2626">
        <v>102.42307597152683</v>
      </c>
      <c r="G57" s="2626">
        <v>102.04731967920063</v>
      </c>
      <c r="H57" s="2626">
        <v>101.19900828127176</v>
      </c>
      <c r="I57" s="262">
        <f t="shared" si="0"/>
        <v>101.50888439543793</v>
      </c>
      <c r="J57" s="2626">
        <v>100.27112709791925</v>
      </c>
      <c r="K57" s="2626">
        <v>101.17747617170257</v>
      </c>
      <c r="L57" s="2626">
        <v>101.07270629207737</v>
      </c>
      <c r="M57" s="2626">
        <v>101.49143210966837</v>
      </c>
      <c r="N57" s="2626">
        <v>100.0225641287996</v>
      </c>
      <c r="O57" s="2626">
        <v>101.1468200556685</v>
      </c>
      <c r="P57" s="2626">
        <v>101.53651726138735</v>
      </c>
      <c r="Q57" s="2626">
        <f t="shared" si="1"/>
        <v>100.70531880123193</v>
      </c>
    </row>
    <row r="58" spans="1:17">
      <c r="A58" s="2476">
        <v>44805</v>
      </c>
      <c r="B58" s="2626">
        <v>100.89558579260161</v>
      </c>
      <c r="C58" s="17">
        <v>101.9033360048809</v>
      </c>
      <c r="D58" s="2626">
        <v>100.9506932857165</v>
      </c>
      <c r="E58" s="2626">
        <v>101.68470577901824</v>
      </c>
      <c r="F58" s="2626">
        <v>102.10089586611218</v>
      </c>
      <c r="G58" s="2626">
        <v>101.63680394248887</v>
      </c>
      <c r="H58" s="2626">
        <v>100.79027761735065</v>
      </c>
      <c r="I58" s="262">
        <f t="shared" si="0"/>
        <v>101.28613561131046</v>
      </c>
      <c r="J58" s="2626">
        <v>100.35941210872936</v>
      </c>
      <c r="K58" s="2626">
        <v>101.36546552839847</v>
      </c>
      <c r="L58" s="2626">
        <v>101.23697900176035</v>
      </c>
      <c r="M58" s="2626">
        <v>101.38344132793151</v>
      </c>
      <c r="N58" s="2626">
        <v>100.06672605442995</v>
      </c>
      <c r="O58" s="2626">
        <v>101.25720102103166</v>
      </c>
      <c r="P58" s="2626">
        <v>101.26535150005358</v>
      </c>
      <c r="Q58" s="2626">
        <f t="shared" si="1"/>
        <v>100.81119123750992</v>
      </c>
    </row>
    <row r="59" spans="1:17">
      <c r="A59" s="2476">
        <v>44835</v>
      </c>
      <c r="B59" s="2626">
        <v>100.71743967703104</v>
      </c>
      <c r="C59" s="17">
        <v>101.5066321687937</v>
      </c>
      <c r="D59" s="2626">
        <v>100.77103117969703</v>
      </c>
      <c r="E59" s="2626">
        <v>101.21298191832973</v>
      </c>
      <c r="F59" s="2626">
        <v>101.70838732755651</v>
      </c>
      <c r="G59" s="2626">
        <v>101.17939045429293</v>
      </c>
      <c r="H59" s="2626">
        <v>100.35461338398999</v>
      </c>
      <c r="I59" s="262">
        <f t="shared" si="0"/>
        <v>101.01221853931762</v>
      </c>
      <c r="J59" s="2626">
        <v>100.4128641965526</v>
      </c>
      <c r="K59" s="2626">
        <v>101.43148136736353</v>
      </c>
      <c r="L59" s="2626">
        <v>101.33739838857741</v>
      </c>
      <c r="M59" s="2626">
        <v>101.21499751296992</v>
      </c>
      <c r="N59" s="2626">
        <v>100.05601309682251</v>
      </c>
      <c r="O59" s="2626">
        <v>101.2642537539209</v>
      </c>
      <c r="P59" s="2626">
        <v>100.92334412341019</v>
      </c>
      <c r="Q59" s="2626">
        <f t="shared" si="1"/>
        <v>100.8521185596463</v>
      </c>
    </row>
    <row r="60" spans="1:17">
      <c r="A60" s="2476">
        <v>44866</v>
      </c>
      <c r="B60" s="2626">
        <v>100.54961110678474</v>
      </c>
      <c r="C60" s="17">
        <v>101.09236261722552</v>
      </c>
      <c r="D60" s="2626">
        <v>100.54550031356405</v>
      </c>
      <c r="E60" s="2626">
        <v>100.70361992076158</v>
      </c>
      <c r="F60" s="2626">
        <v>101.31745878752191</v>
      </c>
      <c r="G60" s="2626">
        <v>100.73456911252178</v>
      </c>
      <c r="H60" s="2626">
        <v>99.967504016842909</v>
      </c>
      <c r="I60" s="262">
        <f t="shared" si="0"/>
        <v>100.73109350713065</v>
      </c>
      <c r="J60" s="2626">
        <v>100.42058576277185</v>
      </c>
      <c r="K60" s="2626">
        <v>101.37729140182249</v>
      </c>
      <c r="L60" s="2626">
        <v>101.37037841102396</v>
      </c>
      <c r="M60" s="2626">
        <v>101.05719147122417</v>
      </c>
      <c r="N60" s="2626">
        <v>100.02154082458355</v>
      </c>
      <c r="O60" s="2626">
        <v>101.15309993666435</v>
      </c>
      <c r="P60" s="2626">
        <v>100.53783319291951</v>
      </c>
      <c r="Q60" s="2626">
        <f t="shared" si="1"/>
        <v>100.8288827064828</v>
      </c>
    </row>
    <row r="61" spans="1:17">
      <c r="A61" s="2476">
        <v>44896</v>
      </c>
      <c r="B61" s="2626">
        <v>100.3996816028701</v>
      </c>
      <c r="C61" s="17">
        <v>100.67992118729582</v>
      </c>
      <c r="D61" s="2626">
        <v>100.30977194177818</v>
      </c>
      <c r="E61" s="2626">
        <v>100.14106138469752</v>
      </c>
      <c r="F61" s="2626">
        <v>100.95404170055389</v>
      </c>
      <c r="G61" s="2626">
        <v>100.35337923917791</v>
      </c>
      <c r="H61" s="2626">
        <v>99.633477936908037</v>
      </c>
      <c r="I61" s="262">
        <f t="shared" si="0"/>
        <v>100.45779777777263</v>
      </c>
      <c r="J61" s="2626">
        <v>100.37814170053757</v>
      </c>
      <c r="K61" s="2626">
        <v>101.21209336332117</v>
      </c>
      <c r="L61" s="2626">
        <v>101.35422325339555</v>
      </c>
      <c r="M61" s="2626">
        <v>100.87029776310797</v>
      </c>
      <c r="N61" s="2626">
        <v>100.02017625666532</v>
      </c>
      <c r="O61" s="2626">
        <v>100.92639254455077</v>
      </c>
      <c r="P61" s="2626">
        <v>100.14487174824747</v>
      </c>
      <c r="Q61" s="2626">
        <f t="shared" si="1"/>
        <v>100.74361334098522</v>
      </c>
    </row>
    <row r="62" spans="1:17">
      <c r="A62" s="2476">
        <v>44927</v>
      </c>
      <c r="B62" s="2626">
        <v>100.31690401752411</v>
      </c>
      <c r="C62" s="17">
        <v>100.33655101481834</v>
      </c>
      <c r="D62" s="2626">
        <v>100.12573510690244</v>
      </c>
      <c r="E62" s="2626">
        <v>99.587695244587664</v>
      </c>
      <c r="F62" s="2626">
        <v>100.63825395170353</v>
      </c>
      <c r="G62" s="2626">
        <v>100.07518962905976</v>
      </c>
      <c r="H62" s="2626">
        <v>99.377688648918124</v>
      </c>
      <c r="I62" s="262">
        <f t="shared" si="0"/>
        <v>100.24662304621071</v>
      </c>
      <c r="J62" s="2626">
        <v>100.31324321646029</v>
      </c>
      <c r="K62" s="2626">
        <v>100.96991861158752</v>
      </c>
      <c r="L62" s="2626">
        <v>101.3112586069816</v>
      </c>
      <c r="M62" s="2626">
        <v>100.6287272710338</v>
      </c>
      <c r="N62" s="2626">
        <v>100.14083082716185</v>
      </c>
      <c r="O62" s="2626">
        <v>100.63738541560647</v>
      </c>
      <c r="P62" s="2626">
        <v>99.782891259558909</v>
      </c>
      <c r="Q62" s="2626">
        <f t="shared" si="1"/>
        <v>100.62480769259213</v>
      </c>
    </row>
    <row r="63" spans="1:17">
      <c r="A63" s="2476">
        <v>44958</v>
      </c>
      <c r="B63" s="2626">
        <v>100.29525576874123</v>
      </c>
      <c r="C63" s="17">
        <v>100.10642689367907</v>
      </c>
      <c r="D63" s="2626">
        <v>100.01308911249892</v>
      </c>
      <c r="E63" s="2626">
        <v>99.16867621957725</v>
      </c>
      <c r="F63" s="2626">
        <v>100.35324775033857</v>
      </c>
      <c r="G63" s="2626">
        <v>99.884879452125844</v>
      </c>
      <c r="H63" s="2626">
        <v>99.192773693569151</v>
      </c>
      <c r="I63" s="262">
        <f t="shared" si="0"/>
        <v>100.11541125972828</v>
      </c>
      <c r="J63" s="2626">
        <v>100.28076898373781</v>
      </c>
      <c r="K63" s="2626">
        <v>100.72585683466355</v>
      </c>
      <c r="L63" s="2626">
        <v>101.27073918357905</v>
      </c>
      <c r="M63" s="2626">
        <v>100.4827892117903</v>
      </c>
      <c r="N63" s="2626">
        <v>100.34784920882807</v>
      </c>
      <c r="O63" s="2626">
        <v>100.36256401904416</v>
      </c>
      <c r="P63" s="2626">
        <v>99.489927944935076</v>
      </c>
      <c r="Q63" s="2626">
        <f t="shared" si="1"/>
        <v>100.53282152271423</v>
      </c>
    </row>
    <row r="64" spans="1:17">
      <c r="A64" s="2476">
        <v>44986</v>
      </c>
      <c r="B64" s="2626">
        <v>100.29598539559608</v>
      </c>
      <c r="C64" s="17">
        <v>99.958929783603679</v>
      </c>
      <c r="D64" s="2626">
        <v>99.942787782610765</v>
      </c>
      <c r="E64" s="2626">
        <v>98.902069026000092</v>
      </c>
      <c r="F64" s="2626">
        <v>100.07865200436069</v>
      </c>
      <c r="G64" s="2626">
        <v>99.724755285149399</v>
      </c>
      <c r="H64" s="2626">
        <v>99.070545420443864</v>
      </c>
      <c r="I64" s="262">
        <f t="shared" si="0"/>
        <v>100.03271483089249</v>
      </c>
      <c r="J64" s="2626">
        <v>100.31292839276752</v>
      </c>
      <c r="K64" s="2626">
        <v>100.51494181639978</v>
      </c>
      <c r="L64" s="2626">
        <v>101.22318311091718</v>
      </c>
      <c r="M64" s="2626">
        <v>100.45753150941354</v>
      </c>
      <c r="N64" s="2626">
        <v>100.6399847608597</v>
      </c>
      <c r="O64" s="2626">
        <v>100.15518161710544</v>
      </c>
      <c r="P64" s="2626">
        <v>99.302718125313433</v>
      </c>
      <c r="Q64" s="2626">
        <f t="shared" si="1"/>
        <v>100.49416571204159</v>
      </c>
    </row>
    <row r="65" spans="1:17">
      <c r="A65" s="2476">
        <v>45017</v>
      </c>
      <c r="B65" s="2626">
        <v>100.30346368575695</v>
      </c>
      <c r="C65" s="17">
        <v>99.859272967263067</v>
      </c>
      <c r="D65" s="2626">
        <v>99.885680314266608</v>
      </c>
      <c r="E65" s="2626">
        <v>98.754893608481765</v>
      </c>
      <c r="F65" s="2626">
        <v>99.835165947674938</v>
      </c>
      <c r="G65" s="2626">
        <v>99.546825403440764</v>
      </c>
      <c r="H65" s="2626">
        <v>99.026087711053549</v>
      </c>
      <c r="I65" s="262">
        <f t="shared" si="0"/>
        <v>99.97554743381302</v>
      </c>
      <c r="J65" s="2626">
        <v>100.38963689153806</v>
      </c>
      <c r="K65" s="2626">
        <v>100.34564756728179</v>
      </c>
      <c r="L65" s="2626">
        <v>101.17263901956048</v>
      </c>
      <c r="M65" s="2626">
        <v>100.49429131976076</v>
      </c>
      <c r="N65" s="2626">
        <v>100.97381289968573</v>
      </c>
      <c r="O65" s="2626">
        <v>100.01746933527424</v>
      </c>
      <c r="P65" s="2626">
        <v>99.235612810772992</v>
      </c>
      <c r="Q65" s="2626">
        <f t="shared" si="1"/>
        <v>100.49565331106366</v>
      </c>
    </row>
    <row r="66" spans="1:17">
      <c r="A66" s="2476">
        <v>45047</v>
      </c>
      <c r="B66" s="2626">
        <v>100.32284677498455</v>
      </c>
      <c r="C66" s="17">
        <v>99.790325510764404</v>
      </c>
      <c r="D66" s="2626">
        <v>99.796727102270907</v>
      </c>
      <c r="E66" s="2626">
        <v>98.732438475442592</v>
      </c>
      <c r="F66" s="2626">
        <v>99.693965557384601</v>
      </c>
      <c r="G66" s="2626">
        <v>99.377976680367254</v>
      </c>
      <c r="H66" s="2626">
        <v>99.036018724460931</v>
      </c>
      <c r="I66" s="262">
        <f t="shared" si="0"/>
        <v>99.941433186147691</v>
      </c>
      <c r="J66" s="2626">
        <v>100.49402410515918</v>
      </c>
      <c r="K66" s="2626">
        <v>100.23755126801606</v>
      </c>
      <c r="L66" s="2626">
        <v>101.10205732310011</v>
      </c>
      <c r="M66" s="2626">
        <v>100.55634567839526</v>
      </c>
      <c r="N66" s="2626">
        <v>101.35701012649507</v>
      </c>
      <c r="O66" s="2626">
        <v>99.909119600423352</v>
      </c>
      <c r="P66" s="2626">
        <v>99.254241416872375</v>
      </c>
      <c r="Q66" s="2626">
        <f t="shared" si="1"/>
        <v>100.52751376727078</v>
      </c>
    </row>
    <row r="67" spans="1:17">
      <c r="A67" s="2476">
        <v>45078</v>
      </c>
      <c r="B67" s="2626">
        <v>100.35380813818527</v>
      </c>
      <c r="C67" s="17">
        <v>99.740537893769144</v>
      </c>
      <c r="D67" s="2626">
        <v>99.730995820555492</v>
      </c>
      <c r="E67" s="2626">
        <v>98.785797883822681</v>
      </c>
      <c r="F67" s="2626">
        <v>99.586404757612897</v>
      </c>
      <c r="G67" s="2626">
        <v>99.259838282615689</v>
      </c>
      <c r="H67" s="2626">
        <v>99.087155295711895</v>
      </c>
      <c r="I67" s="262">
        <f t="shared" si="0"/>
        <v>99.929703942103686</v>
      </c>
      <c r="J67" s="2626">
        <v>100.62317242832739</v>
      </c>
      <c r="K67" s="2626">
        <v>100.14572428014084</v>
      </c>
      <c r="L67" s="2626">
        <v>101.01167856167363</v>
      </c>
      <c r="M67" s="2626">
        <v>100.57871550458394</v>
      </c>
      <c r="N67" s="2626">
        <v>101.64045233815091</v>
      </c>
      <c r="O67" s="2626">
        <v>99.82033378784007</v>
      </c>
      <c r="P67" s="2626">
        <v>99.320180939334705</v>
      </c>
      <c r="Q67" s="2626">
        <f t="shared" si="1"/>
        <v>100.56586959856116</v>
      </c>
    </row>
    <row r="68" spans="1:17">
      <c r="A68" s="2476">
        <v>45108</v>
      </c>
      <c r="B68" s="2626">
        <v>100.36831702092655</v>
      </c>
      <c r="C68" s="17">
        <v>99.700450020573484</v>
      </c>
      <c r="D68" s="2626">
        <v>99.708993874216063</v>
      </c>
      <c r="E68" s="2626">
        <v>98.89165122363508</v>
      </c>
      <c r="F68" s="2626">
        <v>99.472079688444609</v>
      </c>
      <c r="G68" s="2626">
        <v>99.204208328206363</v>
      </c>
      <c r="H68" s="2626">
        <v>99.166662953424449</v>
      </c>
      <c r="I68" s="262">
        <f t="shared" si="0"/>
        <v>99.92448128738495</v>
      </c>
      <c r="J68" s="2626">
        <v>100.77774666193601</v>
      </c>
      <c r="K68" s="2626">
        <v>99.993163722939741</v>
      </c>
      <c r="L68" s="2626">
        <v>100.89996281851526</v>
      </c>
      <c r="M68" s="2626">
        <v>100.54561772718219</v>
      </c>
      <c r="N68" s="2626">
        <v>101.80500415898685</v>
      </c>
      <c r="O68" s="2626">
        <v>99.78925357963125</v>
      </c>
      <c r="P68" s="2626">
        <v>99.424735478944427</v>
      </c>
      <c r="Q68" s="2626">
        <f t="shared" si="1"/>
        <v>100.59246948756693</v>
      </c>
    </row>
    <row r="69" spans="1:17">
      <c r="A69" s="2476">
        <v>45139</v>
      </c>
      <c r="B69" s="2626">
        <v>100.328065967868</v>
      </c>
      <c r="C69" s="17">
        <v>99.661690344960348</v>
      </c>
      <c r="D69" s="2626">
        <v>99.682097076127405</v>
      </c>
      <c r="E69" s="2626">
        <v>99.067261074308689</v>
      </c>
      <c r="F69" s="2626">
        <v>99.358306237026227</v>
      </c>
      <c r="G69" s="2626">
        <v>99.199576098592189</v>
      </c>
      <c r="H69" s="2626">
        <v>99.245611352128833</v>
      </c>
      <c r="I69" s="262">
        <f t="shared" si="0"/>
        <v>99.900580363235676</v>
      </c>
      <c r="J69" s="2626">
        <v>100.92119818050185</v>
      </c>
      <c r="K69" s="2626">
        <v>99.838604271508913</v>
      </c>
      <c r="L69" s="2626">
        <v>100.77728394620604</v>
      </c>
      <c r="M69" s="2626">
        <v>100.53993708183151</v>
      </c>
      <c r="N69" s="2626">
        <v>101.80617104169468</v>
      </c>
      <c r="O69" s="2626">
        <v>99.821901286838923</v>
      </c>
      <c r="P69" s="2626">
        <v>99.526729439882232</v>
      </c>
      <c r="Q69" s="2626">
        <f t="shared" si="1"/>
        <v>100.6095543044765</v>
      </c>
    </row>
    <row r="70" spans="1:17">
      <c r="A70" s="2476">
        <v>45170</v>
      </c>
      <c r="B70" s="2626">
        <v>100.19270022110861</v>
      </c>
      <c r="C70" s="17">
        <v>99.589766893860968</v>
      </c>
      <c r="D70" s="2626">
        <v>99.586959907730517</v>
      </c>
      <c r="E70" s="2626">
        <v>99.166727779305546</v>
      </c>
      <c r="F70" s="2626">
        <v>99.189019419670956</v>
      </c>
      <c r="G70" s="2626">
        <v>99.192047552416795</v>
      </c>
      <c r="H70" s="2626">
        <v>99.26261817166251</v>
      </c>
      <c r="I70" s="262">
        <f t="shared" si="0"/>
        <v>99.806964249888452</v>
      </c>
      <c r="J70" s="2626">
        <v>101.03352460216806</v>
      </c>
      <c r="K70" s="2626">
        <v>99.713830836519051</v>
      </c>
      <c r="L70" s="2626">
        <v>100.63923433215223</v>
      </c>
      <c r="M70" s="2626">
        <v>100.45560985121459</v>
      </c>
      <c r="N70" s="2626">
        <v>101.67321859126707</v>
      </c>
      <c r="O70" s="2626">
        <v>99.89754976839383</v>
      </c>
      <c r="P70" s="2626">
        <v>99.609997495362123</v>
      </c>
      <c r="Q70" s="2626">
        <f t="shared" si="1"/>
        <v>100.60708739853381</v>
      </c>
    </row>
    <row r="71" spans="1:17">
      <c r="A71" s="2476">
        <v>45200</v>
      </c>
      <c r="B71" s="2626">
        <v>100.01807521040698</v>
      </c>
      <c r="C71" s="17">
        <v>99.497386325328691</v>
      </c>
      <c r="D71" s="2626">
        <v>99.390326569424133</v>
      </c>
      <c r="E71" s="2626">
        <v>99.20077953221076</v>
      </c>
      <c r="F71" s="2626">
        <v>99.019085201665405</v>
      </c>
      <c r="G71" s="2626">
        <v>99.199362770742297</v>
      </c>
      <c r="H71" s="2626">
        <v>99.242219307586595</v>
      </c>
      <c r="I71" s="262">
        <f t="shared" ref="I71:I102" si="2">B71*0.473+C71*0.235+D71*0.127+E71*0.074+F71*0.045+G71*0.046</f>
        <v>99.672894042204291</v>
      </c>
      <c r="J71" s="2626">
        <v>101.06835158883327</v>
      </c>
      <c r="K71" s="2626">
        <v>99.634723603812162</v>
      </c>
      <c r="L71" s="2626">
        <v>100.48856676808063</v>
      </c>
      <c r="M71" s="2626">
        <v>100.29188634295501</v>
      </c>
      <c r="N71" s="2626">
        <v>101.50781336479987</v>
      </c>
      <c r="O71" s="2626">
        <v>99.975689487775981</v>
      </c>
      <c r="P71" s="2626">
        <v>99.664999084458955</v>
      </c>
      <c r="Q71" s="2626">
        <f t="shared" ref="Q71:Q102" si="3">J71*0.473+K71*0.235+L71*0.127+M71*0.074+N71*0.045+O71*0.046</f>
        <v>100.56987123519258</v>
      </c>
    </row>
    <row r="72" spans="1:17">
      <c r="A72" s="2476">
        <v>45231</v>
      </c>
      <c r="B72" s="2626">
        <v>99.840644772997351</v>
      </c>
      <c r="C72" s="17">
        <v>99.373666417826385</v>
      </c>
      <c r="D72" s="2626">
        <v>99.069983352962822</v>
      </c>
      <c r="E72" s="2626">
        <v>99.183173490025709</v>
      </c>
      <c r="F72" s="2626">
        <v>98.842976402567658</v>
      </c>
      <c r="G72" s="2626">
        <v>99.194418643911149</v>
      </c>
      <c r="H72" s="2626">
        <v>99.177873461138574</v>
      </c>
      <c r="I72" s="262">
        <f t="shared" si="2"/>
        <v>99.509756505640567</v>
      </c>
      <c r="J72" s="2626">
        <v>101.05642729254392</v>
      </c>
      <c r="K72" s="2626">
        <v>99.60588870731452</v>
      </c>
      <c r="L72" s="2626">
        <v>100.31878172168646</v>
      </c>
      <c r="M72" s="2626">
        <v>100.08216137278721</v>
      </c>
      <c r="N72" s="2626">
        <v>101.21647213475281</v>
      </c>
      <c r="O72" s="2626">
        <v>100.00959830183628</v>
      </c>
      <c r="P72" s="2626">
        <v>99.682066580067669</v>
      </c>
      <c r="Q72" s="2626">
        <f t="shared" si="3"/>
        <v>100.50882194378094</v>
      </c>
    </row>
    <row r="73" spans="1:17">
      <c r="A73" s="2476">
        <v>45261</v>
      </c>
      <c r="B73" s="2626">
        <v>99.672154532600189</v>
      </c>
      <c r="C73" s="17">
        <v>99.232831681345729</v>
      </c>
      <c r="D73" s="2626">
        <v>98.694292285217514</v>
      </c>
      <c r="E73" s="2626">
        <v>99.137605479893281</v>
      </c>
      <c r="F73" s="2626">
        <v>98.650116429694648</v>
      </c>
      <c r="G73" s="2626">
        <v>99.187071763078777</v>
      </c>
      <c r="H73" s="2626">
        <v>99.071374550752395</v>
      </c>
      <c r="I73" s="262">
        <f t="shared" si="2"/>
        <v>99.336863005208755</v>
      </c>
      <c r="J73" s="2626">
        <v>101.02636077567411</v>
      </c>
      <c r="K73" s="2626">
        <v>99.616381213593655</v>
      </c>
      <c r="L73" s="2626">
        <v>100.14264631526176</v>
      </c>
      <c r="M73" s="2626">
        <v>99.785749813878368</v>
      </c>
      <c r="N73" s="2626">
        <v>100.81361151692168</v>
      </c>
      <c r="O73" s="2626">
        <v>100.01182830784593</v>
      </c>
      <c r="P73" s="2626">
        <v>99.673628508034497</v>
      </c>
      <c r="Q73" s="2626">
        <f t="shared" si="3"/>
        <v>100.43473642077598</v>
      </c>
    </row>
    <row r="74" spans="1:17">
      <c r="A74" s="2476">
        <v>45292</v>
      </c>
      <c r="B74" s="2626">
        <v>99.522060614865921</v>
      </c>
      <c r="C74" s="17">
        <v>99.095876275569751</v>
      </c>
      <c r="D74" s="2626">
        <v>98.374223812908383</v>
      </c>
      <c r="E74" s="2626">
        <v>99.122741506127056</v>
      </c>
      <c r="F74" s="2626">
        <v>98.471039542958081</v>
      </c>
      <c r="G74" s="2626">
        <v>99.15975499595254</v>
      </c>
      <c r="H74" s="2626">
        <v>98.964395438796018</v>
      </c>
      <c r="I74" s="262">
        <f t="shared" si="2"/>
        <v>99.182620400530141</v>
      </c>
      <c r="J74" s="2626">
        <v>100.96076247376153</v>
      </c>
      <c r="K74" s="2626">
        <v>99.633606139229641</v>
      </c>
      <c r="L74" s="2626">
        <v>99.996152556406031</v>
      </c>
      <c r="M74" s="2626">
        <v>99.410764534084365</v>
      </c>
      <c r="N74" s="2626">
        <v>100.18780057258698</v>
      </c>
      <c r="O74" s="2626">
        <v>100.02857014000847</v>
      </c>
      <c r="P74" s="2626">
        <v>99.675640810709638</v>
      </c>
      <c r="Q74" s="2626">
        <f t="shared" si="3"/>
        <v>100.33401129520078</v>
      </c>
    </row>
    <row r="75" spans="1:17">
      <c r="A75" s="2476">
        <v>45323</v>
      </c>
      <c r="B75" s="2626">
        <v>99.517304421072183</v>
      </c>
      <c r="C75" s="17">
        <v>99.052171640130609</v>
      </c>
      <c r="D75" s="2626">
        <v>98.310931435027186</v>
      </c>
      <c r="E75" s="2626">
        <v>99.286679016892961</v>
      </c>
      <c r="F75" s="2626">
        <v>98.400438294470518</v>
      </c>
      <c r="G75" s="2626">
        <v>99.200191645853906</v>
      </c>
      <c r="H75" s="2626">
        <v>98.98949343733689</v>
      </c>
      <c r="I75" s="262">
        <f t="shared" si="2"/>
        <v>99.172876405056797</v>
      </c>
      <c r="J75" s="2626">
        <v>100.85757366883404</v>
      </c>
      <c r="K75" s="2626">
        <v>99.672959753819711</v>
      </c>
      <c r="L75" s="2626">
        <v>99.927665882432436</v>
      </c>
      <c r="M75" s="2626">
        <v>99.046964350957552</v>
      </c>
      <c r="N75" s="2626">
        <v>99.557811160037431</v>
      </c>
      <c r="O75" s="2626">
        <v>100.07238724348332</v>
      </c>
      <c r="P75" s="2626">
        <v>99.727225118194397</v>
      </c>
      <c r="Q75" s="2626">
        <f t="shared" si="3"/>
        <v>100.23249813194782</v>
      </c>
    </row>
    <row r="76" spans="1:17">
      <c r="A76" s="2476">
        <v>45352</v>
      </c>
      <c r="B76" s="2626">
        <v>99.648951294930825</v>
      </c>
      <c r="C76" s="17">
        <v>99.103318001642975</v>
      </c>
      <c r="D76" s="2626">
        <v>98.51789863661466</v>
      </c>
      <c r="E76" s="2626">
        <v>99.592749603782636</v>
      </c>
      <c r="F76" s="2626">
        <v>98.439224310818005</v>
      </c>
      <c r="G76" s="2626">
        <v>99.321096196294803</v>
      </c>
      <c r="H76" s="2626">
        <v>99.126434741021413</v>
      </c>
      <c r="I76" s="262">
        <f t="shared" si="2"/>
        <v>99.303405809434722</v>
      </c>
      <c r="J76" s="2626">
        <v>100.71313212674775</v>
      </c>
      <c r="K76" s="2626">
        <v>99.708224846482452</v>
      </c>
      <c r="L76" s="2626">
        <v>99.924138665659157</v>
      </c>
      <c r="M76" s="2626">
        <v>98.816957702559264</v>
      </c>
      <c r="N76" s="2626">
        <v>99.202688561386651</v>
      </c>
      <c r="O76" s="2626">
        <v>100.15112662677016</v>
      </c>
      <c r="P76" s="2626">
        <v>99.82663503099117</v>
      </c>
      <c r="Q76" s="2626">
        <f t="shared" si="3"/>
        <v>100.14263762549697</v>
      </c>
    </row>
    <row r="77" spans="1:17">
      <c r="A77" s="2476">
        <v>45383</v>
      </c>
      <c r="B77" s="2626">
        <v>99.898884938399092</v>
      </c>
      <c r="C77" s="17">
        <v>99.239967739940781</v>
      </c>
      <c r="D77" s="2626">
        <v>98.949606964834544</v>
      </c>
      <c r="E77" s="2626">
        <v>99.993261562748259</v>
      </c>
      <c r="F77" s="2626">
        <v>98.621776431062983</v>
      </c>
      <c r="G77" s="2626">
        <v>99.547562919835684</v>
      </c>
      <c r="H77" s="2626">
        <v>99.397107969258911</v>
      </c>
      <c r="I77" s="262">
        <f t="shared" si="2"/>
        <v>99.556834268636479</v>
      </c>
      <c r="J77" s="2626">
        <v>100.5357746356689</v>
      </c>
      <c r="K77" s="2626">
        <v>99.742666390639855</v>
      </c>
      <c r="L77" s="2626">
        <v>99.95626148253848</v>
      </c>
      <c r="M77" s="2626">
        <v>98.733951098355888</v>
      </c>
      <c r="N77" s="2626">
        <v>99.157093469649922</v>
      </c>
      <c r="O77" s="2626">
        <v>100.26398103293737</v>
      </c>
      <c r="P77" s="2626">
        <v>99.953980442216107</v>
      </c>
      <c r="Q77" s="2626">
        <f t="shared" si="3"/>
        <v>100.06791792768185</v>
      </c>
    </row>
    <row r="78" spans="1:17">
      <c r="A78" s="2476">
        <v>45413</v>
      </c>
      <c r="B78" s="2626">
        <v>100.21219978021971</v>
      </c>
      <c r="C78" s="17">
        <v>99.397594309198993</v>
      </c>
      <c r="D78" s="2626">
        <v>99.458168808366167</v>
      </c>
      <c r="E78" s="2626">
        <v>100.3901786952779</v>
      </c>
      <c r="F78" s="2626">
        <v>98.910230580158427</v>
      </c>
      <c r="G78" s="2626">
        <v>99.827399801471827</v>
      </c>
      <c r="H78" s="2626">
        <v>99.728511081533895</v>
      </c>
      <c r="I78" s="262">
        <f t="shared" si="2"/>
        <v>99.861886587793592</v>
      </c>
      <c r="J78" s="2626">
        <v>100.35166022458323</v>
      </c>
      <c r="K78" s="2626">
        <v>99.839621665057621</v>
      </c>
      <c r="L78" s="2626">
        <v>99.999234936807255</v>
      </c>
      <c r="M78" s="2626">
        <v>98.758249358353851</v>
      </c>
      <c r="N78" s="2626">
        <v>99.275132271886875</v>
      </c>
      <c r="O78" s="2626">
        <v>100.358580809169</v>
      </c>
      <c r="P78" s="2626">
        <v>100.07607437067848</v>
      </c>
      <c r="Q78" s="2626">
        <f t="shared" si="3"/>
        <v>100.02053533646577</v>
      </c>
    </row>
    <row r="79" spans="1:17">
      <c r="A79" s="2476">
        <v>45444</v>
      </c>
      <c r="B79" s="2626">
        <v>100.45849253024147</v>
      </c>
      <c r="C79" s="17">
        <v>99.46913340792679</v>
      </c>
      <c r="D79" s="2626">
        <v>99.88749409073526</v>
      </c>
      <c r="E79" s="2626">
        <v>100.6900396649696</v>
      </c>
      <c r="F79" s="2626">
        <v>99.219918351466447</v>
      </c>
      <c r="G79" s="2626">
        <v>100.05902448724486</v>
      </c>
      <c r="H79" s="2626">
        <v>99.973874295621684</v>
      </c>
      <c r="I79" s="262">
        <f t="shared" si="2"/>
        <v>100.09649945462738</v>
      </c>
      <c r="J79" s="2626">
        <v>100.16659085788029</v>
      </c>
      <c r="K79" s="2626">
        <v>99.984093274531034</v>
      </c>
      <c r="L79" s="2626">
        <v>100.04617101663257</v>
      </c>
      <c r="M79" s="2626">
        <v>98.874820459525537</v>
      </c>
      <c r="N79" s="2626">
        <v>99.409718319450249</v>
      </c>
      <c r="O79" s="2626">
        <v>100.4245052502547</v>
      </c>
      <c r="P79" s="2626">
        <v>100.15855981068191</v>
      </c>
      <c r="Q79" s="2626">
        <f t="shared" si="3"/>
        <v>99.990624394296361</v>
      </c>
    </row>
    <row r="80" spans="1:17">
      <c r="A80" s="2476">
        <v>45474</v>
      </c>
      <c r="B80" s="2626">
        <v>100.63316150586867</v>
      </c>
      <c r="C80" s="17">
        <v>99.476586169437837</v>
      </c>
      <c r="D80" s="2626">
        <v>100.24987343383853</v>
      </c>
      <c r="E80" s="2626">
        <v>100.91688414213793</v>
      </c>
      <c r="F80" s="2626">
        <v>99.559084723173541</v>
      </c>
      <c r="G80" s="2626">
        <v>100.25270125585746</v>
      </c>
      <c r="H80" s="2626">
        <v>100.16035310373596</v>
      </c>
      <c r="I80" s="262">
        <f t="shared" si="2"/>
        <v>100.26784956502172</v>
      </c>
      <c r="J80" s="2626">
        <v>99.972328631295682</v>
      </c>
      <c r="K80" s="2626">
        <v>100.14821175760459</v>
      </c>
      <c r="L80" s="2626">
        <v>100.10263284286336</v>
      </c>
      <c r="M80" s="2626">
        <v>99.069192981732684</v>
      </c>
      <c r="N80" s="2626">
        <v>99.547410714924311</v>
      </c>
      <c r="O80" s="2626">
        <v>100.47011191133674</v>
      </c>
      <c r="P80" s="2626">
        <v>100.21937742844929</v>
      </c>
      <c r="Q80" s="2626">
        <f t="shared" si="3"/>
        <v>99.967154487424892</v>
      </c>
    </row>
    <row r="81" spans="1:17">
      <c r="A81" s="2476">
        <v>45505</v>
      </c>
      <c r="B81" s="2626">
        <v>100.61715985309351</v>
      </c>
      <c r="C81" s="17">
        <v>99.366367851313441</v>
      </c>
      <c r="D81" s="2626">
        <v>100.47080022402379</v>
      </c>
      <c r="E81" s="2626">
        <v>100.96864639518718</v>
      </c>
      <c r="F81" s="2626">
        <v>99.774152720861608</v>
      </c>
      <c r="G81" s="2626">
        <v>100.34271906790508</v>
      </c>
      <c r="H81" s="2626">
        <v>100.21839883907907</v>
      </c>
      <c r="I81" s="262">
        <f t="shared" si="2"/>
        <v>100.28008646682918</v>
      </c>
      <c r="J81" s="2626">
        <v>99.758834212327244</v>
      </c>
      <c r="K81" s="2626">
        <v>100.26599954904735</v>
      </c>
      <c r="L81" s="2626">
        <v>100.1723213533253</v>
      </c>
      <c r="M81" s="2626">
        <v>99.289350502774667</v>
      </c>
      <c r="N81" s="2626">
        <v>99.725947171087554</v>
      </c>
      <c r="O81" s="2626">
        <v>100.51753870240806</v>
      </c>
      <c r="P81" s="2626">
        <v>100.25363936756358</v>
      </c>
      <c r="Q81" s="2626">
        <f t="shared" si="3"/>
        <v>99.929209628544257</v>
      </c>
    </row>
    <row r="82" spans="1:17">
      <c r="A82" s="2476">
        <v>45536</v>
      </c>
      <c r="B82" s="2626">
        <v>100.52983610937204</v>
      </c>
      <c r="C82" s="17">
        <v>99.268314149899041</v>
      </c>
      <c r="D82" s="2626">
        <v>100.62921722093485</v>
      </c>
      <c r="E82" s="2626">
        <v>100.8916731777292</v>
      </c>
      <c r="F82" s="2626">
        <v>99.925811304657572</v>
      </c>
      <c r="G82" s="2626">
        <v>100.41492271713959</v>
      </c>
      <c r="H82" s="2626">
        <v>100.2160002122999</v>
      </c>
      <c r="I82" s="262">
        <f t="shared" si="2"/>
        <v>100.24030866086795</v>
      </c>
      <c r="J82" s="2626">
        <v>99.596774609968449</v>
      </c>
      <c r="K82" s="2626">
        <v>100.3391233022781</v>
      </c>
      <c r="L82" s="2626">
        <v>100.27274609194193</v>
      </c>
      <c r="M82" s="2626">
        <v>99.493640065135949</v>
      </c>
      <c r="N82" s="2626">
        <v>99.939668032057924</v>
      </c>
      <c r="O82" s="2626">
        <v>100.56818438047245</v>
      </c>
      <c r="P82" s="2626">
        <v>100.28801854834964</v>
      </c>
      <c r="Q82" s="2626">
        <f t="shared" si="3"/>
        <v>99.909558027991451</v>
      </c>
    </row>
    <row r="83" spans="1:17">
      <c r="A83" s="2476">
        <v>45566</v>
      </c>
      <c r="B83" s="2626">
        <v>100.36390854264666</v>
      </c>
      <c r="C83" s="17">
        <v>99.233497900138161</v>
      </c>
      <c r="D83" s="2626">
        <v>100.72232487430801</v>
      </c>
      <c r="E83" s="2626">
        <v>100.7496526069274</v>
      </c>
      <c r="F83" s="2626">
        <v>100.02941809447734</v>
      </c>
      <c r="G83" s="2626">
        <v>100.48198345814329</v>
      </c>
      <c r="H83" s="2626">
        <v>100.19392245430969</v>
      </c>
      <c r="I83" s="262">
        <f t="shared" si="2"/>
        <v>100.16270535248015</v>
      </c>
      <c r="J83" s="2626">
        <v>99.476539140035044</v>
      </c>
      <c r="K83" s="2626">
        <v>100.35816655256971</v>
      </c>
      <c r="L83" s="2626">
        <v>100.37270321603096</v>
      </c>
      <c r="M83" s="2626">
        <v>99.675988651427161</v>
      </c>
      <c r="N83" s="2626">
        <v>100.09720101488413</v>
      </c>
      <c r="O83" s="2626">
        <v>100.6111560568029</v>
      </c>
      <c r="P83" s="2626">
        <v>100.31446033481343</v>
      </c>
      <c r="Q83" s="2626">
        <f t="shared" si="3"/>
        <v>99.892415846014714</v>
      </c>
    </row>
    <row r="84" spans="1:17">
      <c r="A84" s="2476">
        <v>45597</v>
      </c>
      <c r="B84" s="2626">
        <v>100.15135324622487</v>
      </c>
      <c r="C84" s="17">
        <v>99.286557781857056</v>
      </c>
      <c r="D84" s="2626">
        <v>100.72995950561625</v>
      </c>
      <c r="E84" s="2626">
        <v>100.50112612724215</v>
      </c>
      <c r="F84" s="2626">
        <v>100.05133461350474</v>
      </c>
      <c r="G84" s="2626">
        <v>100.50947371124487</v>
      </c>
      <c r="H84" s="2626">
        <v>100.16158016789765</v>
      </c>
      <c r="I84" s="262">
        <f t="shared" si="2"/>
        <v>100.05946520315493</v>
      </c>
      <c r="J84" s="2626">
        <v>99.385386267278562</v>
      </c>
      <c r="K84" s="2626">
        <v>100.32557764538097</v>
      </c>
      <c r="L84" s="2626">
        <v>100.44522796756121</v>
      </c>
      <c r="M84" s="2626">
        <v>99.704754212114366</v>
      </c>
      <c r="N84" s="2626">
        <v>100.16950573099635</v>
      </c>
      <c r="O84" s="2626">
        <v>100.65543124384037</v>
      </c>
      <c r="P84" s="2626">
        <v>100.33171694733568</v>
      </c>
      <c r="Q84" s="2626">
        <f t="shared" si="3"/>
        <v>99.85827180977553</v>
      </c>
    </row>
    <row r="85" spans="1:17">
      <c r="A85" s="2476">
        <v>45627</v>
      </c>
      <c r="B85" s="2626">
        <v>99.925564731312818</v>
      </c>
      <c r="C85" s="17">
        <v>99.438545461006484</v>
      </c>
      <c r="D85" s="2626">
        <v>100.69051286634271</v>
      </c>
      <c r="E85" s="2626">
        <v>100.21924570831497</v>
      </c>
      <c r="F85" s="2626">
        <v>99.997188167973363</v>
      </c>
      <c r="G85" s="2626">
        <v>100.50299989818431</v>
      </c>
      <c r="H85" s="2626">
        <v>100.13046520449956</v>
      </c>
      <c r="I85" s="262">
        <f t="shared" si="2"/>
        <v>99.959781080563602</v>
      </c>
      <c r="J85" s="2626">
        <v>99.337306300916893</v>
      </c>
      <c r="K85" s="2626">
        <v>100.26687950253887</v>
      </c>
      <c r="L85" s="2626">
        <v>100.48840007394962</v>
      </c>
      <c r="M85" s="2626">
        <v>99.626023931414565</v>
      </c>
      <c r="N85" s="2626">
        <v>100.21949978906984</v>
      </c>
      <c r="O85" s="2626">
        <v>100.71013216545207</v>
      </c>
      <c r="P85" s="2626">
        <v>100.32674820070963</v>
      </c>
      <c r="Q85" s="2626">
        <f t="shared" si="3"/>
        <v>99.826158713865539</v>
      </c>
    </row>
    <row r="86" spans="1:17">
      <c r="A86" s="2476">
        <v>45658</v>
      </c>
      <c r="B86" s="2626">
        <v>99.674301808431892</v>
      </c>
      <c r="C86" s="17">
        <v>99.585273071578214</v>
      </c>
      <c r="D86" s="2626">
        <v>100.6210546977178</v>
      </c>
      <c r="E86" s="2626">
        <v>99.945872311313565</v>
      </c>
      <c r="F86" s="2626">
        <v>99.876048400917526</v>
      </c>
      <c r="G86" s="2626">
        <v>100.43520912197172</v>
      </c>
      <c r="H86" s="2626">
        <v>100.08802650394335</v>
      </c>
      <c r="I86" s="262">
        <f t="shared" si="2"/>
        <v>99.837794222508521</v>
      </c>
      <c r="J86" s="2626">
        <v>99.326733386180464</v>
      </c>
      <c r="K86" s="2626">
        <v>100.19609168204636</v>
      </c>
      <c r="L86" s="2626">
        <v>100.50699100598341</v>
      </c>
      <c r="M86" s="2626">
        <v>99.49318698864839</v>
      </c>
      <c r="N86" s="2626">
        <v>100.3235146256914</v>
      </c>
      <c r="O86" s="2626">
        <v>100.7708922333165</v>
      </c>
      <c r="P86" s="2626">
        <v>100.30643850393858</v>
      </c>
      <c r="Q86" s="2626">
        <f t="shared" si="3"/>
        <v>99.804529332752779</v>
      </c>
    </row>
    <row r="87" spans="1:17">
      <c r="A87" s="2476">
        <v>45689</v>
      </c>
      <c r="B87" s="2626">
        <v>99.454882214847288</v>
      </c>
      <c r="C87" s="17">
        <v>99.689100111269653</v>
      </c>
      <c r="D87" s="2626">
        <v>100.54163625632697</v>
      </c>
      <c r="E87" s="2626">
        <v>99.73388965337962</v>
      </c>
      <c r="F87" s="2626">
        <v>99.734505365940407</v>
      </c>
      <c r="G87" s="2626">
        <v>100.34685700411556</v>
      </c>
      <c r="H87" s="2626">
        <v>100.05558080000014</v>
      </c>
      <c r="I87" s="262">
        <f t="shared" si="2"/>
        <v>99.722201616331375</v>
      </c>
      <c r="J87" s="2626">
        <v>99.371300218321011</v>
      </c>
      <c r="K87" s="2626">
        <v>100.11732089265377</v>
      </c>
      <c r="L87" s="2626">
        <v>100.51194561558199</v>
      </c>
      <c r="M87" s="2626">
        <v>99.364467905797028</v>
      </c>
      <c r="N87" s="2626">
        <v>100.45689844075639</v>
      </c>
      <c r="O87" s="2626">
        <v>100.81460307148296</v>
      </c>
      <c r="P87" s="2626">
        <v>100.28224010426248</v>
      </c>
      <c r="Q87" s="2626">
        <f t="shared" si="3"/>
        <v>99.806215302369594</v>
      </c>
    </row>
    <row r="88" spans="1:17">
      <c r="A88" s="2476">
        <v>45717</v>
      </c>
      <c r="B88" s="2626">
        <v>99.284362264971335</v>
      </c>
      <c r="C88" s="17">
        <v>99.743161790102832</v>
      </c>
      <c r="D88" s="2626">
        <v>100.49498286002614</v>
      </c>
      <c r="E88" s="2626">
        <v>99.603605953546264</v>
      </c>
      <c r="F88" s="2626">
        <v>99.634852501558925</v>
      </c>
      <c r="G88" s="2626">
        <v>100.2756047195583</v>
      </c>
      <c r="H88" s="2626">
        <v>100.06329219511933</v>
      </c>
      <c r="I88" s="262">
        <f t="shared" si="2"/>
        <v>99.630922215461169</v>
      </c>
      <c r="J88" s="2626">
        <v>99.458767948696646</v>
      </c>
      <c r="K88" s="2626">
        <v>100.07728514819442</v>
      </c>
      <c r="L88" s="2626">
        <v>100.50608669993778</v>
      </c>
      <c r="M88" s="2626">
        <v>99.214254869944952</v>
      </c>
      <c r="N88" s="2626">
        <v>100.60197077465484</v>
      </c>
      <c r="O88" s="2626">
        <v>100.82334861688835</v>
      </c>
      <c r="P88" s="2626">
        <v>100.27555870010551</v>
      </c>
      <c r="Q88" s="2626">
        <f t="shared" si="3"/>
        <v>99.833249842063566</v>
      </c>
    </row>
    <row r="89" spans="1:17">
      <c r="A89" s="2476">
        <v>45748</v>
      </c>
      <c r="B89" s="2626">
        <v>99.213883047133223</v>
      </c>
      <c r="C89" s="17">
        <v>99.804526535830561</v>
      </c>
      <c r="D89" s="2626">
        <v>100.56094752676435</v>
      </c>
      <c r="E89" s="2626">
        <v>99.65006401513908</v>
      </c>
      <c r="F89" s="2626">
        <v>99.640452248016373</v>
      </c>
      <c r="G89" s="2626">
        <v>100.2620313624297</v>
      </c>
      <c r="H89" s="2626">
        <v>100.13571133346525</v>
      </c>
      <c r="I89" s="262">
        <f t="shared" si="2"/>
        <v>99.623449284066041</v>
      </c>
      <c r="J89" s="2626">
        <v>99.547966428654988</v>
      </c>
      <c r="K89" s="2626">
        <v>100.13137159526518</v>
      </c>
      <c r="L89" s="2626">
        <v>100.49813401731355</v>
      </c>
      <c r="M89" s="2626">
        <v>99.151235629460984</v>
      </c>
      <c r="N89" s="2626">
        <v>100.68401244842043</v>
      </c>
      <c r="O89" s="2626">
        <v>100.79079542219208</v>
      </c>
      <c r="P89" s="2626">
        <v>100.292045373081</v>
      </c>
      <c r="Q89" s="2626">
        <f t="shared" si="3"/>
        <v>99.884672052019809</v>
      </c>
    </row>
    <row r="90" spans="1:17">
      <c r="A90" s="2476">
        <v>45778</v>
      </c>
      <c r="B90" s="2626">
        <v>99.244692101799998</v>
      </c>
      <c r="C90" s="17">
        <v>99.864638930793646</v>
      </c>
      <c r="D90" s="2626">
        <v>100.7090784443015</v>
      </c>
      <c r="E90" s="2626">
        <v>99.79967092355264</v>
      </c>
      <c r="F90" s="2626">
        <v>99.710721828091422</v>
      </c>
      <c r="G90" s="2626">
        <v>100.28191111521008</v>
      </c>
      <c r="H90" s="2626">
        <v>100.22958335099057</v>
      </c>
      <c r="I90" s="262">
        <f t="shared" si="2"/>
        <v>99.686108517220859</v>
      </c>
      <c r="J90" s="2626">
        <v>99.645060784403725</v>
      </c>
      <c r="K90" s="2626">
        <v>100.23320844179214</v>
      </c>
      <c r="L90" s="2626">
        <v>100.49082326017961</v>
      </c>
      <c r="M90" s="2626">
        <v>99.163032363022396</v>
      </c>
      <c r="N90" s="2626">
        <v>100.6281057439903</v>
      </c>
      <c r="O90" s="2626">
        <v>100.72404661007418</v>
      </c>
      <c r="P90" s="2626">
        <v>100.32677104055065</v>
      </c>
      <c r="Q90" s="2626">
        <f t="shared" si="3"/>
        <v>99.948887586293552</v>
      </c>
    </row>
    <row r="91" spans="1:17">
      <c r="A91" s="2476">
        <v>45809</v>
      </c>
      <c r="B91" s="2626">
        <v>99.206364053454365</v>
      </c>
      <c r="C91" s="17">
        <v>99.830973977587831</v>
      </c>
      <c r="D91" s="2626">
        <v>100.79753924580486</v>
      </c>
      <c r="E91" s="2626">
        <v>99.908445435388117</v>
      </c>
      <c r="F91" s="2626">
        <v>99.727106929669901</v>
      </c>
      <c r="G91" s="2626">
        <v>100.21276932284059</v>
      </c>
      <c r="H91" s="2626">
        <v>100.24168877669126</v>
      </c>
      <c r="I91" s="262">
        <f t="shared" si="2"/>
        <v>99.676908729138802</v>
      </c>
      <c r="J91" s="2626">
        <v>99.711927489557212</v>
      </c>
      <c r="K91" s="2626">
        <v>100.26964572658366</v>
      </c>
      <c r="L91" s="2626">
        <v>100.46144144631256</v>
      </c>
      <c r="M91" s="2626">
        <v>99.198977713494202</v>
      </c>
      <c r="N91" s="2626">
        <v>100.5307185583322</v>
      </c>
      <c r="O91" s="2626">
        <v>100.6284040557177</v>
      </c>
      <c r="P91" s="2626">
        <v>100.34916774040582</v>
      </c>
      <c r="Q91" s="2626">
        <f t="shared" si="3"/>
        <v>99.979224784475946</v>
      </c>
    </row>
    <row r="92" spans="1:17">
      <c r="A92" s="2476">
        <v>45839</v>
      </c>
      <c r="B92" s="2626">
        <v>99.041956089756866</v>
      </c>
      <c r="C92" s="17">
        <v>99.69045943200868</v>
      </c>
      <c r="D92" s="2626">
        <v>100.77966115053981</v>
      </c>
      <c r="E92" s="2626">
        <v>99.89472617731046</v>
      </c>
      <c r="F92" s="2626">
        <v>99.672982626181707</v>
      </c>
      <c r="G92" s="2626">
        <v>100.053365044712</v>
      </c>
      <c r="H92" s="2626">
        <v>100.1362634873078</v>
      </c>
      <c r="I92" s="262">
        <f t="shared" si="2"/>
        <v>99.553068910451501</v>
      </c>
      <c r="J92" s="2626">
        <v>99.707617981663361</v>
      </c>
      <c r="K92" s="2626">
        <v>100.16127777100525</v>
      </c>
      <c r="L92" s="2626">
        <v>100.39668615160548</v>
      </c>
      <c r="M92" s="2626">
        <v>99.198867075259884</v>
      </c>
      <c r="N92" s="2626">
        <v>100.47155552118038</v>
      </c>
      <c r="O92" s="2626">
        <v>100.50490190450502</v>
      </c>
      <c r="P92" s="2626">
        <v>100.32794837094318</v>
      </c>
      <c r="Q92" s="2626">
        <f t="shared" si="3"/>
        <v>99.935144372396479</v>
      </c>
    </row>
    <row r="93" spans="1:17">
      <c r="A93" s="2476">
        <v>45870</v>
      </c>
      <c r="B93" s="2626">
        <v>98.817670880807668</v>
      </c>
      <c r="C93" s="17">
        <v>99.443147418155448</v>
      </c>
      <c r="D93" s="2626">
        <v>100.61068705593181</v>
      </c>
      <c r="E93" s="2626">
        <v>99.826860840861116</v>
      </c>
      <c r="F93" s="2626">
        <v>99.533651533307619</v>
      </c>
      <c r="G93" s="2626">
        <v>99.78163829637549</v>
      </c>
      <c r="H93" s="2626">
        <v>99.913439444212202</v>
      </c>
      <c r="I93" s="262">
        <f t="shared" si="2"/>
        <v>99.343612608847721</v>
      </c>
      <c r="J93" s="2626">
        <v>99.693573911129505</v>
      </c>
      <c r="K93" s="2626">
        <v>99.947654030237288</v>
      </c>
      <c r="L93" s="2626">
        <v>100.29374149736682</v>
      </c>
      <c r="M93" s="2626">
        <v>99.298193120478757</v>
      </c>
      <c r="N93" s="2626">
        <v>100.4052770960045</v>
      </c>
      <c r="O93" s="2626">
        <v>100.34876746976892</v>
      </c>
      <c r="P93" s="2626">
        <v>100.25847940558737</v>
      </c>
      <c r="Q93" s="2626">
        <f t="shared" si="3"/>
        <v>99.862411391080599</v>
      </c>
    </row>
    <row r="94" spans="1:17">
      <c r="A94" s="2476">
        <v>45901</v>
      </c>
      <c r="B94" s="2626">
        <v>98.732795353333259</v>
      </c>
      <c r="C94" s="17">
        <v>99.216299775652601</v>
      </c>
      <c r="D94" s="2626">
        <v>100.40504967217107</v>
      </c>
      <c r="E94" s="2626">
        <v>99.84276044220546</v>
      </c>
      <c r="F94" s="2626">
        <v>99.422693029508906</v>
      </c>
      <c r="G94" s="2626">
        <v>99.535356792404983</v>
      </c>
      <c r="H94" s="2626">
        <v>99.709989471138499</v>
      </c>
      <c r="I94" s="262">
        <f t="shared" si="2"/>
        <v>99.20889582927245</v>
      </c>
      <c r="J94" s="2626">
        <v>99.755793506630255</v>
      </c>
      <c r="K94" s="2626">
        <v>99.765605791067188</v>
      </c>
      <c r="L94" s="2626">
        <v>100.17566793223496</v>
      </c>
      <c r="M94" s="2626">
        <v>99.59310783123307</v>
      </c>
      <c r="N94" s="2626">
        <v>100.38552463538277</v>
      </c>
      <c r="O94" s="2626">
        <v>100.15963122659802</v>
      </c>
      <c r="P94" s="2626">
        <v>100.16573407096983</v>
      </c>
      <c r="Q94" s="2626">
        <f t="shared" si="3"/>
        <v>99.84629914145772</v>
      </c>
    </row>
    <row r="95" spans="1:17">
      <c r="A95" s="2476">
        <v>45931</v>
      </c>
      <c r="B95" s="2626">
        <v>98.751833332087557</v>
      </c>
      <c r="C95" s="17">
        <v>99.01332371950194</v>
      </c>
      <c r="D95" s="2626">
        <v>100.20749850786413</v>
      </c>
      <c r="E95" s="2626">
        <v>99.90639884108856</v>
      </c>
      <c r="F95" s="2626">
        <v>99.362608450598444</v>
      </c>
      <c r="G95" s="2626">
        <v>99.338559087946692</v>
      </c>
      <c r="H95" s="2626">
        <v>99.560618963617429</v>
      </c>
      <c r="I95" s="262">
        <f t="shared" si="2"/>
        <v>99.138065163222137</v>
      </c>
      <c r="J95" s="2626">
        <v>99.874179359634553</v>
      </c>
      <c r="K95" s="2626">
        <v>99.682123045653057</v>
      </c>
      <c r="L95" s="2626">
        <v>100.03562535774212</v>
      </c>
      <c r="M95" s="2626">
        <v>100.02893512733236</v>
      </c>
      <c r="N95" s="2626">
        <v>100.34876129644736</v>
      </c>
      <c r="O95" s="2626">
        <v>99.942674805793345</v>
      </c>
      <c r="P95" s="2626">
        <v>100.05781141324397</v>
      </c>
      <c r="Q95" s="2626">
        <f t="shared" si="3"/>
        <v>99.885508672098069</v>
      </c>
    </row>
    <row r="96" spans="1:17">
      <c r="A96" s="2476">
        <v>45962</v>
      </c>
      <c r="B96" s="2626">
        <v>98.847532627790685</v>
      </c>
      <c r="C96" s="17">
        <v>98.890886733438009</v>
      </c>
      <c r="D96" s="2626">
        <v>100.05582444094703</v>
      </c>
      <c r="E96" s="2626">
        <v>99.982919370701282</v>
      </c>
      <c r="F96" s="2626">
        <v>99.454605825801366</v>
      </c>
      <c r="G96" s="2626">
        <v>99.255274712878801</v>
      </c>
      <c r="H96" s="2626">
        <v>99.481193787341383</v>
      </c>
      <c r="I96" s="262">
        <f t="shared" si="2"/>
        <v>99.141266951688564</v>
      </c>
      <c r="J96" s="2626">
        <v>100.02810394886201</v>
      </c>
      <c r="K96" s="2626">
        <v>99.735664368332863</v>
      </c>
      <c r="L96" s="2626">
        <v>99.878848701874574</v>
      </c>
      <c r="M96" s="2626">
        <v>100.54002568942869</v>
      </c>
      <c r="N96" s="2626">
        <v>100.30485242329024</v>
      </c>
      <c r="O96" s="2626">
        <v>99.721693011020591</v>
      </c>
      <c r="P96" s="2626">
        <v>99.983206037316208</v>
      </c>
      <c r="Q96" s="2626">
        <f t="shared" si="3"/>
        <v>99.976666218080737</v>
      </c>
    </row>
    <row r="97" spans="1:17">
      <c r="A97" s="2476">
        <v>45992</v>
      </c>
      <c r="B97" s="2626">
        <v>99.057345468142856</v>
      </c>
      <c r="C97" s="17">
        <v>98.946884941660983</v>
      </c>
      <c r="D97" s="2626">
        <v>100.0032718498685</v>
      </c>
      <c r="E97" s="2626">
        <v>100.03260637743114</v>
      </c>
      <c r="F97" s="2626">
        <v>99.746639976434366</v>
      </c>
      <c r="G97" s="2626">
        <v>99.264989351975501</v>
      </c>
      <c r="H97" s="2626">
        <v>99.52098613681035</v>
      </c>
      <c r="I97" s="262">
        <f t="shared" si="2"/>
        <v>99.264259073715507</v>
      </c>
      <c r="J97" s="2626">
        <v>100.20402932118154</v>
      </c>
      <c r="K97" s="2626">
        <v>99.942542858101945</v>
      </c>
      <c r="L97" s="2626">
        <v>99.752808695980448</v>
      </c>
      <c r="M97" s="2626">
        <v>100.98424747710645</v>
      </c>
      <c r="N97" s="2626">
        <v>100.27747530635894</v>
      </c>
      <c r="O97" s="2626">
        <v>99.527948824557939</v>
      </c>
      <c r="P97" s="2626">
        <v>99.969063085258142</v>
      </c>
      <c r="Q97" s="2626">
        <f t="shared" si="3"/>
        <v>100.11521649298405</v>
      </c>
    </row>
    <row r="98" spans="1:17">
      <c r="A98" s="2476">
        <v>46023</v>
      </c>
      <c r="B98" s="2626">
        <v>99.39185553446633</v>
      </c>
      <c r="C98" s="17">
        <v>99.224411686954085</v>
      </c>
      <c r="D98" s="2626">
        <v>100.05295128152221</v>
      </c>
      <c r="E98" s="2626">
        <v>100.05561168242075</v>
      </c>
      <c r="F98" s="2626">
        <v>100.15244960425397</v>
      </c>
      <c r="G98" s="2626">
        <v>99.344242911268651</v>
      </c>
      <c r="H98" s="2626">
        <v>99.665509742063122</v>
      </c>
      <c r="I98" s="262">
        <f t="shared" si="2"/>
        <v>99.517619897599033</v>
      </c>
      <c r="J98" s="2626">
        <v>100.38185399190236</v>
      </c>
      <c r="K98" s="2626">
        <v>100.28415419405732</v>
      </c>
      <c r="L98" s="2626">
        <v>99.672905840297261</v>
      </c>
      <c r="M98" s="2626">
        <v>101.29167359804381</v>
      </c>
      <c r="N98" s="2626">
        <v>100.29302637038913</v>
      </c>
      <c r="O98" s="2626">
        <v>99.392150550497121</v>
      </c>
      <c r="P98" s="2626">
        <v>100.00248496966553</v>
      </c>
      <c r="Q98" s="2626">
        <f t="shared" si="3"/>
        <v>100.28666117373666</v>
      </c>
    </row>
    <row r="99" spans="1:17">
      <c r="A99" s="2476">
        <v>46054</v>
      </c>
      <c r="B99" s="2626">
        <v>99.799029254676057</v>
      </c>
      <c r="C99" s="17">
        <v>99.743793059049366</v>
      </c>
      <c r="D99" s="2626">
        <v>100.13432031092866</v>
      </c>
      <c r="E99" s="2626">
        <v>100.10498413378271</v>
      </c>
      <c r="F99" s="2626">
        <v>100.54314426674867</v>
      </c>
      <c r="G99" s="2626">
        <v>99.414075331771002</v>
      </c>
      <c r="H99" s="2626">
        <v>99.894328460707186</v>
      </c>
      <c r="I99" s="262">
        <f t="shared" si="2"/>
        <v>99.867048668991387</v>
      </c>
      <c r="J99" s="2626">
        <v>100.51761036146878</v>
      </c>
      <c r="K99" s="2626">
        <v>100.6487104754322</v>
      </c>
      <c r="L99" s="2626">
        <v>99.626093677332548</v>
      </c>
      <c r="M99" s="2626">
        <v>101.45853688662274</v>
      </c>
      <c r="N99" s="2626">
        <v>100.24341187045562</v>
      </c>
      <c r="O99" s="2626">
        <v>99.314618100380244</v>
      </c>
      <c r="P99" s="2626">
        <v>100.04353388459526</v>
      </c>
      <c r="Q99" s="2626">
        <f t="shared" si="3"/>
        <v>100.43714825612061</v>
      </c>
    </row>
    <row r="100" spans="1:17">
      <c r="A100" s="2476">
        <v>46082</v>
      </c>
      <c r="B100" s="2626">
        <v>100.31288655168672</v>
      </c>
      <c r="C100" s="17">
        <v>100.54360130491456</v>
      </c>
      <c r="D100" s="2626">
        <v>100.27444027223795</v>
      </c>
      <c r="E100" s="2626">
        <v>100.2363208547293</v>
      </c>
      <c r="F100" s="2626">
        <v>100.88839151331614</v>
      </c>
      <c r="G100" s="2626">
        <v>99.472294261076257</v>
      </c>
      <c r="H100" s="2626">
        <v>100.22819820783124</v>
      </c>
      <c r="I100" s="262">
        <f t="shared" si="2"/>
        <v>100.34378645753566</v>
      </c>
      <c r="J100" s="2626">
        <v>100.6407023807388</v>
      </c>
      <c r="K100" s="2626">
        <v>101.00249857013797</v>
      </c>
      <c r="L100" s="2626">
        <v>99.615140477839915</v>
      </c>
      <c r="M100" s="2626">
        <v>101.48468497950711</v>
      </c>
      <c r="N100" s="2626">
        <v>100.08224826519958</v>
      </c>
      <c r="O100" s="2626">
        <v>99.293388367521274</v>
      </c>
      <c r="P100" s="2626">
        <v>100.09750291854063</v>
      </c>
      <c r="Q100" s="2626">
        <f t="shared" si="3"/>
        <v>100.57082595608104</v>
      </c>
    </row>
    <row r="101" spans="1:17">
      <c r="A101" s="2476">
        <v>46113</v>
      </c>
      <c r="B101" s="2626">
        <v>100.88084136974652</v>
      </c>
      <c r="C101" s="17">
        <v>101.62454730826001</v>
      </c>
      <c r="D101" s="2626">
        <v>100.41826423997423</v>
      </c>
      <c r="E101" s="2626">
        <v>100.4602077291355</v>
      </c>
      <c r="F101" s="2626">
        <v>101.20975691440175</v>
      </c>
      <c r="G101" s="2626">
        <v>99.538557098351873</v>
      </c>
      <c r="H101" s="2626">
        <v>100.6116191172854</v>
      </c>
      <c r="I101" s="262">
        <f t="shared" si="2"/>
        <v>100.91879420343621</v>
      </c>
      <c r="J101" s="2626">
        <v>100.7735237142675</v>
      </c>
      <c r="K101" s="2626">
        <v>101.35494305067544</v>
      </c>
      <c r="L101" s="2626">
        <v>99.630925494997555</v>
      </c>
      <c r="M101" s="2626">
        <v>101.42852983974026</v>
      </c>
      <c r="N101" s="2626">
        <v>99.773589531552375</v>
      </c>
      <c r="O101" s="2626">
        <v>99.304667244120409</v>
      </c>
      <c r="P101" s="2626">
        <v>100.16188711818856</v>
      </c>
      <c r="Q101" s="2626">
        <f t="shared" si="3"/>
        <v>100.70095330191212</v>
      </c>
    </row>
    <row r="102" spans="1:17">
      <c r="A102" s="2476">
        <v>46143</v>
      </c>
      <c r="B102" s="2626">
        <v>101.48075029399853</v>
      </c>
      <c r="C102" s="17">
        <v>102.98221112231107</v>
      </c>
      <c r="D102" s="2626">
        <v>100.47763773793899</v>
      </c>
      <c r="E102" s="2626">
        <v>100.7391869607962</v>
      </c>
      <c r="F102" s="2626">
        <v>101.52416530592174</v>
      </c>
      <c r="G102" s="2626">
        <v>99.591462558340254</v>
      </c>
      <c r="H102" s="2626">
        <v>101.00888224628477</v>
      </c>
      <c r="I102" s="262">
        <f t="shared" si="2"/>
        <v>101.56636904707169</v>
      </c>
      <c r="J102" s="2626">
        <v>100.94828093470684</v>
      </c>
      <c r="K102" s="2626">
        <v>101.65875766187547</v>
      </c>
      <c r="L102" s="2626">
        <v>99.653651393961042</v>
      </c>
      <c r="M102" s="2626">
        <v>101.38805954235886</v>
      </c>
      <c r="N102" s="2626">
        <v>99.429937969755571</v>
      </c>
      <c r="O102" s="2626">
        <v>99.328633319336276</v>
      </c>
      <c r="P102" s="2626">
        <v>100.24739785751012</v>
      </c>
      <c r="Q102" s="2626">
        <f t="shared" si="3"/>
        <v>100.84053940715314</v>
      </c>
    </row>
    <row r="103" spans="1:17">
      <c r="B103" s="17" t="s">
        <v>531</v>
      </c>
    </row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4"/>
  <dimension ref="A1:R70"/>
  <sheetViews>
    <sheetView topLeftCell="B1" workbookViewId="0">
      <selection activeCell="P1" sqref="P1"/>
    </sheetView>
  </sheetViews>
  <sheetFormatPr defaultColWidth="9" defaultRowHeight="13"/>
  <cols>
    <col min="1" max="1" width="9" style="17"/>
    <col min="2" max="2" width="9" style="382"/>
    <col min="3" max="4" width="13.08984375" style="382" customWidth="1"/>
    <col min="5" max="5" width="14" style="382" bestFit="1" customWidth="1"/>
    <col min="6" max="6" width="6.08984375" style="17" customWidth="1"/>
    <col min="7" max="7" width="6.6328125" style="17" customWidth="1"/>
    <col min="8" max="8" width="12.6328125" style="17" customWidth="1"/>
    <col min="9" max="9" width="12.6328125" style="17" hidden="1" customWidth="1"/>
    <col min="10" max="16" width="12.6328125" style="17" customWidth="1"/>
    <col min="17" max="16384" width="9" style="17"/>
  </cols>
  <sheetData>
    <row r="1" spans="1:17" ht="17.25" customHeight="1">
      <c r="A1" s="805" t="s">
        <v>783</v>
      </c>
      <c r="E1" s="1024">
        <v>44372</v>
      </c>
      <c r="H1" s="17" t="s">
        <v>271</v>
      </c>
    </row>
    <row r="2" spans="1:17" ht="17.25" customHeight="1">
      <c r="A2" s="658" t="s">
        <v>532</v>
      </c>
      <c r="B2" s="659"/>
      <c r="C2" s="1025" t="s">
        <v>709</v>
      </c>
      <c r="D2" s="660" t="s">
        <v>710</v>
      </c>
      <c r="E2" s="661" t="s">
        <v>711</v>
      </c>
      <c r="G2" s="17" t="s">
        <v>271</v>
      </c>
    </row>
    <row r="3" spans="1:17" ht="17.25" customHeight="1">
      <c r="A3" s="74" t="str">
        <f t="shared" ref="A3:A8" si="0">IF(B3="T","谷",IF(B3="P","山"," "))</f>
        <v>山</v>
      </c>
      <c r="B3" s="41" t="s">
        <v>162</v>
      </c>
      <c r="C3" s="469">
        <v>41671</v>
      </c>
      <c r="D3" s="469">
        <v>41640</v>
      </c>
      <c r="E3" s="662">
        <v>0</v>
      </c>
      <c r="G3" s="533"/>
      <c r="H3" s="356" t="s">
        <v>533</v>
      </c>
      <c r="I3" s="390" t="s">
        <v>534</v>
      </c>
      <c r="J3" s="356" t="s">
        <v>535</v>
      </c>
      <c r="K3" s="356" t="s">
        <v>536</v>
      </c>
      <c r="L3" s="356" t="s">
        <v>537</v>
      </c>
      <c r="M3" s="356" t="s">
        <v>538</v>
      </c>
      <c r="N3" s="356" t="s">
        <v>539</v>
      </c>
      <c r="O3" s="356" t="s">
        <v>540</v>
      </c>
      <c r="P3" s="356" t="s">
        <v>541</v>
      </c>
    </row>
    <row r="4" spans="1:17" ht="17.25" customHeight="1">
      <c r="A4" s="68" t="str">
        <f t="shared" si="0"/>
        <v>谷</v>
      </c>
      <c r="B4" s="37" t="s">
        <v>160</v>
      </c>
      <c r="C4" s="469">
        <v>42156</v>
      </c>
      <c r="D4" s="469">
        <v>42217</v>
      </c>
      <c r="E4" s="662">
        <v>4</v>
      </c>
      <c r="G4" s="344" t="s">
        <v>543</v>
      </c>
      <c r="H4" s="380" t="s">
        <v>551</v>
      </c>
      <c r="I4" s="496">
        <v>3</v>
      </c>
      <c r="J4" s="380">
        <v>0</v>
      </c>
      <c r="K4" s="380">
        <v>0</v>
      </c>
      <c r="L4" s="497">
        <v>1</v>
      </c>
      <c r="M4" s="499">
        <v>1.63</v>
      </c>
      <c r="N4" s="385">
        <v>1</v>
      </c>
      <c r="O4" s="385">
        <v>2</v>
      </c>
      <c r="P4" s="650">
        <v>0.874</v>
      </c>
    </row>
    <row r="5" spans="1:17" ht="17.25" customHeight="1">
      <c r="A5" s="68" t="str">
        <f t="shared" si="0"/>
        <v>山</v>
      </c>
      <c r="B5" s="37" t="s">
        <v>162</v>
      </c>
      <c r="C5" s="469">
        <v>43405</v>
      </c>
      <c r="D5" s="469">
        <v>42917</v>
      </c>
      <c r="E5" s="662">
        <v>-1</v>
      </c>
      <c r="G5" s="344" t="s">
        <v>544</v>
      </c>
      <c r="H5" s="380" t="s">
        <v>766</v>
      </c>
      <c r="I5" s="496">
        <v>3</v>
      </c>
      <c r="J5" s="380">
        <v>0</v>
      </c>
      <c r="K5" s="380">
        <v>0</v>
      </c>
      <c r="L5" s="497">
        <v>0.33</v>
      </c>
      <c r="M5" s="499">
        <v>3.3</v>
      </c>
      <c r="N5" s="385">
        <v>1</v>
      </c>
      <c r="O5" s="385">
        <v>3</v>
      </c>
      <c r="P5" s="650">
        <v>0.89100000000000001</v>
      </c>
    </row>
    <row r="6" spans="1:17" ht="17.25" customHeight="1">
      <c r="A6" s="68" t="str">
        <f t="shared" si="0"/>
        <v>谷</v>
      </c>
      <c r="B6" s="37" t="s">
        <v>825</v>
      </c>
      <c r="C6" s="469">
        <v>44013</v>
      </c>
      <c r="D6" s="469"/>
      <c r="E6" s="662"/>
      <c r="G6" s="344" t="s">
        <v>545</v>
      </c>
      <c r="H6" s="380" t="s">
        <v>552</v>
      </c>
      <c r="I6" s="496">
        <v>3</v>
      </c>
      <c r="J6" s="380">
        <v>0</v>
      </c>
      <c r="K6" s="380">
        <v>0</v>
      </c>
      <c r="L6" s="497">
        <v>-1</v>
      </c>
      <c r="M6" s="499">
        <v>2.94</v>
      </c>
      <c r="N6" s="385">
        <v>0</v>
      </c>
      <c r="O6" s="385">
        <v>2</v>
      </c>
      <c r="P6" s="650">
        <v>0.81599999999999995</v>
      </c>
    </row>
    <row r="7" spans="1:17" ht="17.25" customHeight="1">
      <c r="A7" s="68" t="str">
        <f t="shared" si="0"/>
        <v xml:space="preserve"> </v>
      </c>
      <c r="B7" s="37"/>
      <c r="C7" s="469"/>
      <c r="D7" s="469"/>
      <c r="E7" s="662"/>
      <c r="G7" s="344" t="s">
        <v>546</v>
      </c>
      <c r="H7" s="380" t="s">
        <v>553</v>
      </c>
      <c r="I7" s="496">
        <v>3</v>
      </c>
      <c r="J7" s="380">
        <v>0</v>
      </c>
      <c r="K7" s="380">
        <v>0</v>
      </c>
      <c r="L7" s="497">
        <v>5.33</v>
      </c>
      <c r="M7" s="499">
        <v>4.1100000000000003</v>
      </c>
      <c r="N7" s="385">
        <v>6</v>
      </c>
      <c r="O7" s="385">
        <v>6</v>
      </c>
      <c r="P7" s="650">
        <v>0.69799999999999995</v>
      </c>
    </row>
    <row r="8" spans="1:17" ht="17.25" customHeight="1">
      <c r="A8" s="388" t="str">
        <f t="shared" si="0"/>
        <v xml:space="preserve"> </v>
      </c>
      <c r="B8" s="663"/>
      <c r="C8" s="664"/>
      <c r="D8" s="665"/>
      <c r="E8" s="666"/>
      <c r="G8" s="344" t="s">
        <v>547</v>
      </c>
      <c r="H8" s="380" t="s">
        <v>554</v>
      </c>
      <c r="I8" s="496">
        <v>3</v>
      </c>
      <c r="J8" s="380">
        <v>0</v>
      </c>
      <c r="K8" s="380">
        <v>0</v>
      </c>
      <c r="L8" s="497">
        <v>5.33</v>
      </c>
      <c r="M8" s="499">
        <v>3.09</v>
      </c>
      <c r="N8" s="385">
        <v>7</v>
      </c>
      <c r="O8" s="385">
        <v>4</v>
      </c>
      <c r="P8" s="650">
        <v>0.74299999999999999</v>
      </c>
    </row>
    <row r="9" spans="1:17" ht="17.25" customHeight="1">
      <c r="A9" s="15"/>
      <c r="B9" s="381"/>
      <c r="C9" s="383"/>
      <c r="D9" s="383"/>
      <c r="E9" s="386"/>
      <c r="G9" s="344" t="s">
        <v>548</v>
      </c>
      <c r="H9" s="380" t="s">
        <v>555</v>
      </c>
      <c r="I9" s="496">
        <v>3</v>
      </c>
      <c r="J9" s="380">
        <v>0</v>
      </c>
      <c r="K9" s="380">
        <v>0</v>
      </c>
      <c r="L9" s="497">
        <v>2.67</v>
      </c>
      <c r="M9" s="499">
        <v>3.3</v>
      </c>
      <c r="N9" s="385">
        <v>2</v>
      </c>
      <c r="O9" s="385">
        <v>4</v>
      </c>
      <c r="P9" s="650">
        <v>0.79400000000000004</v>
      </c>
    </row>
    <row r="10" spans="1:17" ht="17.25" customHeight="1">
      <c r="A10" s="658" t="s">
        <v>524</v>
      </c>
      <c r="B10" s="659"/>
      <c r="C10" s="1026" t="s">
        <v>709</v>
      </c>
      <c r="D10" s="667" t="s">
        <v>710</v>
      </c>
      <c r="E10" s="666" t="s">
        <v>711</v>
      </c>
      <c r="G10" s="344" t="s">
        <v>549</v>
      </c>
      <c r="H10" s="380" t="s">
        <v>556</v>
      </c>
      <c r="I10" s="496">
        <v>3</v>
      </c>
      <c r="J10" s="380">
        <v>0</v>
      </c>
      <c r="K10" s="380">
        <v>0</v>
      </c>
      <c r="L10" s="497">
        <v>0.67</v>
      </c>
      <c r="M10" s="499">
        <v>3.3</v>
      </c>
      <c r="N10" s="385">
        <v>0</v>
      </c>
      <c r="O10" s="385">
        <v>2</v>
      </c>
      <c r="P10" s="650">
        <v>0.82499999999999996</v>
      </c>
    </row>
    <row r="11" spans="1:17" ht="17.25" customHeight="1">
      <c r="A11" s="74" t="str">
        <f t="shared" ref="A11:A16" si="1">IF(B11="T","谷",IF(B11="P","山"," "))</f>
        <v>山</v>
      </c>
      <c r="B11" s="424" t="s">
        <v>162</v>
      </c>
      <c r="C11" s="668">
        <v>41640</v>
      </c>
      <c r="D11" s="668">
        <v>41671</v>
      </c>
      <c r="E11" s="669">
        <v>0</v>
      </c>
      <c r="G11" s="1027" t="s">
        <v>687</v>
      </c>
      <c r="H11" s="495" t="s">
        <v>714</v>
      </c>
      <c r="I11" s="402">
        <v>3</v>
      </c>
      <c r="J11" s="344">
        <v>0</v>
      </c>
      <c r="K11" s="344">
        <v>0</v>
      </c>
      <c r="L11" s="498">
        <v>0.67</v>
      </c>
      <c r="M11" s="500">
        <v>3.3</v>
      </c>
      <c r="N11" s="501">
        <v>0</v>
      </c>
      <c r="O11" s="501">
        <v>2</v>
      </c>
      <c r="P11" s="651">
        <v>0.82499999999999996</v>
      </c>
    </row>
    <row r="12" spans="1:17" ht="17.25" customHeight="1">
      <c r="A12" s="68" t="str">
        <f t="shared" si="1"/>
        <v>谷</v>
      </c>
      <c r="B12" s="419" t="s">
        <v>160</v>
      </c>
      <c r="C12" s="668">
        <v>42430</v>
      </c>
      <c r="D12" s="668">
        <v>42217</v>
      </c>
      <c r="E12" s="669">
        <v>3</v>
      </c>
      <c r="G12" s="2950" t="s">
        <v>563</v>
      </c>
      <c r="H12" s="2950"/>
      <c r="I12" s="418"/>
      <c r="J12" s="418"/>
      <c r="K12" s="418"/>
      <c r="L12" s="418"/>
      <c r="M12" s="418"/>
      <c r="N12" s="418"/>
      <c r="O12" s="418"/>
      <c r="P12" s="379"/>
      <c r="Q12" s="379"/>
    </row>
    <row r="13" spans="1:17" ht="17.25" customHeight="1">
      <c r="A13" s="68" t="str">
        <f t="shared" si="1"/>
        <v>山</v>
      </c>
      <c r="B13" s="419" t="s">
        <v>162</v>
      </c>
      <c r="C13" s="668">
        <v>43374</v>
      </c>
      <c r="D13" s="668">
        <v>42887</v>
      </c>
      <c r="E13" s="669">
        <v>-6</v>
      </c>
      <c r="G13" s="419" t="s">
        <v>354</v>
      </c>
      <c r="H13" s="429" t="s">
        <v>501</v>
      </c>
      <c r="I13" s="429" t="s">
        <v>502</v>
      </c>
      <c r="J13" s="420" t="s">
        <v>503</v>
      </c>
      <c r="K13" s="429" t="s">
        <v>504</v>
      </c>
      <c r="L13" s="420" t="s">
        <v>505</v>
      </c>
      <c r="M13" s="429" t="s">
        <v>506</v>
      </c>
      <c r="N13" s="419" t="s">
        <v>562</v>
      </c>
      <c r="O13" s="731" t="s">
        <v>514</v>
      </c>
      <c r="P13" s="379"/>
      <c r="Q13" s="379"/>
    </row>
    <row r="14" spans="1:17" ht="17.25" customHeight="1">
      <c r="A14" s="68" t="str">
        <f t="shared" si="1"/>
        <v>谷</v>
      </c>
      <c r="B14" s="37" t="s">
        <v>825</v>
      </c>
      <c r="C14" s="668">
        <v>43952</v>
      </c>
      <c r="D14" s="668"/>
      <c r="E14" s="669"/>
      <c r="G14" s="561" t="s">
        <v>826</v>
      </c>
      <c r="H14" s="725">
        <f>C3</f>
        <v>41671</v>
      </c>
      <c r="I14" s="421">
        <f>C11</f>
        <v>41640</v>
      </c>
      <c r="J14" s="422">
        <f>C19</f>
        <v>41579</v>
      </c>
      <c r="K14" s="421">
        <f>C28</f>
        <v>41579</v>
      </c>
      <c r="L14" s="422">
        <f>C37</f>
        <v>41640</v>
      </c>
      <c r="M14" s="421">
        <f t="shared" ref="M14:M15" si="2">C47</f>
        <v>41640</v>
      </c>
      <c r="N14" s="423">
        <f>C56</f>
        <v>41671</v>
      </c>
      <c r="O14" s="726">
        <f>C63</f>
        <v>41640</v>
      </c>
      <c r="P14" s="379"/>
      <c r="Q14" s="379"/>
    </row>
    <row r="15" spans="1:17" ht="17.25" customHeight="1">
      <c r="A15" s="68" t="str">
        <f t="shared" si="1"/>
        <v xml:space="preserve"> </v>
      </c>
      <c r="B15" s="419"/>
      <c r="C15" s="668"/>
      <c r="D15" s="668"/>
      <c r="E15" s="669"/>
      <c r="G15" s="562" t="s">
        <v>827</v>
      </c>
      <c r="H15" s="727">
        <f t="shared" ref="H15" si="3">C4</f>
        <v>42156</v>
      </c>
      <c r="I15" s="1028">
        <f t="shared" ref="I15:I19" si="4">C12</f>
        <v>42430</v>
      </c>
      <c r="J15" s="423">
        <f t="shared" ref="J15" si="5">C20</f>
        <v>41944</v>
      </c>
      <c r="K15" s="1028">
        <f t="shared" ref="K15" si="6">C29</f>
        <v>41944</v>
      </c>
      <c r="L15" s="423">
        <f t="shared" ref="L15" si="7">C38</f>
        <v>41974</v>
      </c>
      <c r="M15" s="1028">
        <f t="shared" si="2"/>
        <v>42005</v>
      </c>
      <c r="N15" s="423">
        <f t="shared" ref="N15" si="8">C57</f>
        <v>42309</v>
      </c>
      <c r="O15" s="728">
        <f t="shared" ref="O15:O17" si="9">C64</f>
        <v>42064</v>
      </c>
      <c r="P15" s="379"/>
      <c r="Q15" s="379"/>
    </row>
    <row r="16" spans="1:17" ht="17.25" customHeight="1">
      <c r="A16" s="68" t="str">
        <f t="shared" si="1"/>
        <v xml:space="preserve"> </v>
      </c>
      <c r="B16" s="419"/>
      <c r="C16" s="668"/>
      <c r="D16" s="668"/>
      <c r="E16" s="669"/>
      <c r="G16" s="2455" t="s">
        <v>826</v>
      </c>
      <c r="H16" s="2456">
        <v>43678</v>
      </c>
      <c r="I16" s="2457">
        <f t="shared" si="4"/>
        <v>43374</v>
      </c>
      <c r="J16" s="2458">
        <v>43313</v>
      </c>
      <c r="K16" s="2457">
        <v>43374</v>
      </c>
      <c r="L16" s="2458">
        <v>43435</v>
      </c>
      <c r="M16" s="2457">
        <v>43617</v>
      </c>
      <c r="N16" s="2458">
        <v>43282</v>
      </c>
      <c r="O16" s="728">
        <f t="shared" si="9"/>
        <v>43040</v>
      </c>
      <c r="P16" s="2459">
        <v>45444</v>
      </c>
      <c r="Q16" s="379"/>
    </row>
    <row r="17" spans="1:18" ht="17.25" customHeight="1">
      <c r="A17" s="15"/>
      <c r="C17" s="384"/>
      <c r="D17" s="384"/>
      <c r="E17" s="387"/>
      <c r="F17" s="705"/>
      <c r="G17" s="2455" t="s">
        <v>827</v>
      </c>
      <c r="H17" s="2456">
        <v>43952</v>
      </c>
      <c r="I17" s="2457">
        <f t="shared" si="4"/>
        <v>43952</v>
      </c>
      <c r="J17" s="2458">
        <v>43983</v>
      </c>
      <c r="K17" s="2457">
        <v>43983</v>
      </c>
      <c r="L17" s="2458">
        <v>43983</v>
      </c>
      <c r="M17" s="2457">
        <v>43983</v>
      </c>
      <c r="N17" s="2458">
        <v>43983</v>
      </c>
      <c r="O17" s="728">
        <f t="shared" si="9"/>
        <v>43313</v>
      </c>
      <c r="P17" s="379"/>
      <c r="Q17" s="379"/>
    </row>
    <row r="18" spans="1:18" ht="17.25" customHeight="1">
      <c r="A18" s="658" t="s">
        <v>525</v>
      </c>
      <c r="B18" s="659"/>
      <c r="C18" s="1026" t="s">
        <v>709</v>
      </c>
      <c r="D18" s="667" t="s">
        <v>710</v>
      </c>
      <c r="E18" s="666" t="s">
        <v>711</v>
      </c>
      <c r="G18" s="2455" t="s">
        <v>826</v>
      </c>
      <c r="H18" s="2456" t="s">
        <v>271</v>
      </c>
      <c r="I18" s="2457">
        <f t="shared" si="4"/>
        <v>0</v>
      </c>
      <c r="J18" s="2458">
        <v>44774</v>
      </c>
      <c r="K18" s="2457">
        <v>44713</v>
      </c>
      <c r="L18" s="2458">
        <v>44682</v>
      </c>
      <c r="M18" s="2457">
        <v>44682</v>
      </c>
      <c r="N18" s="2458">
        <v>44348</v>
      </c>
      <c r="O18" s="1876">
        <v>44682</v>
      </c>
      <c r="P18" s="379"/>
      <c r="Q18" s="379"/>
    </row>
    <row r="19" spans="1:18" ht="17.25" customHeight="1">
      <c r="A19" s="74" t="str">
        <f t="shared" ref="A19:A25" si="10">IF(B19="T","谷",IF(B19="P","山"," "))</f>
        <v>山</v>
      </c>
      <c r="B19" s="424" t="s">
        <v>162</v>
      </c>
      <c r="C19" s="668">
        <v>41579</v>
      </c>
      <c r="D19" s="668">
        <v>41699</v>
      </c>
      <c r="E19" s="669">
        <v>7</v>
      </c>
      <c r="G19" s="2455" t="s">
        <v>827</v>
      </c>
      <c r="H19" s="2456"/>
      <c r="I19" s="2457">
        <f t="shared" si="4"/>
        <v>0</v>
      </c>
      <c r="J19" s="2458" t="s">
        <v>271</v>
      </c>
      <c r="K19" s="2457">
        <v>45017</v>
      </c>
      <c r="L19" s="2458" t="s">
        <v>271</v>
      </c>
      <c r="M19" s="2457">
        <v>45139</v>
      </c>
      <c r="N19" s="2458">
        <v>45017</v>
      </c>
      <c r="O19" s="1876">
        <v>45017</v>
      </c>
      <c r="P19" s="379"/>
      <c r="Q19" s="379"/>
    </row>
    <row r="20" spans="1:18" ht="17.25" customHeight="1">
      <c r="A20" s="68" t="str">
        <f t="shared" si="10"/>
        <v>谷</v>
      </c>
      <c r="B20" s="419" t="s">
        <v>160</v>
      </c>
      <c r="C20" s="668">
        <v>41944</v>
      </c>
      <c r="D20" s="668">
        <v>42036</v>
      </c>
      <c r="E20" s="669">
        <v>5</v>
      </c>
      <c r="G20" s="563" t="s">
        <v>826</v>
      </c>
      <c r="H20" s="729" t="s">
        <v>271</v>
      </c>
      <c r="I20" s="425" t="s">
        <v>271</v>
      </c>
      <c r="J20" s="426" t="s">
        <v>271</v>
      </c>
      <c r="K20" s="425" t="s">
        <v>271</v>
      </c>
      <c r="L20" s="426" t="s">
        <v>271</v>
      </c>
      <c r="M20" s="425" t="s">
        <v>271</v>
      </c>
      <c r="N20" s="426" t="s">
        <v>271</v>
      </c>
      <c r="O20" s="730"/>
      <c r="P20" s="705"/>
      <c r="Q20" s="705"/>
      <c r="R20" s="705"/>
    </row>
    <row r="21" spans="1:18" ht="17.25" customHeight="1">
      <c r="A21" s="68" t="str">
        <f t="shared" si="10"/>
        <v>山</v>
      </c>
      <c r="B21" s="419" t="s">
        <v>162</v>
      </c>
      <c r="C21" s="668">
        <v>42705</v>
      </c>
      <c r="D21" s="668">
        <v>42856</v>
      </c>
      <c r="E21" s="669">
        <v>-2</v>
      </c>
    </row>
    <row r="22" spans="1:18" ht="17.25" customHeight="1">
      <c r="A22" s="68" t="str">
        <f t="shared" si="10"/>
        <v>谷</v>
      </c>
      <c r="B22" s="37" t="s">
        <v>825</v>
      </c>
      <c r="C22" s="668">
        <v>43983</v>
      </c>
      <c r="D22" s="668"/>
      <c r="E22" s="669"/>
      <c r="G22" s="427" t="s">
        <v>580</v>
      </c>
      <c r="H22" s="427"/>
      <c r="I22" s="428"/>
      <c r="J22" s="428"/>
      <c r="K22" s="428"/>
      <c r="L22" s="428"/>
      <c r="M22" s="428"/>
      <c r="N22" s="428"/>
      <c r="O22" s="428"/>
    </row>
    <row r="23" spans="1:18" ht="17.25" customHeight="1">
      <c r="A23" s="68" t="str">
        <f t="shared" si="10"/>
        <v xml:space="preserve"> </v>
      </c>
      <c r="B23" s="419"/>
      <c r="C23" s="668"/>
      <c r="D23" s="668"/>
      <c r="E23" s="669"/>
      <c r="G23" s="561" t="s">
        <v>354</v>
      </c>
      <c r="H23" s="420" t="s">
        <v>501</v>
      </c>
      <c r="I23" s="429" t="s">
        <v>502</v>
      </c>
      <c r="J23" s="561" t="s">
        <v>503</v>
      </c>
      <c r="K23" s="420" t="s">
        <v>504</v>
      </c>
      <c r="L23" s="429" t="s">
        <v>505</v>
      </c>
      <c r="M23" s="420" t="s">
        <v>506</v>
      </c>
      <c r="N23" s="429" t="s">
        <v>562</v>
      </c>
      <c r="O23" s="420" t="s">
        <v>514</v>
      </c>
    </row>
    <row r="24" spans="1:18" ht="17.25" customHeight="1">
      <c r="A24" s="68" t="str">
        <f t="shared" si="10"/>
        <v xml:space="preserve"> </v>
      </c>
      <c r="B24" s="419"/>
      <c r="C24" s="668"/>
      <c r="D24" s="668"/>
      <c r="E24" s="669"/>
      <c r="F24" s="705"/>
      <c r="G24" s="561" t="s">
        <v>560</v>
      </c>
      <c r="H24" s="422">
        <f>D3</f>
        <v>41640</v>
      </c>
      <c r="I24" s="421">
        <f>D11</f>
        <v>41671</v>
      </c>
      <c r="J24" s="421">
        <f>D19</f>
        <v>41699</v>
      </c>
      <c r="K24" s="422">
        <f>D28</f>
        <v>41640</v>
      </c>
      <c r="L24" s="421">
        <f>D37</f>
        <v>41640</v>
      </c>
      <c r="M24" s="422">
        <f t="shared" ref="M24:M28" si="11">D47</f>
        <v>41699</v>
      </c>
      <c r="N24" s="421">
        <f t="shared" ref="N24:N27" si="12">D55</f>
        <v>41609</v>
      </c>
      <c r="O24" s="422">
        <f t="shared" ref="O24:O26" si="13">D63</f>
        <v>41671</v>
      </c>
    </row>
    <row r="25" spans="1:18" ht="17.25" customHeight="1">
      <c r="A25" s="388" t="str">
        <f t="shared" si="10"/>
        <v xml:space="preserve"> </v>
      </c>
      <c r="B25" s="663"/>
      <c r="C25" s="664"/>
      <c r="D25" s="665"/>
      <c r="E25" s="666"/>
      <c r="G25" s="562" t="s">
        <v>561</v>
      </c>
      <c r="H25" s="423">
        <f t="shared" ref="H25:H26" si="14">D4</f>
        <v>42217</v>
      </c>
      <c r="I25" s="1028">
        <f t="shared" ref="I25:I29" si="15">D12</f>
        <v>42217</v>
      </c>
      <c r="J25" s="1028">
        <f t="shared" ref="J25:J26" si="16">D20</f>
        <v>42036</v>
      </c>
      <c r="K25" s="423">
        <f>D29</f>
        <v>41944</v>
      </c>
      <c r="L25" s="1028">
        <f>D38</f>
        <v>41974</v>
      </c>
      <c r="M25" s="423">
        <f t="shared" si="11"/>
        <v>42125</v>
      </c>
      <c r="N25" s="1028">
        <f t="shared" si="12"/>
        <v>41974</v>
      </c>
      <c r="O25" s="423">
        <f t="shared" si="13"/>
        <v>42186</v>
      </c>
    </row>
    <row r="26" spans="1:18" ht="17.25" customHeight="1">
      <c r="G26" s="562" t="s">
        <v>560</v>
      </c>
      <c r="H26" s="423">
        <f t="shared" si="14"/>
        <v>42917</v>
      </c>
      <c r="I26" s="1028">
        <f t="shared" si="15"/>
        <v>42887</v>
      </c>
      <c r="J26" s="1028">
        <f t="shared" si="16"/>
        <v>42856</v>
      </c>
      <c r="K26" s="423">
        <f>D30</f>
        <v>43040</v>
      </c>
      <c r="L26" s="1028">
        <f>D39</f>
        <v>43191</v>
      </c>
      <c r="M26" s="423">
        <f t="shared" si="11"/>
        <v>42522</v>
      </c>
      <c r="N26" s="1028">
        <f t="shared" si="12"/>
        <v>42522</v>
      </c>
      <c r="O26" s="423">
        <f t="shared" si="13"/>
        <v>42917</v>
      </c>
    </row>
    <row r="27" spans="1:18" ht="17.25" customHeight="1">
      <c r="A27" s="658" t="s">
        <v>526</v>
      </c>
      <c r="B27" s="670"/>
      <c r="C27" s="1029" t="s">
        <v>709</v>
      </c>
      <c r="D27" s="671" t="s">
        <v>710</v>
      </c>
      <c r="E27" s="666" t="s">
        <v>711</v>
      </c>
      <c r="G27" s="562" t="s">
        <v>561</v>
      </c>
      <c r="H27" s="423" t="s">
        <v>271</v>
      </c>
      <c r="I27" s="1028">
        <f t="shared" si="15"/>
        <v>0</v>
      </c>
      <c r="J27" s="1028" t="s">
        <v>271</v>
      </c>
      <c r="K27" s="423" t="s">
        <v>271</v>
      </c>
      <c r="L27" s="1028" t="s">
        <v>271</v>
      </c>
      <c r="M27" s="423"/>
      <c r="N27" s="1028">
        <f t="shared" si="12"/>
        <v>42826</v>
      </c>
      <c r="O27" s="423" t="s">
        <v>271</v>
      </c>
    </row>
    <row r="28" spans="1:18" ht="17.25" customHeight="1">
      <c r="A28" s="74" t="str">
        <f>IF(B28="T","谷",IF(B28="P","山"," "))</f>
        <v>山</v>
      </c>
      <c r="B28" s="563" t="s">
        <v>162</v>
      </c>
      <c r="C28" s="668">
        <v>41579</v>
      </c>
      <c r="D28" s="672">
        <v>41640</v>
      </c>
      <c r="E28" s="669">
        <v>0</v>
      </c>
      <c r="G28" s="562" t="s">
        <v>560</v>
      </c>
      <c r="H28" s="423" t="s">
        <v>271</v>
      </c>
      <c r="I28" s="1028">
        <f t="shared" si="15"/>
        <v>0</v>
      </c>
      <c r="J28" s="1028" t="s">
        <v>271</v>
      </c>
      <c r="K28" s="423" t="s">
        <v>271</v>
      </c>
      <c r="L28" s="1028" t="s">
        <v>271</v>
      </c>
      <c r="M28" s="423">
        <f t="shared" si="11"/>
        <v>43221</v>
      </c>
      <c r="N28" s="1028" t="s">
        <v>271</v>
      </c>
      <c r="O28" s="423" t="s">
        <v>271</v>
      </c>
    </row>
    <row r="29" spans="1:18" ht="17.25" customHeight="1">
      <c r="A29" s="68" t="str">
        <f t="shared" ref="A29:A34" si="17">IF(B29="T","谷",IF(B29="P","山"," "))</f>
        <v>谷</v>
      </c>
      <c r="B29" s="673" t="s">
        <v>160</v>
      </c>
      <c r="C29" s="668">
        <v>41944</v>
      </c>
      <c r="D29" s="672">
        <v>41944</v>
      </c>
      <c r="E29" s="669">
        <v>0</v>
      </c>
      <c r="G29" s="562" t="s">
        <v>561</v>
      </c>
      <c r="H29" s="423" t="s">
        <v>271</v>
      </c>
      <c r="I29" s="1028">
        <f t="shared" si="15"/>
        <v>0</v>
      </c>
      <c r="J29" s="1028" t="s">
        <v>271</v>
      </c>
      <c r="K29" s="423" t="s">
        <v>271</v>
      </c>
      <c r="L29" s="1028" t="s">
        <v>271</v>
      </c>
      <c r="M29" s="423" t="s">
        <v>271</v>
      </c>
      <c r="N29" s="1028" t="s">
        <v>271</v>
      </c>
      <c r="O29" s="423" t="s">
        <v>271</v>
      </c>
    </row>
    <row r="30" spans="1:18" ht="17.25" customHeight="1">
      <c r="A30" s="68" t="str">
        <f t="shared" si="17"/>
        <v>山</v>
      </c>
      <c r="B30" s="673" t="s">
        <v>162</v>
      </c>
      <c r="C30" s="668">
        <v>42705</v>
      </c>
      <c r="D30" s="672">
        <v>43040</v>
      </c>
      <c r="E30" s="669">
        <v>11</v>
      </c>
      <c r="G30" s="563" t="s">
        <v>270</v>
      </c>
      <c r="H30" s="426"/>
      <c r="I30" s="425"/>
      <c r="J30" s="425"/>
      <c r="K30" s="426"/>
      <c r="L30" s="425" t="s">
        <v>271</v>
      </c>
      <c r="M30" s="426"/>
      <c r="N30" s="425"/>
      <c r="O30" s="426"/>
    </row>
    <row r="31" spans="1:18" ht="17.25" customHeight="1">
      <c r="A31" s="68" t="str">
        <f t="shared" si="17"/>
        <v>谷</v>
      </c>
      <c r="B31" s="673" t="s">
        <v>160</v>
      </c>
      <c r="C31" s="668">
        <v>43983</v>
      </c>
      <c r="D31" s="672"/>
      <c r="E31" s="669" t="s">
        <v>765</v>
      </c>
      <c r="H31" s="15"/>
      <c r="I31" s="705"/>
      <c r="J31" s="705"/>
      <c r="K31" s="16"/>
      <c r="L31" s="705"/>
    </row>
    <row r="32" spans="1:18" ht="17.25" customHeight="1">
      <c r="A32" s="74" t="str">
        <f t="shared" si="17"/>
        <v xml:space="preserve"> </v>
      </c>
      <c r="B32" s="481"/>
      <c r="C32" s="668"/>
      <c r="D32" s="672"/>
      <c r="E32" s="669"/>
      <c r="F32" s="705"/>
      <c r="G32" s="705"/>
      <c r="H32" s="15"/>
      <c r="I32" s="705"/>
      <c r="J32" s="705"/>
      <c r="K32" s="16"/>
      <c r="L32" s="705"/>
    </row>
    <row r="33" spans="1:12" ht="17.25" customHeight="1">
      <c r="A33" s="74" t="str">
        <f t="shared" si="17"/>
        <v xml:space="preserve"> </v>
      </c>
      <c r="B33" s="481"/>
      <c r="C33" s="469"/>
      <c r="D33" s="674"/>
      <c r="E33" s="662"/>
      <c r="H33" s="15"/>
      <c r="I33" s="705"/>
      <c r="J33" s="16"/>
      <c r="K33" s="16"/>
      <c r="L33" s="705"/>
    </row>
    <row r="34" spans="1:12" ht="17.25" customHeight="1">
      <c r="A34" s="74" t="str">
        <f t="shared" si="17"/>
        <v xml:space="preserve"> </v>
      </c>
      <c r="B34" s="481"/>
      <c r="C34" s="675"/>
      <c r="D34" s="676"/>
      <c r="E34" s="677"/>
      <c r="H34" s="15"/>
      <c r="I34" s="705"/>
      <c r="J34" s="16"/>
      <c r="K34" s="705"/>
      <c r="L34" s="705"/>
    </row>
    <row r="35" spans="1:12" ht="17.25" customHeight="1">
      <c r="F35" s="705"/>
      <c r="H35" s="15"/>
      <c r="I35" s="705"/>
      <c r="J35" s="16"/>
      <c r="K35" s="705"/>
      <c r="L35" s="705"/>
    </row>
    <row r="36" spans="1:12" ht="17.25" customHeight="1">
      <c r="A36" s="658" t="s">
        <v>527</v>
      </c>
      <c r="B36" s="659"/>
      <c r="C36" s="1026" t="s">
        <v>709</v>
      </c>
      <c r="D36" s="667" t="s">
        <v>710</v>
      </c>
      <c r="E36" s="666" t="s">
        <v>711</v>
      </c>
      <c r="F36" s="705"/>
    </row>
    <row r="37" spans="1:12" ht="17.25" customHeight="1">
      <c r="A37" s="74" t="str">
        <f t="shared" ref="A37:A44" si="18">IF(B37="T","谷",IF(B37="P","山"," "))</f>
        <v>山</v>
      </c>
      <c r="B37" s="424" t="s">
        <v>162</v>
      </c>
      <c r="C37" s="668">
        <v>41640</v>
      </c>
      <c r="D37" s="668">
        <v>41640</v>
      </c>
      <c r="E37" s="669">
        <v>1</v>
      </c>
      <c r="F37" s="705"/>
    </row>
    <row r="38" spans="1:12" ht="17.25" customHeight="1">
      <c r="A38" s="68" t="str">
        <f t="shared" si="18"/>
        <v>谷</v>
      </c>
      <c r="B38" s="419" t="s">
        <v>160</v>
      </c>
      <c r="C38" s="668">
        <v>41974</v>
      </c>
      <c r="D38" s="668">
        <v>41974</v>
      </c>
      <c r="E38" s="669">
        <v>0</v>
      </c>
      <c r="F38" s="705"/>
      <c r="H38" s="15"/>
      <c r="I38" s="705"/>
      <c r="J38" s="16"/>
      <c r="K38" s="16"/>
      <c r="L38" s="705"/>
    </row>
    <row r="39" spans="1:12" ht="17.25" customHeight="1">
      <c r="A39" s="68" t="str">
        <f t="shared" si="18"/>
        <v>山</v>
      </c>
      <c r="B39" s="419" t="s">
        <v>162</v>
      </c>
      <c r="C39" s="668">
        <v>43435</v>
      </c>
      <c r="D39" s="668">
        <v>43191</v>
      </c>
      <c r="E39" s="669">
        <v>8</v>
      </c>
      <c r="F39" s="705"/>
      <c r="G39" s="705"/>
      <c r="H39" s="15"/>
      <c r="I39" s="705"/>
      <c r="J39" s="16"/>
      <c r="K39" s="16"/>
      <c r="L39" s="705"/>
    </row>
    <row r="40" spans="1:12" ht="17.25" customHeight="1">
      <c r="A40" s="68" t="str">
        <f t="shared" si="18"/>
        <v>谷</v>
      </c>
      <c r="B40" s="419" t="s">
        <v>160</v>
      </c>
      <c r="C40" s="668">
        <v>44013</v>
      </c>
      <c r="D40" s="668"/>
      <c r="E40" s="669" t="s">
        <v>765</v>
      </c>
      <c r="F40" s="705"/>
      <c r="G40" s="705"/>
      <c r="H40" s="15"/>
      <c r="I40" s="705"/>
      <c r="J40" s="16"/>
      <c r="K40" s="16"/>
      <c r="L40" s="705"/>
    </row>
    <row r="41" spans="1:12" ht="17.25" customHeight="1">
      <c r="A41" s="68" t="str">
        <f t="shared" si="18"/>
        <v xml:space="preserve"> </v>
      </c>
      <c r="B41" s="435"/>
      <c r="C41" s="668"/>
      <c r="D41" s="668"/>
      <c r="E41" s="669"/>
      <c r="H41" s="15"/>
      <c r="I41" s="705"/>
      <c r="J41" s="16"/>
      <c r="K41" s="16"/>
      <c r="L41" s="705"/>
    </row>
    <row r="42" spans="1:12" ht="17.25" customHeight="1">
      <c r="A42" s="68" t="str">
        <f t="shared" si="18"/>
        <v xml:space="preserve"> </v>
      </c>
      <c r="B42" s="435"/>
      <c r="C42" s="678"/>
      <c r="D42" s="678"/>
      <c r="E42" s="679"/>
      <c r="F42" s="15"/>
      <c r="K42" s="705"/>
      <c r="L42" s="705"/>
    </row>
    <row r="43" spans="1:12" ht="17.25" customHeight="1">
      <c r="A43" s="68" t="str">
        <f t="shared" si="18"/>
        <v xml:space="preserve"> </v>
      </c>
      <c r="B43" s="435"/>
      <c r="C43" s="678"/>
      <c r="D43" s="678"/>
      <c r="E43" s="435"/>
      <c r="F43" s="15"/>
    </row>
    <row r="44" spans="1:12" ht="17.25" customHeight="1">
      <c r="A44" s="68" t="str">
        <f t="shared" si="18"/>
        <v xml:space="preserve"> </v>
      </c>
      <c r="B44" s="435"/>
      <c r="C44" s="678"/>
      <c r="D44" s="678"/>
      <c r="E44" s="435"/>
      <c r="F44" s="15"/>
    </row>
    <row r="45" spans="1:12" ht="17.25" customHeight="1">
      <c r="F45" s="15"/>
    </row>
    <row r="46" spans="1:12" ht="17.25" customHeight="1">
      <c r="A46" s="658" t="s">
        <v>528</v>
      </c>
      <c r="B46" s="659"/>
      <c r="C46" s="1026" t="s">
        <v>709</v>
      </c>
      <c r="D46" s="667" t="s">
        <v>710</v>
      </c>
      <c r="E46" s="666" t="s">
        <v>711</v>
      </c>
      <c r="F46" s="15"/>
      <c r="K46" s="16"/>
      <c r="L46" s="705"/>
    </row>
    <row r="47" spans="1:12" ht="17.25" customHeight="1">
      <c r="A47" s="389" t="str">
        <f t="shared" ref="A47:A51" si="19">IF(B47="T","谷",IF(B47="P","山"," "))</f>
        <v>山</v>
      </c>
      <c r="B47" s="41" t="s">
        <v>162</v>
      </c>
      <c r="C47" s="469">
        <v>41640</v>
      </c>
      <c r="D47" s="469">
        <v>41699</v>
      </c>
      <c r="E47" s="662">
        <v>1</v>
      </c>
      <c r="F47" s="15"/>
      <c r="K47" s="16"/>
      <c r="L47" s="705"/>
    </row>
    <row r="48" spans="1:12" ht="17.25" customHeight="1">
      <c r="A48" s="388" t="str">
        <f t="shared" si="19"/>
        <v>谷</v>
      </c>
      <c r="B48" s="37" t="s">
        <v>160</v>
      </c>
      <c r="C48" s="469">
        <v>42005</v>
      </c>
      <c r="D48" s="469">
        <v>42125</v>
      </c>
      <c r="E48" s="662">
        <v>-5</v>
      </c>
      <c r="F48" s="15"/>
      <c r="K48" s="16"/>
      <c r="L48" s="705"/>
    </row>
    <row r="49" spans="1:16" ht="17.25" customHeight="1">
      <c r="A49" s="388" t="str">
        <f t="shared" si="19"/>
        <v>山</v>
      </c>
      <c r="B49" s="37" t="s">
        <v>162</v>
      </c>
      <c r="C49" s="469"/>
      <c r="D49" s="469">
        <v>42522</v>
      </c>
      <c r="E49" s="662" t="s">
        <v>161</v>
      </c>
      <c r="F49" s="15"/>
      <c r="K49" s="705"/>
      <c r="L49" s="705"/>
    </row>
    <row r="50" spans="1:16" ht="17.25" customHeight="1">
      <c r="A50" s="388" t="str">
        <f t="shared" si="19"/>
        <v>山</v>
      </c>
      <c r="B50" s="37" t="s">
        <v>162</v>
      </c>
      <c r="C50" s="469">
        <v>43405</v>
      </c>
      <c r="D50" s="469"/>
      <c r="E50" s="662" t="s">
        <v>264</v>
      </c>
      <c r="H50" s="15"/>
      <c r="I50" s="705"/>
      <c r="J50" s="16"/>
      <c r="L50" s="705"/>
    </row>
    <row r="51" spans="1:16" ht="17.25" customHeight="1">
      <c r="A51" s="388" t="str">
        <f t="shared" si="19"/>
        <v>谷</v>
      </c>
      <c r="B51" s="37" t="s">
        <v>160</v>
      </c>
      <c r="C51" s="469">
        <v>43983</v>
      </c>
      <c r="D51" s="469">
        <v>43221</v>
      </c>
      <c r="E51" s="662" t="s">
        <v>161</v>
      </c>
    </row>
    <row r="52" spans="1:16" ht="17.25" customHeight="1">
      <c r="A52" s="1030"/>
      <c r="B52" s="380"/>
      <c r="C52" s="469"/>
      <c r="D52" s="469"/>
      <c r="E52" s="662"/>
    </row>
    <row r="53" spans="1:16" ht="17.25" customHeight="1">
      <c r="B53" s="15"/>
      <c r="C53" s="384"/>
      <c r="D53" s="384"/>
      <c r="E53" s="387"/>
      <c r="H53" s="15"/>
      <c r="I53" s="705"/>
      <c r="J53" s="16"/>
      <c r="K53" s="16"/>
      <c r="L53" s="705"/>
    </row>
    <row r="54" spans="1:16" ht="17.25" customHeight="1">
      <c r="A54" s="658" t="s">
        <v>542</v>
      </c>
      <c r="B54" s="659"/>
      <c r="C54" s="1026" t="s">
        <v>709</v>
      </c>
      <c r="D54" s="667" t="s">
        <v>710</v>
      </c>
      <c r="E54" s="666" t="s">
        <v>711</v>
      </c>
      <c r="F54" s="705"/>
      <c r="G54" s="705"/>
      <c r="H54" s="15"/>
      <c r="I54" s="705"/>
      <c r="J54" s="16"/>
      <c r="K54" s="16"/>
      <c r="L54" s="705"/>
    </row>
    <row r="55" spans="1:16" ht="17.25" customHeight="1">
      <c r="A55" s="389" t="str">
        <f t="shared" ref="A55:A59" si="20">IF(B55="T","谷",IF(B55="P","山"," "))</f>
        <v>谷</v>
      </c>
      <c r="B55" s="424" t="s">
        <v>160</v>
      </c>
      <c r="C55" s="668"/>
      <c r="D55" s="668">
        <v>41609</v>
      </c>
      <c r="E55" s="669" t="s">
        <v>161</v>
      </c>
      <c r="H55" s="15"/>
      <c r="I55" s="705"/>
      <c r="J55" s="16"/>
      <c r="K55" s="16"/>
      <c r="L55" s="705"/>
    </row>
    <row r="56" spans="1:16" ht="17.25" customHeight="1">
      <c r="A56" s="388" t="str">
        <f t="shared" si="20"/>
        <v>山</v>
      </c>
      <c r="B56" s="419" t="s">
        <v>162</v>
      </c>
      <c r="C56" s="668">
        <v>41671</v>
      </c>
      <c r="D56" s="668">
        <v>41974</v>
      </c>
      <c r="E56" s="669">
        <v>10</v>
      </c>
      <c r="H56" s="15"/>
      <c r="I56" s="705"/>
      <c r="J56" s="705"/>
      <c r="K56" s="16"/>
      <c r="L56" s="705"/>
    </row>
    <row r="57" spans="1:16" ht="17.25" customHeight="1">
      <c r="A57" s="388" t="str">
        <f t="shared" si="20"/>
        <v>谷</v>
      </c>
      <c r="B57" s="419" t="s">
        <v>160</v>
      </c>
      <c r="C57" s="668">
        <v>42309</v>
      </c>
      <c r="D57" s="668">
        <v>42522</v>
      </c>
      <c r="E57" s="669">
        <v>8</v>
      </c>
      <c r="I57" s="705"/>
      <c r="J57" s="705"/>
      <c r="K57" s="705"/>
      <c r="L57" s="705"/>
      <c r="M57" s="705"/>
      <c r="N57" s="705"/>
      <c r="O57" s="705" t="s">
        <v>64</v>
      </c>
      <c r="P57" s="705" t="s">
        <v>64</v>
      </c>
    </row>
    <row r="58" spans="1:16" ht="17.25" customHeight="1">
      <c r="A58" s="388" t="str">
        <f t="shared" si="20"/>
        <v>山</v>
      </c>
      <c r="B58" s="419" t="s">
        <v>162</v>
      </c>
      <c r="C58" s="668">
        <v>43313</v>
      </c>
      <c r="D58" s="668">
        <v>42826</v>
      </c>
      <c r="E58" s="669">
        <v>2</v>
      </c>
      <c r="F58" s="379"/>
    </row>
    <row r="59" spans="1:16" ht="17.25" customHeight="1">
      <c r="A59" s="388" t="str">
        <f t="shared" si="20"/>
        <v>谷</v>
      </c>
      <c r="B59" s="419" t="s">
        <v>825</v>
      </c>
      <c r="C59" s="668">
        <v>43983</v>
      </c>
      <c r="D59" s="668"/>
      <c r="E59" s="669"/>
      <c r="F59" s="379"/>
    </row>
    <row r="60" spans="1:16" ht="17.25" customHeight="1">
      <c r="A60" s="1030"/>
      <c r="B60" s="380"/>
      <c r="C60" s="469"/>
      <c r="D60" s="469"/>
      <c r="E60" s="662"/>
    </row>
    <row r="61" spans="1:16" ht="17.25" customHeight="1">
      <c r="B61" s="17"/>
      <c r="C61" s="17"/>
      <c r="D61" s="17"/>
      <c r="E61" s="17"/>
      <c r="F61" s="379"/>
    </row>
    <row r="62" spans="1:16" ht="17.25" customHeight="1">
      <c r="A62" s="658" t="s">
        <v>746</v>
      </c>
      <c r="B62" s="659"/>
      <c r="C62" s="1026" t="s">
        <v>709</v>
      </c>
      <c r="D62" s="667" t="s">
        <v>710</v>
      </c>
      <c r="E62" s="666" t="s">
        <v>711</v>
      </c>
      <c r="F62" s="379"/>
    </row>
    <row r="63" spans="1:16" ht="17.25" customHeight="1">
      <c r="A63" s="389" t="str">
        <f t="shared" ref="A63:A68" si="21">IF(B63="T","谷",IF(B63="P","山"," "))</f>
        <v>山</v>
      </c>
      <c r="B63" s="815" t="s">
        <v>162</v>
      </c>
      <c r="C63" s="975">
        <v>41640</v>
      </c>
      <c r="D63" s="975">
        <v>41671</v>
      </c>
      <c r="E63" s="815">
        <v>1</v>
      </c>
    </row>
    <row r="64" spans="1:16" ht="17.25" customHeight="1">
      <c r="A64" s="388" t="str">
        <f t="shared" si="21"/>
        <v>谷</v>
      </c>
      <c r="B64" s="815" t="s">
        <v>160</v>
      </c>
      <c r="C64" s="975">
        <v>42064</v>
      </c>
      <c r="D64" s="975">
        <v>42186</v>
      </c>
      <c r="E64" s="815">
        <v>4</v>
      </c>
    </row>
    <row r="65" spans="1:11" ht="17.25" customHeight="1">
      <c r="A65" s="388" t="str">
        <f t="shared" si="21"/>
        <v>山</v>
      </c>
      <c r="B65" s="815" t="s">
        <v>162</v>
      </c>
      <c r="C65" s="975">
        <v>43040</v>
      </c>
      <c r="D65" s="975">
        <v>42917</v>
      </c>
      <c r="E65" s="815">
        <v>-4</v>
      </c>
      <c r="K65" s="705"/>
    </row>
    <row r="66" spans="1:11" ht="17.25" customHeight="1">
      <c r="A66" s="388" t="str">
        <f t="shared" si="21"/>
        <v>谷</v>
      </c>
      <c r="B66" s="815" t="s">
        <v>160</v>
      </c>
      <c r="C66" s="975">
        <v>43313</v>
      </c>
      <c r="D66" s="975"/>
      <c r="E66" s="815" t="s">
        <v>765</v>
      </c>
    </row>
    <row r="67" spans="1:11" ht="17.25" customHeight="1">
      <c r="A67" s="388" t="str">
        <f t="shared" si="21"/>
        <v xml:space="preserve"> </v>
      </c>
      <c r="B67" s="419"/>
      <c r="C67" s="668"/>
      <c r="D67" s="668"/>
      <c r="E67" s="669"/>
    </row>
    <row r="68" spans="1:11" ht="17.25" customHeight="1">
      <c r="A68" s="388" t="str">
        <f t="shared" si="21"/>
        <v xml:space="preserve"> </v>
      </c>
      <c r="B68" s="37"/>
      <c r="C68" s="668"/>
      <c r="D68" s="668"/>
      <c r="E68" s="37"/>
    </row>
    <row r="70" spans="1:11">
      <c r="A70" s="15"/>
    </row>
  </sheetData>
  <mergeCells count="1">
    <mergeCell ref="G12:H12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E11"/>
  <sheetViews>
    <sheetView workbookViewId="0">
      <selection activeCell="D11" sqref="D11"/>
    </sheetView>
  </sheetViews>
  <sheetFormatPr defaultColWidth="9" defaultRowHeight="13"/>
  <cols>
    <col min="1" max="5" width="22.08984375" style="305" customWidth="1"/>
    <col min="6" max="16384" width="9" style="305"/>
  </cols>
  <sheetData>
    <row r="1" spans="1:5" ht="18" customHeight="1">
      <c r="A1" s="303" t="s">
        <v>722</v>
      </c>
      <c r="B1" s="1492" t="s">
        <v>1204</v>
      </c>
      <c r="C1" s="310"/>
      <c r="D1" s="310"/>
      <c r="E1" s="310"/>
    </row>
    <row r="2" spans="1:5" s="491" customFormat="1" ht="18" customHeight="1">
      <c r="A2" s="232" t="s">
        <v>760</v>
      </c>
      <c r="B2" s="232" t="s">
        <v>761</v>
      </c>
      <c r="C2" s="588" t="s">
        <v>505</v>
      </c>
      <c r="D2" s="232" t="s">
        <v>762</v>
      </c>
      <c r="E2" s="232" t="s">
        <v>763</v>
      </c>
    </row>
    <row r="3" spans="1:5" ht="30.75" customHeight="1">
      <c r="A3" s="589" t="s">
        <v>664</v>
      </c>
      <c r="B3" s="590" t="s">
        <v>665</v>
      </c>
      <c r="C3" s="590" t="s">
        <v>573</v>
      </c>
      <c r="D3" s="591" t="s">
        <v>666</v>
      </c>
      <c r="E3" s="590" t="s">
        <v>667</v>
      </c>
    </row>
    <row r="4" spans="1:5" ht="30.75" customHeight="1">
      <c r="A4" s="589" t="s">
        <v>668</v>
      </c>
      <c r="B4" s="590" t="s">
        <v>669</v>
      </c>
      <c r="C4" s="590" t="s">
        <v>749</v>
      </c>
      <c r="D4" s="591" t="s">
        <v>670</v>
      </c>
      <c r="E4" s="590" t="s">
        <v>750</v>
      </c>
    </row>
    <row r="5" spans="1:5" ht="30.75" customHeight="1">
      <c r="A5" s="591" t="s">
        <v>671</v>
      </c>
      <c r="B5" s="590" t="s">
        <v>672</v>
      </c>
      <c r="C5" s="590" t="s">
        <v>666</v>
      </c>
      <c r="D5" s="591" t="s">
        <v>673</v>
      </c>
      <c r="E5" s="590" t="s">
        <v>674</v>
      </c>
    </row>
    <row r="6" spans="1:5" ht="30.75" customHeight="1">
      <c r="A6" s="591" t="s">
        <v>675</v>
      </c>
      <c r="B6" s="590" t="s">
        <v>676</v>
      </c>
      <c r="C6" s="590" t="s">
        <v>751</v>
      </c>
      <c r="D6" s="591" t="s">
        <v>677</v>
      </c>
      <c r="E6" s="590" t="s">
        <v>678</v>
      </c>
    </row>
    <row r="7" spans="1:5" ht="30.75" customHeight="1">
      <c r="A7" s="590" t="s">
        <v>679</v>
      </c>
      <c r="B7" s="1493" t="s">
        <v>1205</v>
      </c>
      <c r="C7" s="590" t="s">
        <v>752</v>
      </c>
      <c r="D7" s="590" t="s">
        <v>680</v>
      </c>
      <c r="E7" s="590" t="s">
        <v>681</v>
      </c>
    </row>
    <row r="8" spans="1:5" ht="30.75" customHeight="1">
      <c r="A8" s="591" t="s">
        <v>573</v>
      </c>
      <c r="B8" s="590" t="s">
        <v>573</v>
      </c>
      <c r="C8" s="590" t="s">
        <v>753</v>
      </c>
      <c r="D8" s="591" t="s">
        <v>573</v>
      </c>
      <c r="E8" s="590" t="s">
        <v>682</v>
      </c>
    </row>
    <row r="9" spans="1:5" ht="30.75" customHeight="1">
      <c r="A9" s="590" t="s">
        <v>683</v>
      </c>
      <c r="B9" s="1493" t="s">
        <v>1206</v>
      </c>
      <c r="C9" s="590" t="s">
        <v>754</v>
      </c>
      <c r="D9" s="591"/>
      <c r="E9" s="590" t="s">
        <v>684</v>
      </c>
    </row>
    <row r="10" spans="1:5" ht="30.75" customHeight="1">
      <c r="A10" s="591"/>
      <c r="B10" s="590" t="s">
        <v>685</v>
      </c>
      <c r="C10" s="590"/>
      <c r="D10" s="591"/>
      <c r="E10" s="590" t="s">
        <v>686</v>
      </c>
    </row>
    <row r="11" spans="1:5" ht="30.75" customHeight="1">
      <c r="A11" s="591"/>
      <c r="B11" s="1493" t="s">
        <v>1207</v>
      </c>
      <c r="C11" s="590"/>
      <c r="D11" s="591"/>
      <c r="E11" s="590"/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A1:AI118"/>
  <sheetViews>
    <sheetView workbookViewId="0">
      <pane xSplit="1" ySplit="3" topLeftCell="Q4" activePane="bottomRight" state="frozen"/>
      <selection pane="topRight" activeCell="B1" sqref="B1"/>
      <selection pane="bottomLeft" activeCell="A3" sqref="A3"/>
      <selection pane="bottomRight" activeCell="AC14" sqref="AC14"/>
    </sheetView>
  </sheetViews>
  <sheetFormatPr defaultColWidth="9" defaultRowHeight="13"/>
  <cols>
    <col min="1" max="1" width="9" style="17" customWidth="1"/>
    <col min="2" max="7" width="10.6328125" style="17" customWidth="1"/>
    <col min="8" max="8" width="8.984375E-2" style="17" hidden="1" customWidth="1"/>
    <col min="9" max="9" width="10.6328125" style="17" customWidth="1"/>
    <col min="10" max="10" width="5.90625" style="17" customWidth="1"/>
    <col min="11" max="11" width="9" style="17" customWidth="1"/>
    <col min="12" max="12" width="9.90625" style="17" customWidth="1"/>
    <col min="13" max="16384" width="9" style="17"/>
  </cols>
  <sheetData>
    <row r="1" spans="1:35">
      <c r="A1" s="303" t="s">
        <v>529</v>
      </c>
      <c r="B1" s="428" t="s">
        <v>822</v>
      </c>
      <c r="C1" s="428" t="s">
        <v>822</v>
      </c>
      <c r="D1" s="428" t="s">
        <v>822</v>
      </c>
      <c r="E1" s="428" t="s">
        <v>822</v>
      </c>
      <c r="F1" s="428" t="s">
        <v>822</v>
      </c>
      <c r="G1" s="428" t="s">
        <v>822</v>
      </c>
      <c r="H1" s="428"/>
      <c r="I1" s="428" t="s">
        <v>559</v>
      </c>
      <c r="K1" s="304" t="s">
        <v>530</v>
      </c>
      <c r="T1" s="17" t="s">
        <v>745</v>
      </c>
      <c r="AC1" s="17" t="s">
        <v>744</v>
      </c>
    </row>
    <row r="2" spans="1:35">
      <c r="A2" s="403" t="s">
        <v>352</v>
      </c>
      <c r="B2" s="357" t="s">
        <v>501</v>
      </c>
      <c r="C2" s="411" t="s">
        <v>502</v>
      </c>
      <c r="D2" s="357" t="s">
        <v>503</v>
      </c>
      <c r="E2" s="357" t="s">
        <v>504</v>
      </c>
      <c r="F2" s="357" t="s">
        <v>505</v>
      </c>
      <c r="G2" s="357" t="s">
        <v>506</v>
      </c>
      <c r="H2" s="357"/>
      <c r="I2" s="357" t="s">
        <v>514</v>
      </c>
      <c r="K2" s="403" t="s">
        <v>352</v>
      </c>
      <c r="L2" s="357" t="s">
        <v>501</v>
      </c>
      <c r="M2" s="411" t="s">
        <v>502</v>
      </c>
      <c r="N2" s="357" t="s">
        <v>503</v>
      </c>
      <c r="O2" s="357" t="s">
        <v>504</v>
      </c>
      <c r="P2" s="357" t="s">
        <v>505</v>
      </c>
      <c r="Q2" s="357" t="s">
        <v>506</v>
      </c>
      <c r="R2" s="357" t="s">
        <v>514</v>
      </c>
      <c r="T2" s="357" t="s">
        <v>501</v>
      </c>
      <c r="U2" s="357" t="s">
        <v>502</v>
      </c>
      <c r="V2" s="357" t="s">
        <v>503</v>
      </c>
      <c r="W2" s="357" t="s">
        <v>504</v>
      </c>
      <c r="X2" s="357" t="s">
        <v>505</v>
      </c>
      <c r="Y2" s="357" t="s">
        <v>506</v>
      </c>
      <c r="Z2" s="357"/>
      <c r="AA2" s="357" t="s">
        <v>514</v>
      </c>
      <c r="AC2" s="357" t="s">
        <v>501</v>
      </c>
      <c r="AD2" s="357" t="s">
        <v>502</v>
      </c>
      <c r="AE2" s="357" t="s">
        <v>503</v>
      </c>
      <c r="AF2" s="357" t="s">
        <v>504</v>
      </c>
      <c r="AG2" s="357" t="s">
        <v>505</v>
      </c>
      <c r="AH2" s="357" t="s">
        <v>506</v>
      </c>
      <c r="AI2" s="357" t="s">
        <v>514</v>
      </c>
    </row>
    <row r="3" spans="1:35">
      <c r="A3" s="402" t="s">
        <v>64</v>
      </c>
      <c r="B3" s="445" t="s">
        <v>551</v>
      </c>
      <c r="C3" s="446" t="s">
        <v>552</v>
      </c>
      <c r="D3" s="445" t="s">
        <v>553</v>
      </c>
      <c r="E3" s="445" t="s">
        <v>554</v>
      </c>
      <c r="F3" s="445" t="s">
        <v>555</v>
      </c>
      <c r="G3" s="445" t="s">
        <v>556</v>
      </c>
      <c r="H3" s="445" t="s">
        <v>558</v>
      </c>
      <c r="I3" s="445" t="s">
        <v>557</v>
      </c>
      <c r="J3" s="382"/>
      <c r="K3" s="445" t="s">
        <v>64</v>
      </c>
      <c r="L3" s="445" t="s">
        <v>551</v>
      </c>
      <c r="M3" s="446" t="s">
        <v>552</v>
      </c>
      <c r="N3" s="445" t="s">
        <v>553</v>
      </c>
      <c r="O3" s="445" t="s">
        <v>554</v>
      </c>
      <c r="P3" s="445" t="s">
        <v>555</v>
      </c>
      <c r="Q3" s="445" t="s">
        <v>556</v>
      </c>
      <c r="R3" s="445" t="s">
        <v>557</v>
      </c>
      <c r="S3" s="382"/>
      <c r="T3" s="445" t="s">
        <v>551</v>
      </c>
      <c r="U3" s="445" t="s">
        <v>552</v>
      </c>
      <c r="V3" s="445" t="s">
        <v>553</v>
      </c>
      <c r="W3" s="445" t="s">
        <v>554</v>
      </c>
      <c r="X3" s="445" t="s">
        <v>555</v>
      </c>
      <c r="Y3" s="445" t="s">
        <v>556</v>
      </c>
      <c r="Z3" s="445" t="s">
        <v>558</v>
      </c>
      <c r="AA3" s="445" t="s">
        <v>557</v>
      </c>
      <c r="AB3" s="382"/>
      <c r="AC3" s="445" t="s">
        <v>551</v>
      </c>
      <c r="AD3" s="445" t="s">
        <v>552</v>
      </c>
      <c r="AE3" s="445" t="s">
        <v>553</v>
      </c>
      <c r="AF3" s="445" t="s">
        <v>554</v>
      </c>
      <c r="AG3" s="445" t="s">
        <v>555</v>
      </c>
      <c r="AH3" s="445" t="s">
        <v>556</v>
      </c>
      <c r="AI3" s="445" t="s">
        <v>557</v>
      </c>
    </row>
    <row r="4" spans="1:35">
      <c r="A4" s="404">
        <v>201801</v>
      </c>
      <c r="B4" s="2474"/>
      <c r="C4" s="2474"/>
      <c r="D4" s="2474"/>
      <c r="E4" s="2474"/>
      <c r="F4" s="2474"/>
      <c r="G4" s="2474"/>
      <c r="H4" s="2474"/>
      <c r="I4" s="2474"/>
      <c r="K4" s="404">
        <v>201801</v>
      </c>
      <c r="L4" s="2473"/>
      <c r="M4" s="2473"/>
      <c r="N4" s="2473"/>
      <c r="O4" s="2473"/>
      <c r="P4" s="2473"/>
      <c r="Q4" s="2473"/>
      <c r="R4" s="2473"/>
      <c r="T4" s="2472"/>
      <c r="U4" s="2472"/>
      <c r="V4" s="2472"/>
      <c r="W4" s="2472"/>
      <c r="X4" s="2472"/>
      <c r="Y4" s="2472"/>
      <c r="Z4" s="2472"/>
      <c r="AA4" s="2472"/>
      <c r="AC4" s="2472"/>
      <c r="AD4" s="2472"/>
      <c r="AE4" s="2472"/>
      <c r="AF4" s="2472"/>
      <c r="AG4" s="2472"/>
      <c r="AH4" s="2472"/>
      <c r="AI4" s="2472"/>
    </row>
    <row r="5" spans="1:35">
      <c r="A5" s="17">
        <v>201802</v>
      </c>
      <c r="B5" s="408">
        <f t="shared" ref="B5" si="0">T5*100</f>
        <v>0.23080117045921481</v>
      </c>
      <c r="C5" s="412">
        <f t="shared" ref="C5" si="1">U5*100</f>
        <v>0.12631561540326222</v>
      </c>
      <c r="D5" s="408">
        <f t="shared" ref="D5" si="2">V5*100</f>
        <v>5.9606314190914653E-2</v>
      </c>
      <c r="E5" s="408">
        <f t="shared" ref="E5" si="3">W5*100</f>
        <v>3.1268068602696007E-2</v>
      </c>
      <c r="F5" s="408">
        <f t="shared" ref="F5" si="4">X5*100</f>
        <v>1.6782035890834303E-2</v>
      </c>
      <c r="G5" s="408">
        <f t="shared" ref="G5" si="5">Y5*100</f>
        <v>1.9491384907371009E-2</v>
      </c>
      <c r="H5" s="408">
        <f t="shared" ref="H5" si="6">Z5*100</f>
        <v>0.48426458945429307</v>
      </c>
      <c r="I5" s="408">
        <f t="shared" ref="I5" si="7">AA5*100</f>
        <v>0.48426458945429152</v>
      </c>
      <c r="K5" s="17">
        <v>201802</v>
      </c>
      <c r="L5" s="406">
        <f t="shared" ref="L5" si="8">AC5*100</f>
        <v>47.660137760495658</v>
      </c>
      <c r="M5" s="415">
        <f t="shared" ref="M5" si="9">AD5*100</f>
        <v>26.08400823723338</v>
      </c>
      <c r="N5" s="406">
        <f t="shared" ref="N5" si="10">AE5*100</f>
        <v>12.308625385573551</v>
      </c>
      <c r="O5" s="406">
        <f t="shared" ref="O5" si="11">AF5*100</f>
        <v>6.4568149899069214</v>
      </c>
      <c r="P5" s="406">
        <f t="shared" ref="P5" si="12">AG5*100</f>
        <v>3.4654683113926632</v>
      </c>
      <c r="Q5" s="406">
        <f t="shared" ref="Q5" si="13">AH5*100</f>
        <v>4.0249453153978108</v>
      </c>
      <c r="R5" s="406">
        <f t="shared" ref="R5" si="14">AI5*100</f>
        <v>99.999999999999972</v>
      </c>
      <c r="T5" s="509">
        <v>2.3080117045921481E-3</v>
      </c>
      <c r="U5" s="509">
        <v>1.2631561540326222E-3</v>
      </c>
      <c r="V5" s="509">
        <v>5.9606314190914652E-4</v>
      </c>
      <c r="W5" s="509">
        <v>3.1268068602696009E-4</v>
      </c>
      <c r="X5" s="509">
        <v>1.6782035890834302E-4</v>
      </c>
      <c r="Y5" s="509">
        <v>1.9491384907371009E-4</v>
      </c>
      <c r="Z5" s="509">
        <v>4.8426458945429306E-3</v>
      </c>
      <c r="AA5" s="509">
        <v>4.842645894542915E-3</v>
      </c>
      <c r="AC5" s="509">
        <v>0.47660137760495658</v>
      </c>
      <c r="AD5" s="509">
        <v>0.2608400823723338</v>
      </c>
      <c r="AE5" s="509">
        <v>0.1230862538557355</v>
      </c>
      <c r="AF5" s="509">
        <v>6.4568149899069213E-2</v>
      </c>
      <c r="AG5" s="509">
        <v>3.4654683113926631E-2</v>
      </c>
      <c r="AH5" s="509">
        <v>4.0249453153978106E-2</v>
      </c>
      <c r="AI5" s="509">
        <v>0.99999999999999978</v>
      </c>
    </row>
    <row r="6" spans="1:35">
      <c r="A6" s="17">
        <v>201803</v>
      </c>
      <c r="B6" s="408">
        <f t="shared" ref="B6" si="15">T6*100</f>
        <v>0.19915805991562799</v>
      </c>
      <c r="C6" s="412">
        <f t="shared" ref="C6" si="16">U6*100</f>
        <v>0.11511182459264019</v>
      </c>
      <c r="D6" s="408">
        <f t="shared" ref="D6" si="17">V6*100</f>
        <v>5.6573165249209072E-2</v>
      </c>
      <c r="E6" s="408">
        <f t="shared" ref="E6" si="18">W6*100</f>
        <v>2.8114870091900904E-2</v>
      </c>
      <c r="F6" s="408">
        <f t="shared" ref="F6" si="19">X6*100</f>
        <v>1.588885715172127E-2</v>
      </c>
      <c r="G6" s="408">
        <f t="shared" ref="G6" si="20">Y6*100</f>
        <v>1.7580973397387081E-2</v>
      </c>
      <c r="H6" s="408">
        <f t="shared" ref="H6" si="21">Z6*100</f>
        <v>0.43242775039848647</v>
      </c>
      <c r="I6" s="408">
        <f t="shared" ref="I6" si="22">AA6*100</f>
        <v>0.43242775039849246</v>
      </c>
      <c r="K6" s="17">
        <v>201803</v>
      </c>
      <c r="L6" s="406">
        <f t="shared" ref="L6" si="23">AC6*100</f>
        <v>46.055800011008046</v>
      </c>
      <c r="M6" s="415">
        <f t="shared" ref="M6" si="24">AD6*100</f>
        <v>26.619897656097113</v>
      </c>
      <c r="N6" s="406">
        <f t="shared" ref="N6" si="25">AE6*100</f>
        <v>13.082686112784467</v>
      </c>
      <c r="O6" s="406">
        <f t="shared" ref="O6" si="26">AF6*100</f>
        <v>6.5016341032676017</v>
      </c>
      <c r="P6" s="406">
        <f t="shared" ref="P6" si="27">AG6*100</f>
        <v>3.6743379991407878</v>
      </c>
      <c r="Q6" s="406">
        <f t="shared" ref="Q6" si="28">AH6*100</f>
        <v>4.0656441177019831</v>
      </c>
      <c r="R6" s="406">
        <f t="shared" ref="R6" si="29">AI6*100</f>
        <v>100</v>
      </c>
      <c r="T6" s="509">
        <v>1.9915805991562799E-3</v>
      </c>
      <c r="U6" s="509">
        <v>1.1511182459264019E-3</v>
      </c>
      <c r="V6" s="509">
        <v>5.6573165249209072E-4</v>
      </c>
      <c r="W6" s="509">
        <v>2.8114870091900903E-4</v>
      </c>
      <c r="X6" s="509">
        <v>1.5888857151721269E-4</v>
      </c>
      <c r="Y6" s="509">
        <v>1.758097339738708E-4</v>
      </c>
      <c r="Z6" s="509">
        <v>4.3242775039848648E-3</v>
      </c>
      <c r="AA6" s="509">
        <v>4.3242775039849246E-3</v>
      </c>
      <c r="AC6" s="509">
        <v>0.46055800011008047</v>
      </c>
      <c r="AD6" s="509">
        <v>0.26619897656097113</v>
      </c>
      <c r="AE6" s="509">
        <v>0.13082686112784467</v>
      </c>
      <c r="AF6" s="509">
        <v>6.501634103267602E-2</v>
      </c>
      <c r="AG6" s="509">
        <v>3.6743379991407879E-2</v>
      </c>
      <c r="AH6" s="509">
        <v>4.0656441177019831E-2</v>
      </c>
      <c r="AI6" s="509">
        <v>1</v>
      </c>
    </row>
    <row r="7" spans="1:35">
      <c r="A7" s="17">
        <v>201804</v>
      </c>
      <c r="B7" s="408">
        <f t="shared" ref="B7" si="30">T7*100</f>
        <v>0.14623375224898844</v>
      </c>
      <c r="C7" s="412">
        <f t="shared" ref="C7" si="31">U7*100</f>
        <v>9.8563171918946438E-2</v>
      </c>
      <c r="D7" s="408">
        <f t="shared" ref="D7" si="32">V7*100</f>
        <v>4.5727160852595684E-2</v>
      </c>
      <c r="E7" s="408">
        <f t="shared" ref="E7" si="33">W7*100</f>
        <v>2.2963616742842505E-2</v>
      </c>
      <c r="F7" s="408">
        <f t="shared" ref="F7" si="34">X7*100</f>
        <v>1.4207181079714078E-2</v>
      </c>
      <c r="G7" s="408">
        <f t="shared" ref="G7" si="35">Y7*100</f>
        <v>1.5349788528517868E-2</v>
      </c>
      <c r="H7" s="408">
        <f t="shared" ref="H7" si="36">Z7*100</f>
        <v>0.34304467137160499</v>
      </c>
      <c r="I7" s="408">
        <f t="shared" ref="I7" si="37">AA7*100</f>
        <v>0.34304467137160211</v>
      </c>
      <c r="K7" s="17">
        <v>201804</v>
      </c>
      <c r="L7" s="406">
        <f t="shared" ref="L7" si="38">AC7*100</f>
        <v>42.628195233086693</v>
      </c>
      <c r="M7" s="415">
        <f t="shared" ref="M7" si="39">AD7*100</f>
        <v>28.731876675086827</v>
      </c>
      <c r="N7" s="406">
        <f t="shared" ref="N7" si="40">AE7*100</f>
        <v>13.32979774026616</v>
      </c>
      <c r="O7" s="406">
        <f t="shared" ref="O7" si="41">AF7*100</f>
        <v>6.6940601791091652</v>
      </c>
      <c r="P7" s="406">
        <f t="shared" ref="P7" si="42">AG7*100</f>
        <v>4.141495923230381</v>
      </c>
      <c r="Q7" s="406">
        <f t="shared" ref="Q7" si="43">AH7*100</f>
        <v>4.4745742492207743</v>
      </c>
      <c r="R7" s="406">
        <f t="shared" ref="R7" si="44">AI7*100</f>
        <v>99.999999999999986</v>
      </c>
      <c r="T7" s="509">
        <v>1.4623375224898842E-3</v>
      </c>
      <c r="U7" s="509">
        <v>9.8563171918946433E-4</v>
      </c>
      <c r="V7" s="509">
        <v>4.5727160852595682E-4</v>
      </c>
      <c r="W7" s="509">
        <v>2.2963616742842507E-4</v>
      </c>
      <c r="X7" s="509">
        <v>1.4207181079714079E-4</v>
      </c>
      <c r="Y7" s="509">
        <v>1.5349788528517869E-4</v>
      </c>
      <c r="Z7" s="509">
        <v>3.43044671371605E-3</v>
      </c>
      <c r="AA7" s="509">
        <v>3.4304467137160209E-3</v>
      </c>
      <c r="AC7" s="509">
        <v>0.42628195233086691</v>
      </c>
      <c r="AD7" s="509">
        <v>0.28731876675086826</v>
      </c>
      <c r="AE7" s="509">
        <v>0.13329797740266161</v>
      </c>
      <c r="AF7" s="509">
        <v>6.6940601791091653E-2</v>
      </c>
      <c r="AG7" s="509">
        <v>4.1414959232303809E-2</v>
      </c>
      <c r="AH7" s="509">
        <v>4.4745742492207745E-2</v>
      </c>
      <c r="AI7" s="509">
        <v>0.99999999999999989</v>
      </c>
    </row>
    <row r="8" spans="1:35">
      <c r="A8" s="17">
        <v>201805</v>
      </c>
      <c r="B8" s="408">
        <f t="shared" ref="B8" si="45">T8*100</f>
        <v>9.0354070228535921E-2</v>
      </c>
      <c r="C8" s="412">
        <f t="shared" ref="C8" si="46">U8*100</f>
        <v>8.0015707656419396E-2</v>
      </c>
      <c r="D8" s="408">
        <f t="shared" ref="D8" si="47">V8*100</f>
        <v>3.0153407632963564E-2</v>
      </c>
      <c r="E8" s="408">
        <f t="shared" ref="E8" si="48">W8*100</f>
        <v>2.0319747717103712E-2</v>
      </c>
      <c r="F8" s="408">
        <f t="shared" ref="F8" si="49">X8*100</f>
        <v>1.232527637278993E-2</v>
      </c>
      <c r="G8" s="408">
        <f t="shared" ref="G8" si="50">Y8*100</f>
        <v>1.249062906165108E-2</v>
      </c>
      <c r="H8" s="408">
        <f t="shared" ref="H8" si="51">Z8*100</f>
        <v>0.24565883866946359</v>
      </c>
      <c r="I8" s="408">
        <f t="shared" ref="I8" si="52">AA8*100</f>
        <v>0.24565883866945609</v>
      </c>
      <c r="K8" s="17">
        <v>201805</v>
      </c>
      <c r="L8" s="406">
        <f t="shared" ref="L8" si="53">AC8*100</f>
        <v>36.780305043332156</v>
      </c>
      <c r="M8" s="415">
        <f t="shared" ref="M8" si="54">AD8*100</f>
        <v>32.571882245230881</v>
      </c>
      <c r="N8" s="406">
        <f t="shared" ref="N8" si="55">AE8*100</f>
        <v>12.274505487480249</v>
      </c>
      <c r="O8" s="406">
        <f t="shared" ref="O8" si="56">AF8*100</f>
        <v>8.2715312940334034</v>
      </c>
      <c r="P8" s="406">
        <f t="shared" ref="P8" si="57">AG8*100</f>
        <v>5.0172330210246221</v>
      </c>
      <c r="Q8" s="406">
        <f t="shared" ref="Q8" si="58">AH8*100</f>
        <v>5.0845429088986878</v>
      </c>
      <c r="R8" s="406">
        <f t="shared" ref="R8" si="59">AI8*100</f>
        <v>100</v>
      </c>
      <c r="T8" s="509">
        <v>9.0354070228535919E-4</v>
      </c>
      <c r="U8" s="509">
        <v>8.0015707656419391E-4</v>
      </c>
      <c r="V8" s="509">
        <v>3.0153407632963565E-4</v>
      </c>
      <c r="W8" s="509">
        <v>2.0319747717103713E-4</v>
      </c>
      <c r="X8" s="509">
        <v>1.232527637278993E-4</v>
      </c>
      <c r="Y8" s="509">
        <v>1.249062906165108E-4</v>
      </c>
      <c r="Z8" s="509">
        <v>2.4565883866946359E-3</v>
      </c>
      <c r="AA8" s="509">
        <v>2.4565883866945609E-3</v>
      </c>
      <c r="AC8" s="509">
        <v>0.36780305043332157</v>
      </c>
      <c r="AD8" s="509">
        <v>0.32571882245230882</v>
      </c>
      <c r="AE8" s="509">
        <v>0.1227450548748025</v>
      </c>
      <c r="AF8" s="509">
        <v>8.2715312940334032E-2</v>
      </c>
      <c r="AG8" s="509">
        <v>5.0172330210246217E-2</v>
      </c>
      <c r="AH8" s="509">
        <v>5.0845429088986878E-2</v>
      </c>
      <c r="AI8" s="509">
        <v>1</v>
      </c>
    </row>
    <row r="9" spans="1:35">
      <c r="A9" s="17">
        <v>201806</v>
      </c>
      <c r="B9" s="408">
        <f t="shared" ref="B9" si="60">T9*100</f>
        <v>3.0582394601823871E-2</v>
      </c>
      <c r="C9" s="412">
        <f t="shared" ref="C9" si="61">U9*100</f>
        <v>4.8876665665212975E-2</v>
      </c>
      <c r="D9" s="408">
        <f t="shared" ref="D9" si="62">V9*100</f>
        <v>1.4585025277455779E-2</v>
      </c>
      <c r="E9" s="408">
        <f t="shared" ref="E9" si="63">W9*100</f>
        <v>1.5023117866000607E-2</v>
      </c>
      <c r="F9" s="408">
        <f t="shared" ref="F9" si="64">X9*100</f>
        <v>7.8798286570766121E-3</v>
      </c>
      <c r="G9" s="408">
        <f t="shared" ref="G9" si="65">Y9*100</f>
        <v>7.580284996511766E-3</v>
      </c>
      <c r="H9" s="408">
        <f t="shared" ref="H9" si="66">Z9*100</f>
        <v>0.12452731706408163</v>
      </c>
      <c r="I9" s="408">
        <f t="shared" ref="I9" si="67">AA9*100</f>
        <v>0.12452731706408095</v>
      </c>
      <c r="K9" s="17">
        <v>201806</v>
      </c>
      <c r="L9" s="406">
        <f t="shared" ref="L9" si="68">AC9*100</f>
        <v>24.55878382578997</v>
      </c>
      <c r="M9" s="415">
        <f t="shared" ref="M9" si="69">AD9*100</f>
        <v>39.249754043975024</v>
      </c>
      <c r="N9" s="406">
        <f t="shared" ref="N9" si="70">AE9*100</f>
        <v>11.712309894181965</v>
      </c>
      <c r="O9" s="406">
        <f t="shared" ref="O9" si="71">AF9*100</f>
        <v>12.06411430053514</v>
      </c>
      <c r="P9" s="406">
        <f t="shared" ref="P9" si="72">AG9*100</f>
        <v>6.3277912371802403</v>
      </c>
      <c r="Q9" s="406">
        <f t="shared" ref="Q9" si="73">AH9*100</f>
        <v>6.0872466983376503</v>
      </c>
      <c r="R9" s="406">
        <f t="shared" ref="R9" si="74">AI9*100</f>
        <v>100</v>
      </c>
      <c r="T9" s="509">
        <v>3.0582394601823872E-4</v>
      </c>
      <c r="U9" s="509">
        <v>4.8876665665212977E-4</v>
      </c>
      <c r="V9" s="509">
        <v>1.4585025277455779E-4</v>
      </c>
      <c r="W9" s="509">
        <v>1.5023117866000608E-4</v>
      </c>
      <c r="X9" s="509">
        <v>7.8798286570766113E-5</v>
      </c>
      <c r="Y9" s="509">
        <v>7.5802849965117661E-5</v>
      </c>
      <c r="Z9" s="509">
        <v>1.2452731706408162E-3</v>
      </c>
      <c r="AA9" s="509">
        <v>1.2452731706408095E-3</v>
      </c>
      <c r="AC9" s="509">
        <v>0.2455878382578997</v>
      </c>
      <c r="AD9" s="509">
        <v>0.39249754043975021</v>
      </c>
      <c r="AE9" s="509">
        <v>0.11712309894181966</v>
      </c>
      <c r="AF9" s="509">
        <v>0.12064114300535141</v>
      </c>
      <c r="AG9" s="509">
        <v>6.32779123718024E-2</v>
      </c>
      <c r="AH9" s="509">
        <v>6.0872466983376505E-2</v>
      </c>
      <c r="AI9" s="509">
        <v>1</v>
      </c>
    </row>
    <row r="10" spans="1:35">
      <c r="A10" s="17">
        <v>201807</v>
      </c>
      <c r="B10" s="408">
        <f t="shared" ref="B10" si="75">T10*100</f>
        <v>3.0237949737844584E-2</v>
      </c>
      <c r="C10" s="412">
        <f t="shared" ref="C10" si="76">U10*100</f>
        <v>3.1922305071332292E-2</v>
      </c>
      <c r="D10" s="408">
        <f t="shared" ref="D10" si="77">V10*100</f>
        <v>8.3014943610553484E-3</v>
      </c>
      <c r="E10" s="408">
        <f t="shared" ref="E10" si="78">W10*100</f>
        <v>1.5064175900377893E-2</v>
      </c>
      <c r="F10" s="408">
        <f t="shared" ref="F10" si="79">X10*100</f>
        <v>7.5703627918222273E-3</v>
      </c>
      <c r="G10" s="408">
        <f t="shared" ref="G10" si="80">Y10*100</f>
        <v>6.3280631898457703E-3</v>
      </c>
      <c r="H10" s="408">
        <f t="shared" ref="H10" si="81">Z10*100</f>
        <v>9.9424351052278134E-2</v>
      </c>
      <c r="I10" s="408">
        <f t="shared" ref="I10" si="82">AA10*100</f>
        <v>9.9424351052264492E-2</v>
      </c>
      <c r="K10" s="17">
        <v>201807</v>
      </c>
      <c r="L10" s="406">
        <f t="shared" ref="L10" si="83">AC10*100</f>
        <v>30.413021978836181</v>
      </c>
      <c r="M10" s="415">
        <f t="shared" ref="M10" si="84">AD10*100</f>
        <v>32.107129424005279</v>
      </c>
      <c r="N10" s="406">
        <f t="shared" ref="N10" si="85">AE10*100</f>
        <v>8.3495585067388127</v>
      </c>
      <c r="O10" s="406">
        <f t="shared" ref="O10" si="86">AF10*100</f>
        <v>15.151394744791471</v>
      </c>
      <c r="P10" s="406">
        <f t="shared" ref="P10" si="87">AG10*100</f>
        <v>7.6141938184154396</v>
      </c>
      <c r="Q10" s="406">
        <f t="shared" ref="Q10" si="88">AH10*100</f>
        <v>6.3647015272128087</v>
      </c>
      <c r="R10" s="406">
        <f t="shared" ref="R10" si="89">AI10*100</f>
        <v>99.999999999999986</v>
      </c>
      <c r="T10" s="509">
        <v>3.0237949737844586E-4</v>
      </c>
      <c r="U10" s="509">
        <v>3.1922305071332291E-4</v>
      </c>
      <c r="V10" s="509">
        <v>8.3014943610553479E-5</v>
      </c>
      <c r="W10" s="509">
        <v>1.5064175900377893E-4</v>
      </c>
      <c r="X10" s="509">
        <v>7.5703627918222277E-5</v>
      </c>
      <c r="Y10" s="509">
        <v>6.3280631898457703E-5</v>
      </c>
      <c r="Z10" s="509">
        <v>9.9424351052278129E-4</v>
      </c>
      <c r="AA10" s="509">
        <v>9.942435105226449E-4</v>
      </c>
      <c r="AC10" s="509">
        <v>0.3041302197883618</v>
      </c>
      <c r="AD10" s="509">
        <v>0.32107129424005276</v>
      </c>
      <c r="AE10" s="509">
        <v>8.349558506738812E-2</v>
      </c>
      <c r="AF10" s="509">
        <v>0.15151394744791472</v>
      </c>
      <c r="AG10" s="509">
        <v>7.6141938184154392E-2</v>
      </c>
      <c r="AH10" s="509">
        <v>6.3647015272128085E-2</v>
      </c>
      <c r="AI10" s="509">
        <v>0.99999999999999989</v>
      </c>
    </row>
    <row r="11" spans="1:35">
      <c r="A11" s="17">
        <v>201808</v>
      </c>
      <c r="B11" s="408">
        <f t="shared" ref="B11" si="90">T11*100</f>
        <v>4.2535048201127537E-2</v>
      </c>
      <c r="C11" s="412">
        <f t="shared" ref="C11" si="91">U11*100</f>
        <v>1.8883497717674284E-2</v>
      </c>
      <c r="D11" s="408">
        <f t="shared" ref="D11" si="92">V11*100</f>
        <v>1.7655962216882621E-3</v>
      </c>
      <c r="E11" s="408">
        <f t="shared" ref="E11" si="93">W11*100</f>
        <v>1.5051425913543781E-2</v>
      </c>
      <c r="F11" s="408">
        <f t="shared" ref="F11" si="94">X11*100</f>
        <v>7.2771096354875518E-3</v>
      </c>
      <c r="G11" s="408">
        <f t="shared" ref="G11" si="95">Y11*100</f>
        <v>4.1580422374012591E-3</v>
      </c>
      <c r="H11" s="408">
        <f t="shared" ref="H11" si="96">Z11*100</f>
        <v>8.9670719926922673E-2</v>
      </c>
      <c r="I11" s="408">
        <f t="shared" ref="I11" si="97">AA11*100</f>
        <v>8.9670719926955772E-2</v>
      </c>
      <c r="K11" s="17">
        <v>201808</v>
      </c>
      <c r="L11" s="406">
        <f t="shared" ref="L11" si="98">AC11*100</f>
        <v>47.43471250793074</v>
      </c>
      <c r="M11" s="415">
        <f t="shared" ref="M11" si="99">AD11*100</f>
        <v>21.058710951650024</v>
      </c>
      <c r="N11" s="406">
        <f t="shared" ref="N11" si="100">AE11*100</f>
        <v>1.9689774132817695</v>
      </c>
      <c r="O11" s="406">
        <f t="shared" ref="O11" si="101">AF11*100</f>
        <v>16.785218102196538</v>
      </c>
      <c r="P11" s="406">
        <f t="shared" ref="P11" si="102">AG11*100</f>
        <v>8.1153688087014881</v>
      </c>
      <c r="Q11" s="406">
        <f t="shared" ref="Q11" si="103">AH11*100</f>
        <v>4.6370122162394418</v>
      </c>
      <c r="R11" s="406">
        <f t="shared" ref="R11" si="104">AI11*100</f>
        <v>99.999999999999986</v>
      </c>
      <c r="T11" s="509">
        <v>4.2535048201127536E-4</v>
      </c>
      <c r="U11" s="509">
        <v>1.8883497717674284E-4</v>
      </c>
      <c r="V11" s="509">
        <v>1.7655962216882621E-5</v>
      </c>
      <c r="W11" s="509">
        <v>1.505142591354378E-4</v>
      </c>
      <c r="X11" s="509">
        <v>7.277109635487552E-5</v>
      </c>
      <c r="Y11" s="509">
        <v>4.1580422374012595E-5</v>
      </c>
      <c r="Z11" s="509">
        <v>8.9670719926922672E-4</v>
      </c>
      <c r="AA11" s="509">
        <v>8.9670719926955773E-4</v>
      </c>
      <c r="AC11" s="509">
        <v>0.47434712507930743</v>
      </c>
      <c r="AD11" s="509">
        <v>0.21058710951650023</v>
      </c>
      <c r="AE11" s="509">
        <v>1.9689774132817695E-2</v>
      </c>
      <c r="AF11" s="509">
        <v>0.16785218102196536</v>
      </c>
      <c r="AG11" s="509">
        <v>8.1153688087014883E-2</v>
      </c>
      <c r="AH11" s="509">
        <v>4.6370122162394417E-2</v>
      </c>
      <c r="AI11" s="509">
        <v>0.99999999999999989</v>
      </c>
    </row>
    <row r="12" spans="1:35">
      <c r="A12" s="17">
        <v>201809</v>
      </c>
      <c r="B12" s="408">
        <f t="shared" ref="B12" si="105">T12*100</f>
        <v>5.0833029365811161E-2</v>
      </c>
      <c r="C12" s="412">
        <f t="shared" ref="C12" si="106">U12*100</f>
        <v>7.8211918106592844E-3</v>
      </c>
      <c r="D12" s="408">
        <f t="shared" ref="D12" si="107">V12*100</f>
        <v>-3.1280508620604736E-3</v>
      </c>
      <c r="E12" s="408">
        <f t="shared" ref="E12" si="108">W12*100</f>
        <v>1.2423491088791165E-2</v>
      </c>
      <c r="F12" s="408">
        <f t="shared" ref="F12" si="109">X12*100</f>
        <v>6.7346524871796393E-3</v>
      </c>
      <c r="G12" s="408">
        <f t="shared" ref="G12" si="110">Y12*100</f>
        <v>4.1259874823702438E-3</v>
      </c>
      <c r="H12" s="408">
        <f t="shared" ref="H12" si="111">Z12*100</f>
        <v>7.8810301372750996E-2</v>
      </c>
      <c r="I12" s="408">
        <f t="shared" ref="I12" si="112">AA12*100</f>
        <v>7.8810301372736355E-2</v>
      </c>
      <c r="K12" s="17">
        <v>201809</v>
      </c>
      <c r="L12" s="406">
        <f t="shared" ref="L12" si="113">AC12*100</f>
        <v>64.500488489930959</v>
      </c>
      <c r="M12" s="415">
        <f t="shared" ref="M12" si="114">AD12*100</f>
        <v>9.9240729630853757</v>
      </c>
      <c r="N12" s="406">
        <f t="shared" ref="N12" si="115">AE12*100</f>
        <v>-3.9690888216067788</v>
      </c>
      <c r="O12" s="406">
        <f t="shared" ref="O12" si="116">AF12*100</f>
        <v>15.763790865399027</v>
      </c>
      <c r="P12" s="406">
        <f t="shared" ref="P12" si="117">AG12*100</f>
        <v>8.545396185362355</v>
      </c>
      <c r="Q12" s="406">
        <f t="shared" ref="Q12" si="118">AH12*100</f>
        <v>5.2353403178290874</v>
      </c>
      <c r="R12" s="406">
        <f t="shared" ref="R12" si="119">AI12*100</f>
        <v>100</v>
      </c>
      <c r="T12" s="509">
        <v>5.0833029365811159E-4</v>
      </c>
      <c r="U12" s="509">
        <v>7.821191810659284E-5</v>
      </c>
      <c r="V12" s="509">
        <v>-3.1280508620604738E-5</v>
      </c>
      <c r="W12" s="509">
        <v>1.2423491088791165E-4</v>
      </c>
      <c r="X12" s="509">
        <v>6.7346524871796391E-5</v>
      </c>
      <c r="Y12" s="509">
        <v>4.1259874823702438E-5</v>
      </c>
      <c r="Z12" s="509">
        <v>7.8810301372750997E-4</v>
      </c>
      <c r="AA12" s="509">
        <v>7.881030137273635E-4</v>
      </c>
      <c r="AC12" s="509">
        <v>0.64500488489930963</v>
      </c>
      <c r="AD12" s="509">
        <v>9.9240729630853758E-2</v>
      </c>
      <c r="AE12" s="509">
        <v>-3.9690888216067789E-2</v>
      </c>
      <c r="AF12" s="509">
        <v>0.15763790865399027</v>
      </c>
      <c r="AG12" s="509">
        <v>8.5453961853623542E-2</v>
      </c>
      <c r="AH12" s="509">
        <v>5.2353403178290875E-2</v>
      </c>
      <c r="AI12" s="509">
        <v>1</v>
      </c>
    </row>
    <row r="13" spans="1:35">
      <c r="A13" s="17">
        <v>201810</v>
      </c>
      <c r="B13" s="408">
        <f t="shared" ref="B13" si="120">T13*100</f>
        <v>7.5395274708309312E-2</v>
      </c>
      <c r="C13" s="412">
        <f t="shared" ref="C13" si="121">U13*100</f>
        <v>8.848313571469037E-3</v>
      </c>
      <c r="D13" s="408">
        <f t="shared" ref="D13" si="122">V13*100</f>
        <v>9.8355015451129409E-4</v>
      </c>
      <c r="E13" s="408">
        <f t="shared" ref="E13" si="123">W13*100</f>
        <v>9.4980113740589234E-3</v>
      </c>
      <c r="F13" s="408">
        <f t="shared" ref="F13" si="124">X13*100</f>
        <v>9.0332037652829569E-3</v>
      </c>
      <c r="G13" s="408">
        <f t="shared" ref="G13" si="125">Y13*100</f>
        <v>7.2128355760875378E-3</v>
      </c>
      <c r="H13" s="408">
        <f t="shared" ref="H13" si="126">Z13*100</f>
        <v>0.11097118914971905</v>
      </c>
      <c r="I13" s="408">
        <f t="shared" ref="I13" si="127">AA13*100</f>
        <v>0.11097118914971647</v>
      </c>
      <c r="K13" s="17">
        <v>201810</v>
      </c>
      <c r="L13" s="406">
        <f t="shared" ref="L13" si="128">AC13*100</f>
        <v>67.941305564084956</v>
      </c>
      <c r="M13" s="415">
        <f t="shared" ref="M13" si="129">AD13*100</f>
        <v>7.9735232534375688</v>
      </c>
      <c r="N13" s="406">
        <f t="shared" ref="N13" si="130">AE13*100</f>
        <v>0.88631126876032407</v>
      </c>
      <c r="O13" s="406">
        <f t="shared" ref="O13" si="131">AF13*100</f>
        <v>8.5589885508431269</v>
      </c>
      <c r="P13" s="406">
        <f t="shared" ref="P13" si="132">AG13*100</f>
        <v>8.1401342406952359</v>
      </c>
      <c r="Q13" s="406">
        <f t="shared" ref="Q13" si="133">AH13*100</f>
        <v>6.4997371221787965</v>
      </c>
      <c r="R13" s="406">
        <f t="shared" ref="R13" si="134">AI13*100</f>
        <v>100</v>
      </c>
      <c r="T13" s="509">
        <v>7.539527470830931E-4</v>
      </c>
      <c r="U13" s="509">
        <v>8.8483135714690367E-5</v>
      </c>
      <c r="V13" s="509">
        <v>9.8355015451129409E-6</v>
      </c>
      <c r="W13" s="509">
        <v>9.4980113740589242E-5</v>
      </c>
      <c r="X13" s="509">
        <v>9.0332037652829573E-5</v>
      </c>
      <c r="Y13" s="509">
        <v>7.2128355760875374E-5</v>
      </c>
      <c r="Z13" s="509">
        <v>1.1097118914971905E-3</v>
      </c>
      <c r="AA13" s="509">
        <v>1.1097118914971647E-3</v>
      </c>
      <c r="AC13" s="509">
        <v>0.67941305564084953</v>
      </c>
      <c r="AD13" s="509">
        <v>7.9735232534375686E-2</v>
      </c>
      <c r="AE13" s="509">
        <v>8.8631126876032411E-3</v>
      </c>
      <c r="AF13" s="509">
        <v>8.5589885508431274E-2</v>
      </c>
      <c r="AG13" s="509">
        <v>8.1401342406952362E-2</v>
      </c>
      <c r="AH13" s="509">
        <v>6.4997371221787961E-2</v>
      </c>
      <c r="AI13" s="509">
        <v>1</v>
      </c>
    </row>
    <row r="14" spans="1:35">
      <c r="A14" s="17">
        <v>201811</v>
      </c>
      <c r="B14" s="408">
        <f t="shared" ref="B14" si="135">T14*100</f>
        <v>1.0301910928499303E-2</v>
      </c>
      <c r="C14" s="412">
        <f t="shared" ref="C14" si="136">U14*100</f>
        <v>-1.805191950843673E-2</v>
      </c>
      <c r="D14" s="408">
        <f t="shared" ref="D14" si="137">V14*100</f>
        <v>-9.078462335059866E-3</v>
      </c>
      <c r="E14" s="408">
        <f t="shared" ref="E14" si="138">W14*100</f>
        <v>-2.0206581560400475E-3</v>
      </c>
      <c r="F14" s="408">
        <f t="shared" ref="F14" si="139">X14*100</f>
        <v>5.4269319907618791E-3</v>
      </c>
      <c r="G14" s="408">
        <f t="shared" ref="G14" si="140">Y14*100</f>
        <v>2.4760293201527899E-3</v>
      </c>
      <c r="H14" s="408">
        <f t="shared" ref="H14" si="141">Z14*100</f>
        <v>-1.0946167760122671E-2</v>
      </c>
      <c r="I14" s="408">
        <f t="shared" ref="I14" si="142">AA14*100</f>
        <v>-1.09461677601243E-2</v>
      </c>
      <c r="K14" s="17">
        <v>201811</v>
      </c>
      <c r="L14" s="406">
        <f t="shared" ref="L14" si="143">AC14*100</f>
        <v>-94.114316117368304</v>
      </c>
      <c r="M14" s="415">
        <f t="shared" ref="M14" si="144">AD14*100</f>
        <v>164.91542888827814</v>
      </c>
      <c r="N14" s="406">
        <f t="shared" ref="N14" si="145">AE14*100</f>
        <v>82.937357932088972</v>
      </c>
      <c r="O14" s="406">
        <f t="shared" ref="O14" si="146">AF14*100</f>
        <v>18.459959689284013</v>
      </c>
      <c r="P14" s="406">
        <f t="shared" ref="P14" si="147">AG14*100</f>
        <v>-49.578373999824954</v>
      </c>
      <c r="Q14" s="406">
        <f t="shared" ref="Q14" si="148">AH14*100</f>
        <v>-22.620056392457865</v>
      </c>
      <c r="R14" s="406">
        <f t="shared" ref="R14" si="149">AI14*100</f>
        <v>99.999999999999986</v>
      </c>
      <c r="T14" s="509">
        <v>1.0301910928499303E-4</v>
      </c>
      <c r="U14" s="509">
        <v>-1.805191950843673E-4</v>
      </c>
      <c r="V14" s="509">
        <v>-9.0784623350598654E-5</v>
      </c>
      <c r="W14" s="509">
        <v>-2.0206581560400476E-5</v>
      </c>
      <c r="X14" s="509">
        <v>5.4269319907618792E-5</v>
      </c>
      <c r="Y14" s="509">
        <v>2.47602932015279E-5</v>
      </c>
      <c r="Z14" s="509">
        <v>-1.094616776012267E-4</v>
      </c>
      <c r="AA14" s="509">
        <v>-1.0946167760124299E-4</v>
      </c>
      <c r="AC14" s="509">
        <v>-0.94114316117368302</v>
      </c>
      <c r="AD14" s="509">
        <v>1.6491542888827815</v>
      </c>
      <c r="AE14" s="509">
        <v>0.82937357932088973</v>
      </c>
      <c r="AF14" s="509">
        <v>0.18459959689284011</v>
      </c>
      <c r="AG14" s="509">
        <v>-0.49578373999824954</v>
      </c>
      <c r="AH14" s="509">
        <v>-0.22620056392457866</v>
      </c>
      <c r="AI14" s="509">
        <v>0.99999999999999989</v>
      </c>
    </row>
    <row r="15" spans="1:35">
      <c r="A15" s="17">
        <v>201812</v>
      </c>
      <c r="B15" s="408">
        <f t="shared" ref="B15" si="150">T15*100</f>
        <v>-7.4535002452927102E-2</v>
      </c>
      <c r="C15" s="412">
        <f t="shared" ref="C15" si="151">U15*100</f>
        <v>-4.7825221190647367E-2</v>
      </c>
      <c r="D15" s="408">
        <f t="shared" ref="D15" si="152">V15*100</f>
        <v>-2.0525706590942064E-2</v>
      </c>
      <c r="E15" s="408">
        <f t="shared" ref="E15" si="153">W15*100</f>
        <v>-1.3142017532421594E-2</v>
      </c>
      <c r="F15" s="408">
        <f t="shared" ref="F15" si="154">X15*100</f>
        <v>2.3835256091483289E-4</v>
      </c>
      <c r="G15" s="408">
        <f t="shared" ref="G15" si="155">Y15*100</f>
        <v>-2.7215190272864122E-3</v>
      </c>
      <c r="H15" s="408">
        <f t="shared" ref="H15" si="156">Z15*100</f>
        <v>-0.15851111423330974</v>
      </c>
      <c r="I15" s="408">
        <f t="shared" ref="I15" si="157">AA15*100</f>
        <v>-0.15851111423328204</v>
      </c>
      <c r="K15" s="17">
        <v>201812</v>
      </c>
      <c r="L15" s="406">
        <f t="shared" ref="L15" si="158">AC15*100</f>
        <v>47.021940898869936</v>
      </c>
      <c r="M15" s="415">
        <f t="shared" ref="M15" si="159">AD15*100</f>
        <v>30.171525461775673</v>
      </c>
      <c r="N15" s="406">
        <f t="shared" ref="N15" si="160">AE15*100</f>
        <v>12.949064606744631</v>
      </c>
      <c r="O15" s="406">
        <f t="shared" ref="O15" si="161">AF15*100</f>
        <v>8.2909123413756891</v>
      </c>
      <c r="P15" s="406">
        <f t="shared" ref="P15" si="162">AG15*100</f>
        <v>-0.15036962049487956</v>
      </c>
      <c r="Q15" s="406">
        <f t="shared" ref="Q15" si="163">AH15*100</f>
        <v>1.7169263117289404</v>
      </c>
      <c r="R15" s="406">
        <f t="shared" ref="R15" si="164">AI15*100</f>
        <v>99.999999999999986</v>
      </c>
      <c r="T15" s="510">
        <v>-7.4535002452927107E-4</v>
      </c>
      <c r="U15" s="510">
        <v>-4.7825221190647368E-4</v>
      </c>
      <c r="V15" s="510">
        <v>-2.0525706590942064E-4</v>
      </c>
      <c r="W15" s="510">
        <v>-1.3142017532421593E-4</v>
      </c>
      <c r="X15" s="510">
        <v>2.3835256091483288E-6</v>
      </c>
      <c r="Y15" s="510">
        <v>-2.7215190272864121E-5</v>
      </c>
      <c r="Z15" s="510">
        <v>-1.5851111423330973E-3</v>
      </c>
      <c r="AA15" s="510">
        <v>-1.5851111423328204E-3</v>
      </c>
      <c r="AC15" s="510">
        <v>0.47021940898869935</v>
      </c>
      <c r="AD15" s="510">
        <v>0.30171525461775672</v>
      </c>
      <c r="AE15" s="510">
        <v>0.12949064606744631</v>
      </c>
      <c r="AF15" s="510">
        <v>8.2909123413756891E-2</v>
      </c>
      <c r="AG15" s="510">
        <v>-1.5036962049487957E-3</v>
      </c>
      <c r="AH15" s="510">
        <v>1.7169263117289404E-2</v>
      </c>
      <c r="AI15" s="510">
        <v>0.99999999999999989</v>
      </c>
    </row>
    <row r="16" spans="1:35">
      <c r="A16" s="404">
        <v>201901</v>
      </c>
      <c r="B16" s="409">
        <f t="shared" ref="B16" si="165">T16*100</f>
        <v>-9.9867787795731244E-2</v>
      </c>
      <c r="C16" s="413">
        <f t="shared" ref="C16" si="166">U16*100</f>
        <v>-6.152565290518288E-2</v>
      </c>
      <c r="D16" s="409">
        <f t="shared" ref="D16" si="167">V16*100</f>
        <v>-2.0200751430862387E-2</v>
      </c>
      <c r="E16" s="409">
        <f t="shared" ref="E16" si="168">W16*100</f>
        <v>-1.942251817780502E-2</v>
      </c>
      <c r="F16" s="409">
        <f t="shared" ref="F16" si="169">X16*100</f>
        <v>-3.6519703694835549E-3</v>
      </c>
      <c r="G16" s="409">
        <f t="shared" ref="G16" si="170">Y16*100</f>
        <v>-1.6838680524735457E-3</v>
      </c>
      <c r="H16" s="409">
        <f t="shared" ref="H16" si="171">Z16*100</f>
        <v>-0.2063525487315386</v>
      </c>
      <c r="I16" s="409">
        <f t="shared" ref="I16" si="172">AA16*100</f>
        <v>-0.20635254873156283</v>
      </c>
      <c r="K16" s="404">
        <v>201901</v>
      </c>
      <c r="L16" s="405">
        <f t="shared" ref="L16" si="173">AC16*100</f>
        <v>48.396682478420779</v>
      </c>
      <c r="M16" s="417">
        <f t="shared" ref="M16" si="174">AD16*100</f>
        <v>29.815794999085171</v>
      </c>
      <c r="N16" s="405">
        <f t="shared" ref="N16" si="175">AE16*100</f>
        <v>9.7894363578437034</v>
      </c>
      <c r="O16" s="405">
        <f t="shared" ref="O16" si="176">AF16*100</f>
        <v>9.4122986593557467</v>
      </c>
      <c r="P16" s="405">
        <f t="shared" ref="P16" si="177">AG16*100</f>
        <v>1.7697723589713013</v>
      </c>
      <c r="Q16" s="405">
        <f t="shared" ref="Q16" si="178">AH16*100</f>
        <v>0.81601514632331074</v>
      </c>
      <c r="R16" s="405">
        <f t="shared" ref="R16" si="179">AI16*100</f>
        <v>100</v>
      </c>
      <c r="S16" s="408"/>
      <c r="T16" s="509">
        <v>-9.9867787795731243E-4</v>
      </c>
      <c r="U16" s="509">
        <v>-6.1525652905182883E-4</v>
      </c>
      <c r="V16" s="509">
        <v>-2.0200751430862385E-4</v>
      </c>
      <c r="W16" s="509">
        <v>-1.942251817780502E-4</v>
      </c>
      <c r="X16" s="509">
        <v>-3.651970369483555E-5</v>
      </c>
      <c r="Y16" s="509">
        <v>-1.6838680524735458E-5</v>
      </c>
      <c r="Z16" s="509">
        <v>-2.063525487315386E-3</v>
      </c>
      <c r="AA16" s="509">
        <v>-2.0635254873156285E-3</v>
      </c>
      <c r="AC16" s="509">
        <v>0.48396682478420777</v>
      </c>
      <c r="AD16" s="509">
        <v>0.29815794999085171</v>
      </c>
      <c r="AE16" s="509">
        <v>9.7894363578437033E-2</v>
      </c>
      <c r="AF16" s="509">
        <v>9.4122986593557459E-2</v>
      </c>
      <c r="AG16" s="509">
        <v>1.7697723589713013E-2</v>
      </c>
      <c r="AH16" s="509">
        <v>8.1601514632331073E-3</v>
      </c>
      <c r="AI16" s="509">
        <v>1</v>
      </c>
    </row>
    <row r="17" spans="1:35">
      <c r="A17" s="17">
        <v>201902</v>
      </c>
      <c r="B17" s="408">
        <f t="shared" ref="B17" si="180">T17*100</f>
        <v>-8.9225479947628514E-2</v>
      </c>
      <c r="C17" s="412">
        <f t="shared" ref="C17" si="181">U17*100</f>
        <v>-6.2765427533336776E-2</v>
      </c>
      <c r="D17" s="408">
        <f t="shared" ref="D17" si="182">V17*100</f>
        <v>-1.5526169539036992E-2</v>
      </c>
      <c r="E17" s="408">
        <f t="shared" ref="E17" si="183">W17*100</f>
        <v>-2.279279622826192E-2</v>
      </c>
      <c r="F17" s="408">
        <f t="shared" ref="F17" si="184">X17*100</f>
        <v>-4.8719304094568113E-3</v>
      </c>
      <c r="G17" s="408">
        <f t="shared" ref="G17" si="185">Y17*100</f>
        <v>-4.3543871415315031E-4</v>
      </c>
      <c r="H17" s="408">
        <f t="shared" ref="H17" si="186">Z17*100</f>
        <v>-0.19561724237187414</v>
      </c>
      <c r="I17" s="408">
        <f t="shared" ref="I17" si="187">AA17*100</f>
        <v>-0.19561724237188724</v>
      </c>
      <c r="K17" s="17">
        <v>201902</v>
      </c>
      <c r="L17" s="406">
        <f t="shared" ref="L17" si="188">AC17*100</f>
        <v>45.612277765376241</v>
      </c>
      <c r="M17" s="415">
        <f t="shared" ref="M17" si="189">AD17*100</f>
        <v>32.085835978618817</v>
      </c>
      <c r="N17" s="406">
        <f t="shared" ref="N17" si="190">AE17*100</f>
        <v>7.9370148309939301</v>
      </c>
      <c r="O17" s="406">
        <f t="shared" ref="O17" si="191">AF17*100</f>
        <v>11.651731693943493</v>
      </c>
      <c r="P17" s="406">
        <f t="shared" ref="P17" si="192">AG17*100</f>
        <v>2.4905424237578853</v>
      </c>
      <c r="Q17" s="406">
        <f t="shared" ref="Q17" si="193">AH17*100</f>
        <v>0.22259730730963298</v>
      </c>
      <c r="R17" s="406">
        <f t="shared" ref="R17" si="194">AI17*100</f>
        <v>100</v>
      </c>
      <c r="S17" s="408"/>
      <c r="T17" s="509">
        <v>-8.9225479947628507E-4</v>
      </c>
      <c r="U17" s="509">
        <v>-6.2765427533336771E-4</v>
      </c>
      <c r="V17" s="509">
        <v>-1.5526169539036992E-4</v>
      </c>
      <c r="W17" s="509">
        <v>-2.279279622826192E-4</v>
      </c>
      <c r="X17" s="509">
        <v>-4.8719304094568115E-5</v>
      </c>
      <c r="Y17" s="509">
        <v>-4.354387141531503E-6</v>
      </c>
      <c r="Z17" s="509">
        <v>-1.9561724237187415E-3</v>
      </c>
      <c r="AA17" s="509">
        <v>-1.9561724237188724E-3</v>
      </c>
      <c r="AC17" s="509">
        <v>0.45612277765376241</v>
      </c>
      <c r="AD17" s="509">
        <v>0.32085835978618821</v>
      </c>
      <c r="AE17" s="509">
        <v>7.9370148309939298E-2</v>
      </c>
      <c r="AF17" s="509">
        <v>0.11651731693943493</v>
      </c>
      <c r="AG17" s="509">
        <v>2.4905424237578855E-2</v>
      </c>
      <c r="AH17" s="509">
        <v>2.2259730730963298E-3</v>
      </c>
      <c r="AI17" s="509">
        <v>1</v>
      </c>
    </row>
    <row r="18" spans="1:35">
      <c r="A18" s="17">
        <v>201903</v>
      </c>
      <c r="B18" s="408">
        <f t="shared" ref="B18" si="195">T18*100</f>
        <v>-6.244290951046351E-2</v>
      </c>
      <c r="C18" s="412">
        <f t="shared" ref="C18" si="196">U18*100</f>
        <v>-6.3257252799752084E-2</v>
      </c>
      <c r="D18" s="408">
        <f t="shared" ref="D18" si="197">V18*100</f>
        <v>-1.0872666340519062E-2</v>
      </c>
      <c r="E18" s="408">
        <f t="shared" ref="E18" si="198">W18*100</f>
        <v>-2.1932546588174284E-2</v>
      </c>
      <c r="F18" s="408">
        <f t="shared" ref="F18" si="199">X18*100</f>
        <v>-5.141039256864796E-3</v>
      </c>
      <c r="G18" s="408">
        <f t="shared" ref="G18" si="200">Y18*100</f>
        <v>-9.5938825372218479E-4</v>
      </c>
      <c r="H18" s="408">
        <f t="shared" ref="H18" si="201">Z18*100</f>
        <v>-0.16460580274949593</v>
      </c>
      <c r="I18" s="408">
        <f t="shared" ref="I18" si="202">AA18*100</f>
        <v>-0.16460580274948391</v>
      </c>
      <c r="K18" s="17">
        <v>201903</v>
      </c>
      <c r="L18" s="406">
        <f t="shared" ref="L18" si="203">AC18*100</f>
        <v>37.934816675625811</v>
      </c>
      <c r="M18" s="415">
        <f t="shared" ref="M18" si="204">AD18*100</f>
        <v>38.429539993811545</v>
      </c>
      <c r="N18" s="406">
        <f t="shared" ref="N18" si="205">AE18*100</f>
        <v>6.6052752448013914</v>
      </c>
      <c r="O18" s="406">
        <f t="shared" ref="O18" si="206">AF18*100</f>
        <v>13.324285184254508</v>
      </c>
      <c r="P18" s="406">
        <f t="shared" ref="P18" si="207">AG18*100</f>
        <v>3.123243027275683</v>
      </c>
      <c r="Q18" s="406">
        <f t="shared" ref="Q18" si="208">AH18*100</f>
        <v>0.58283987423105765</v>
      </c>
      <c r="R18" s="406">
        <f t="shared" ref="R18" si="209">AI18*100</f>
        <v>99.999999999999972</v>
      </c>
      <c r="S18" s="408"/>
      <c r="T18" s="509">
        <v>-6.2442909510463513E-4</v>
      </c>
      <c r="U18" s="509">
        <v>-6.325725279975209E-4</v>
      </c>
      <c r="V18" s="509">
        <v>-1.0872666340519062E-4</v>
      </c>
      <c r="W18" s="509">
        <v>-2.1932546588174286E-4</v>
      </c>
      <c r="X18" s="509">
        <v>-5.1410392568647963E-5</v>
      </c>
      <c r="Y18" s="509">
        <v>-9.5938825372218483E-6</v>
      </c>
      <c r="Z18" s="509">
        <v>-1.6460580274949594E-3</v>
      </c>
      <c r="AA18" s="509">
        <v>-1.6460580274948392E-3</v>
      </c>
      <c r="AC18" s="509">
        <v>0.3793481667562581</v>
      </c>
      <c r="AD18" s="509">
        <v>0.38429539993811546</v>
      </c>
      <c r="AE18" s="509">
        <v>6.605275244801391E-2</v>
      </c>
      <c r="AF18" s="509">
        <v>0.13324285184254508</v>
      </c>
      <c r="AG18" s="509">
        <v>3.123243027275683E-2</v>
      </c>
      <c r="AH18" s="509">
        <v>5.8283987423105761E-3</v>
      </c>
      <c r="AI18" s="509">
        <v>0.99999999999999978</v>
      </c>
    </row>
    <row r="19" spans="1:35">
      <c r="A19" s="17">
        <v>201904</v>
      </c>
      <c r="B19" s="408">
        <f t="shared" ref="B19" si="210">T19*100</f>
        <v>2.1266793966093218E-2</v>
      </c>
      <c r="C19" s="412">
        <f t="shared" ref="C19" si="211">U19*100</f>
        <v>-4.3478073214410023E-2</v>
      </c>
      <c r="D19" s="408">
        <f t="shared" ref="D19" si="212">V19*100</f>
        <v>1.742344061837976E-3</v>
      </c>
      <c r="E19" s="408">
        <f t="shared" ref="E19" si="213">W19*100</f>
        <v>-1.4504960359457982E-2</v>
      </c>
      <c r="F19" s="408">
        <f t="shared" ref="F19" si="214">X19*100</f>
        <v>-1.5382473415578946E-3</v>
      </c>
      <c r="G19" s="408">
        <f t="shared" ref="G19" si="215">Y19*100</f>
        <v>1.2197594063393072E-3</v>
      </c>
      <c r="H19" s="408">
        <f t="shared" ref="H19" si="216">Z19*100</f>
        <v>-3.5292383481155404E-2</v>
      </c>
      <c r="I19" s="408">
        <f t="shared" ref="I19" si="217">AA19*100</f>
        <v>-3.5292383481152614E-2</v>
      </c>
      <c r="K19" s="17">
        <v>201904</v>
      </c>
      <c r="L19" s="406">
        <f t="shared" ref="L19" si="218">AC19*100</f>
        <v>-60.258877039145752</v>
      </c>
      <c r="M19" s="415">
        <f t="shared" ref="M19" si="219">AD19*100</f>
        <v>123.1939272042236</v>
      </c>
      <c r="N19" s="406">
        <f t="shared" ref="N19" si="220">AE19*100</f>
        <v>-4.9368840808621268</v>
      </c>
      <c r="O19" s="406">
        <f t="shared" ref="O19" si="221">AF19*100</f>
        <v>41.099407092193132</v>
      </c>
      <c r="P19" s="406">
        <f t="shared" ref="P19" si="222">AG19*100</f>
        <v>4.3585816253505563</v>
      </c>
      <c r="Q19" s="406">
        <f t="shared" ref="Q19" si="223">AH19*100</f>
        <v>-3.4561548017594381</v>
      </c>
      <c r="R19" s="406">
        <f t="shared" ref="R19" si="224">AI19*100</f>
        <v>99.999999999999986</v>
      </c>
      <c r="S19" s="408"/>
      <c r="T19" s="509">
        <v>2.126679396609322E-4</v>
      </c>
      <c r="U19" s="509">
        <v>-4.3478073214410024E-4</v>
      </c>
      <c r="V19" s="509">
        <v>1.742344061837976E-5</v>
      </c>
      <c r="W19" s="509">
        <v>-1.4504960359457982E-4</v>
      </c>
      <c r="X19" s="509">
        <v>-1.5382473415578945E-5</v>
      </c>
      <c r="Y19" s="509">
        <v>1.2197594063393072E-5</v>
      </c>
      <c r="Z19" s="509">
        <v>-3.5292383481155403E-4</v>
      </c>
      <c r="AA19" s="509">
        <v>-3.5292383481152611E-4</v>
      </c>
      <c r="AC19" s="509">
        <v>-0.60258877039145753</v>
      </c>
      <c r="AD19" s="509">
        <v>1.231939272042236</v>
      </c>
      <c r="AE19" s="509">
        <v>-4.9368840808621271E-2</v>
      </c>
      <c r="AF19" s="509">
        <v>0.41099407092193135</v>
      </c>
      <c r="AG19" s="509">
        <v>4.3585816253505563E-2</v>
      </c>
      <c r="AH19" s="509">
        <v>-3.4561548017594382E-2</v>
      </c>
      <c r="AI19" s="509">
        <v>0.99999999999999989</v>
      </c>
    </row>
    <row r="20" spans="1:35">
      <c r="A20" s="17">
        <v>201905</v>
      </c>
      <c r="B20" s="408">
        <f t="shared" ref="B20" si="225">T20*100</f>
        <v>9.9911033489374676E-2</v>
      </c>
      <c r="C20" s="412">
        <f t="shared" ref="C20" si="226">U20*100</f>
        <v>-3.7123872592389057E-2</v>
      </c>
      <c r="D20" s="408">
        <f t="shared" ref="D20" si="227">V20*100</f>
        <v>1.9795677109138944E-3</v>
      </c>
      <c r="E20" s="408">
        <f t="shared" ref="E20" si="228">W20*100</f>
        <v>-1.0313615235817492E-2</v>
      </c>
      <c r="F20" s="408">
        <f t="shared" ref="F20" si="229">X20*100</f>
        <v>-2.1759804513957811E-3</v>
      </c>
      <c r="G20" s="408">
        <f t="shared" ref="G20" si="230">Y20*100</f>
        <v>1.4870227777683269E-3</v>
      </c>
      <c r="H20" s="408">
        <f t="shared" ref="H20" si="231">Z20*100</f>
        <v>5.3764155698454566E-2</v>
      </c>
      <c r="I20" s="408">
        <f t="shared" ref="I20" si="232">AA20*100</f>
        <v>5.376415569845526E-2</v>
      </c>
      <c r="K20" s="17">
        <v>201905</v>
      </c>
      <c r="L20" s="406">
        <f t="shared" ref="L20" si="233">AC20*100</f>
        <v>185.83205146890566</v>
      </c>
      <c r="M20" s="415">
        <f t="shared" ref="M20" si="234">AD20*100</f>
        <v>-69.049484940495717</v>
      </c>
      <c r="N20" s="406">
        <f t="shared" ref="N20" si="235">AE20*100</f>
        <v>3.6819469871649009</v>
      </c>
      <c r="O20" s="406">
        <f t="shared" ref="O20" si="236">AF20*100</f>
        <v>-19.18306928069914</v>
      </c>
      <c r="P20" s="406">
        <f t="shared" ref="P20" si="237">AG20*100</f>
        <v>-4.0472698271319256</v>
      </c>
      <c r="Q20" s="406">
        <f t="shared" ref="Q20" si="238">AH20*100</f>
        <v>2.7658255922562005</v>
      </c>
      <c r="R20" s="406">
        <f t="shared" ref="R20" si="239">AI20*100</f>
        <v>100</v>
      </c>
      <c r="S20" s="408"/>
      <c r="T20" s="509">
        <v>9.9911033489374673E-4</v>
      </c>
      <c r="U20" s="509">
        <v>-3.7123872592389058E-4</v>
      </c>
      <c r="V20" s="509">
        <v>1.9795677109138943E-5</v>
      </c>
      <c r="W20" s="509">
        <v>-1.0313615235817493E-4</v>
      </c>
      <c r="X20" s="509">
        <v>-2.1759804513957812E-5</v>
      </c>
      <c r="Y20" s="509">
        <v>1.4870227777683269E-5</v>
      </c>
      <c r="Z20" s="509">
        <v>5.3764155698454567E-4</v>
      </c>
      <c r="AA20" s="509">
        <v>5.3764155698455261E-4</v>
      </c>
      <c r="AC20" s="509">
        <v>1.8583205146890567</v>
      </c>
      <c r="AD20" s="509">
        <v>-0.6904948494049572</v>
      </c>
      <c r="AE20" s="509">
        <v>3.681946987164901E-2</v>
      </c>
      <c r="AF20" s="509">
        <v>-0.19183069280699139</v>
      </c>
      <c r="AG20" s="509">
        <v>-4.0472698271319253E-2</v>
      </c>
      <c r="AH20" s="509">
        <v>2.7658255922562006E-2</v>
      </c>
      <c r="AI20" s="509">
        <v>1</v>
      </c>
    </row>
    <row r="21" spans="1:35">
      <c r="A21" s="17">
        <v>201906</v>
      </c>
      <c r="B21" s="408">
        <f t="shared" ref="B21" si="240">T21*100</f>
        <v>0.13476863582648435</v>
      </c>
      <c r="C21" s="412">
        <f t="shared" ref="C21" si="241">U21*100</f>
        <v>-3.0531802207697609E-2</v>
      </c>
      <c r="D21" s="408">
        <f t="shared" ref="D21" si="242">V21*100</f>
        <v>5.5839954010656982E-4</v>
      </c>
      <c r="E21" s="408">
        <f t="shared" ref="E21" si="243">W21*100</f>
        <v>-6.2697221508566971E-3</v>
      </c>
      <c r="F21" s="408">
        <f t="shared" ref="F21" si="244">X21*100</f>
        <v>-4.2379537840215248E-3</v>
      </c>
      <c r="G21" s="408">
        <f t="shared" ref="G21" si="245">Y21*100</f>
        <v>1.0355482093682693E-3</v>
      </c>
      <c r="H21" s="408">
        <f t="shared" ref="H21" si="246">Z21*100</f>
        <v>9.532310543338339E-2</v>
      </c>
      <c r="I21" s="408">
        <f t="shared" ref="I21" si="247">AA21*100</f>
        <v>9.5323105433386415E-2</v>
      </c>
      <c r="K21" s="17">
        <v>201906</v>
      </c>
      <c r="L21" s="406">
        <f t="shared" ref="L21" si="248">AC21*100</f>
        <v>141.38087005638681</v>
      </c>
      <c r="M21" s="415">
        <f t="shared" ref="M21" si="249">AD21*100</f>
        <v>-32.029802290730849</v>
      </c>
      <c r="N21" s="406">
        <f t="shared" ref="N21" si="250">AE21*100</f>
        <v>0.58579663090897482</v>
      </c>
      <c r="O21" s="406">
        <f t="shared" ref="O21" si="251">AF21*100</f>
        <v>-6.5773372807690329</v>
      </c>
      <c r="P21" s="406">
        <f t="shared" ref="P21" si="252">AG21*100</f>
        <v>-4.4458830466693318</v>
      </c>
      <c r="Q21" s="406">
        <f t="shared" ref="Q21" si="253">AH21*100</f>
        <v>1.086355930873405</v>
      </c>
      <c r="R21" s="406">
        <f t="shared" ref="R21" si="254">AI21*100</f>
        <v>99.999999999999972</v>
      </c>
      <c r="S21" s="408"/>
      <c r="T21" s="509">
        <v>1.3476863582648436E-3</v>
      </c>
      <c r="U21" s="509">
        <v>-3.053180220769761E-4</v>
      </c>
      <c r="V21" s="509">
        <v>5.5839954010656984E-6</v>
      </c>
      <c r="W21" s="509">
        <v>-6.2697221508566968E-5</v>
      </c>
      <c r="X21" s="509">
        <v>-4.2379537840215251E-5</v>
      </c>
      <c r="Y21" s="509">
        <v>1.0355482093682693E-5</v>
      </c>
      <c r="Z21" s="509">
        <v>9.5323105433383389E-4</v>
      </c>
      <c r="AA21" s="509">
        <v>9.5323105433386414E-4</v>
      </c>
      <c r="AC21" s="509">
        <v>1.413808700563868</v>
      </c>
      <c r="AD21" s="509">
        <v>-0.32029802290730847</v>
      </c>
      <c r="AE21" s="509">
        <v>5.8579663090897486E-3</v>
      </c>
      <c r="AF21" s="509">
        <v>-6.5773372807690328E-2</v>
      </c>
      <c r="AG21" s="509">
        <v>-4.4458830466693321E-2</v>
      </c>
      <c r="AH21" s="509">
        <v>1.0863559308734049E-2</v>
      </c>
      <c r="AI21" s="509">
        <v>0.99999999999999978</v>
      </c>
    </row>
    <row r="22" spans="1:35">
      <c r="A22" s="17">
        <v>201907</v>
      </c>
      <c r="B22" s="408">
        <f t="shared" ref="B22" si="255">T22*100</f>
        <v>0.12254294530125003</v>
      </c>
      <c r="C22" s="412">
        <f t="shared" ref="C22" si="256">U22*100</f>
        <v>-1.8354878483617183E-2</v>
      </c>
      <c r="D22" s="408">
        <f t="shared" ref="D22" si="257">V22*100</f>
        <v>-5.5322579269440524E-3</v>
      </c>
      <c r="E22" s="408">
        <f t="shared" ref="E22" si="258">W22*100</f>
        <v>-5.8014097996300622E-3</v>
      </c>
      <c r="F22" s="408">
        <f t="shared" ref="F22" si="259">X22*100</f>
        <v>-4.9800342845243142E-3</v>
      </c>
      <c r="G22" s="408">
        <f t="shared" ref="G22" si="260">Y22*100</f>
        <v>-1.6051178050540094E-3</v>
      </c>
      <c r="H22" s="408">
        <f t="shared" ref="H22" si="261">Z22*100</f>
        <v>8.6269247001480379E-2</v>
      </c>
      <c r="I22" s="408">
        <f t="shared" ref="I22" si="262">AA22*100</f>
        <v>8.6269247001484389E-2</v>
      </c>
      <c r="K22" s="17">
        <v>201907</v>
      </c>
      <c r="L22" s="406">
        <f t="shared" ref="L22" si="263">AC22*100</f>
        <v>142.04707883812546</v>
      </c>
      <c r="M22" s="415">
        <f t="shared" ref="M22" si="264">AD22*100</f>
        <v>-21.276270654480399</v>
      </c>
      <c r="N22" s="406">
        <f t="shared" ref="N22" si="265">AE22*100</f>
        <v>-6.4127810537735641</v>
      </c>
      <c r="O22" s="406">
        <f t="shared" ref="O22" si="266">AF22*100</f>
        <v>-6.724771574197824</v>
      </c>
      <c r="P22" s="406">
        <f t="shared" ref="P22" si="267">AG22*100</f>
        <v>-5.7726646025307904</v>
      </c>
      <c r="Q22" s="406">
        <f t="shared" ref="Q22" si="268">AH22*100</f>
        <v>-1.8605909531428568</v>
      </c>
      <c r="R22" s="406">
        <f t="shared" ref="R22" si="269">AI22*100</f>
        <v>100.00000000000004</v>
      </c>
      <c r="S22" s="408"/>
      <c r="T22" s="509">
        <v>1.2254294530125002E-3</v>
      </c>
      <c r="U22" s="509">
        <v>-1.8354878483617181E-4</v>
      </c>
      <c r="V22" s="509">
        <v>-5.5322579269440524E-5</v>
      </c>
      <c r="W22" s="509">
        <v>-5.8014097996300619E-5</v>
      </c>
      <c r="X22" s="509">
        <v>-4.9800342845243139E-5</v>
      </c>
      <c r="Y22" s="509">
        <v>-1.6051178050540094E-5</v>
      </c>
      <c r="Z22" s="509">
        <v>8.6269247001480385E-4</v>
      </c>
      <c r="AA22" s="509">
        <v>8.6269247001484386E-4</v>
      </c>
      <c r="AC22" s="509">
        <v>1.4204707883812546</v>
      </c>
      <c r="AD22" s="509">
        <v>-0.21276270654480398</v>
      </c>
      <c r="AE22" s="509">
        <v>-6.4127810537735641E-2</v>
      </c>
      <c r="AF22" s="509">
        <v>-6.7247715741978242E-2</v>
      </c>
      <c r="AG22" s="509">
        <v>-5.7726646025307908E-2</v>
      </c>
      <c r="AH22" s="509">
        <v>-1.8605909531428568E-2</v>
      </c>
      <c r="AI22" s="509">
        <v>1.0000000000000004</v>
      </c>
    </row>
    <row r="23" spans="1:35">
      <c r="A23" s="17">
        <v>201908</v>
      </c>
      <c r="B23" s="408">
        <f t="shared" ref="B23" si="270">T23*100</f>
        <v>5.7337394034224977E-2</v>
      </c>
      <c r="C23" s="412">
        <f t="shared" ref="C23" si="271">U23*100</f>
        <v>-9.5094347532248651E-3</v>
      </c>
      <c r="D23" s="408">
        <f t="shared" ref="D23" si="272">V23*100</f>
        <v>-1.711267184430551E-2</v>
      </c>
      <c r="E23" s="408">
        <f t="shared" ref="E23" si="273">W23*100</f>
        <v>-8.7056168484084401E-3</v>
      </c>
      <c r="F23" s="408">
        <f t="shared" ref="F23" si="274">X23*100</f>
        <v>-5.8979937099768601E-3</v>
      </c>
      <c r="G23" s="408">
        <f t="shared" ref="G23" si="275">Y23*100</f>
        <v>-5.069595660797007E-3</v>
      </c>
      <c r="H23" s="408">
        <f t="shared" ref="H23" si="276">Z23*100</f>
        <v>1.1042081217512297E-2</v>
      </c>
      <c r="I23" s="408">
        <f t="shared" ref="I23" si="277">AA23*100</f>
        <v>1.1042081217501663E-2</v>
      </c>
      <c r="K23" s="17">
        <v>201908</v>
      </c>
      <c r="L23" s="406">
        <f t="shared" ref="L23" si="278">AC23*100</f>
        <v>519.26256386604166</v>
      </c>
      <c r="M23" s="415">
        <f t="shared" ref="M23" si="279">AD23*100</f>
        <v>-86.119949363742094</v>
      </c>
      <c r="N23" s="406">
        <f t="shared" ref="N23" si="280">AE23*100</f>
        <v>-154.9768699143917</v>
      </c>
      <c r="O23" s="406">
        <f t="shared" ref="O23" si="281">AF23*100</f>
        <v>-78.84036240017582</v>
      </c>
      <c r="P23" s="406">
        <f t="shared" ref="P23" si="282">AG23*100</f>
        <v>-53.413786710995012</v>
      </c>
      <c r="Q23" s="406">
        <f t="shared" ref="Q23" si="283">AH23*100</f>
        <v>-45.911595476737055</v>
      </c>
      <c r="R23" s="406">
        <f t="shared" ref="R23" si="284">AI23*100</f>
        <v>99.999999999999972</v>
      </c>
      <c r="S23" s="408"/>
      <c r="T23" s="509">
        <v>5.7337394034224977E-4</v>
      </c>
      <c r="U23" s="509">
        <v>-9.5094347532248647E-5</v>
      </c>
      <c r="V23" s="509">
        <v>-1.7112671844305512E-4</v>
      </c>
      <c r="W23" s="509">
        <v>-8.7056168484084406E-5</v>
      </c>
      <c r="X23" s="509">
        <v>-5.8979937099768598E-5</v>
      </c>
      <c r="Y23" s="509">
        <v>-5.0695956607970072E-5</v>
      </c>
      <c r="Z23" s="509">
        <v>1.1042081217512296E-4</v>
      </c>
      <c r="AA23" s="509">
        <v>1.1042081217501663E-4</v>
      </c>
      <c r="AC23" s="509">
        <v>5.1926256386604166</v>
      </c>
      <c r="AD23" s="509">
        <v>-0.86119949363742088</v>
      </c>
      <c r="AE23" s="509">
        <v>-1.549768699143917</v>
      </c>
      <c r="AF23" s="509">
        <v>-0.78840362400175823</v>
      </c>
      <c r="AG23" s="509">
        <v>-0.53413786710995015</v>
      </c>
      <c r="AH23" s="509">
        <v>-0.45911595476737055</v>
      </c>
      <c r="AI23" s="509">
        <v>0.99999999999999967</v>
      </c>
    </row>
    <row r="24" spans="1:35">
      <c r="A24" s="17">
        <v>201909</v>
      </c>
      <c r="B24" s="408">
        <f t="shared" ref="B24" si="285">T24*100</f>
        <v>-3.0025281858147138E-2</v>
      </c>
      <c r="C24" s="412">
        <f t="shared" ref="C24" si="286">U24*100</f>
        <v>-9.2288620052281937E-3</v>
      </c>
      <c r="D24" s="408">
        <f t="shared" ref="D24" si="287">V24*100</f>
        <v>-2.4443821973085447E-2</v>
      </c>
      <c r="E24" s="408">
        <f t="shared" ref="E24" si="288">W24*100</f>
        <v>-1.0317354548492188E-2</v>
      </c>
      <c r="F24" s="408">
        <f t="shared" ref="F24" si="289">X24*100</f>
        <v>-6.4510292468817803E-3</v>
      </c>
      <c r="G24" s="408">
        <f t="shared" ref="G24" si="290">Y24*100</f>
        <v>-7.7268330289945505E-3</v>
      </c>
      <c r="H24" s="408">
        <f t="shared" ref="H24" si="291">Z24*100</f>
        <v>-8.8193182660829289E-2</v>
      </c>
      <c r="I24" s="408">
        <f t="shared" ref="I24" si="292">AA24*100</f>
        <v>-8.81931826608221E-2</v>
      </c>
      <c r="K24" s="17">
        <v>201909</v>
      </c>
      <c r="L24" s="406">
        <f t="shared" ref="L24" si="293">AC24*100</f>
        <v>34.044901150259498</v>
      </c>
      <c r="M24" s="415">
        <f t="shared" ref="M24" si="294">AD24*100</f>
        <v>10.464371198304834</v>
      </c>
      <c r="N24" s="406">
        <f t="shared" ref="N24" si="295">AE24*100</f>
        <v>27.716226170327435</v>
      </c>
      <c r="O24" s="406">
        <f t="shared" ref="O24" si="296">AF24*100</f>
        <v>11.698585125531032</v>
      </c>
      <c r="P24" s="406">
        <f t="shared" ref="P24" si="297">AG24*100</f>
        <v>7.3146574964767463</v>
      </c>
      <c r="Q24" s="406">
        <f t="shared" ref="Q24" si="298">AH24*100</f>
        <v>8.7612588591004528</v>
      </c>
      <c r="R24" s="406">
        <f t="shared" ref="R24" si="299">AI24*100</f>
        <v>100.00000000000003</v>
      </c>
      <c r="S24" s="408"/>
      <c r="T24" s="509">
        <v>-3.0025281858147136E-4</v>
      </c>
      <c r="U24" s="509">
        <v>-9.2288620052281934E-5</v>
      </c>
      <c r="V24" s="509">
        <v>-2.4443821973085448E-4</v>
      </c>
      <c r="W24" s="509">
        <v>-1.0317354548492189E-4</v>
      </c>
      <c r="X24" s="509">
        <v>-6.4510292468817804E-5</v>
      </c>
      <c r="Y24" s="509">
        <v>-7.7268330289945506E-5</v>
      </c>
      <c r="Z24" s="509">
        <v>-8.8193182660829296E-4</v>
      </c>
      <c r="AA24" s="509">
        <v>-8.8193182660822097E-4</v>
      </c>
      <c r="AC24" s="509">
        <v>0.34044901150259499</v>
      </c>
      <c r="AD24" s="509">
        <v>0.10464371198304834</v>
      </c>
      <c r="AE24" s="509">
        <v>0.27716226170327435</v>
      </c>
      <c r="AF24" s="509">
        <v>0.11698585125531032</v>
      </c>
      <c r="AG24" s="509">
        <v>7.3146574964767466E-2</v>
      </c>
      <c r="AH24" s="509">
        <v>8.7612588591004528E-2</v>
      </c>
      <c r="AI24" s="509">
        <v>1.0000000000000002</v>
      </c>
    </row>
    <row r="25" spans="1:35">
      <c r="A25" s="17">
        <v>201910</v>
      </c>
      <c r="B25" s="408">
        <f t="shared" ref="B25" si="300">T25*100</f>
        <v>-0.15166417180785427</v>
      </c>
      <c r="C25" s="412">
        <f t="shared" ref="C25" si="301">U25*100</f>
        <v>-3.0152362382147309E-2</v>
      </c>
      <c r="D25" s="408">
        <f t="shared" ref="D25" si="302">V25*100</f>
        <v>-3.8303065507631871E-2</v>
      </c>
      <c r="E25" s="408">
        <f t="shared" ref="E25" si="303">W25*100</f>
        <v>-2.0620918112576245E-2</v>
      </c>
      <c r="F25" s="408">
        <f t="shared" ref="F25" si="304">X25*100</f>
        <v>-1.0157237454595033E-2</v>
      </c>
      <c r="G25" s="408">
        <f t="shared" ref="G25" si="305">Y25*100</f>
        <v>-1.1987455373078154E-2</v>
      </c>
      <c r="H25" s="408">
        <f t="shared" ref="H25" si="306">Z25*100</f>
        <v>-0.26288521063788289</v>
      </c>
      <c r="I25" s="408">
        <f t="shared" ref="I25" si="307">AA25*100</f>
        <v>-0.26288521063789777</v>
      </c>
      <c r="K25" s="17">
        <v>201910</v>
      </c>
      <c r="L25" s="406">
        <f t="shared" ref="L25" si="308">AC25*100</f>
        <v>57.69216588481558</v>
      </c>
      <c r="M25" s="415">
        <f t="shared" ref="M25" si="309">AD25*100</f>
        <v>11.46978268917583</v>
      </c>
      <c r="N25" s="406">
        <f t="shared" ref="N25" si="310">AE25*100</f>
        <v>14.57026259282166</v>
      </c>
      <c r="O25" s="406">
        <f t="shared" ref="O25" si="311">AF25*100</f>
        <v>7.8440769119495988</v>
      </c>
      <c r="P25" s="406">
        <f t="shared" ref="P25" si="312">AG25*100</f>
        <v>3.8637538528503783</v>
      </c>
      <c r="Q25" s="406">
        <f t="shared" ref="Q25" si="313">AH25*100</f>
        <v>4.5599580683869441</v>
      </c>
      <c r="R25" s="406">
        <f t="shared" ref="R25" si="314">AI25*100</f>
        <v>100</v>
      </c>
      <c r="S25" s="408"/>
      <c r="T25" s="509">
        <v>-1.5166417180785426E-3</v>
      </c>
      <c r="U25" s="509">
        <v>-3.015236238214731E-4</v>
      </c>
      <c r="V25" s="509">
        <v>-3.8303065507631873E-4</v>
      </c>
      <c r="W25" s="509">
        <v>-2.0620918112576245E-4</v>
      </c>
      <c r="X25" s="509">
        <v>-1.0157237454595033E-4</v>
      </c>
      <c r="Y25" s="509">
        <v>-1.1987455373078155E-4</v>
      </c>
      <c r="Z25" s="509">
        <v>-2.628852106378829E-3</v>
      </c>
      <c r="AA25" s="509">
        <v>-2.6288521063789778E-3</v>
      </c>
      <c r="AC25" s="509">
        <v>0.57692165884815583</v>
      </c>
      <c r="AD25" s="509">
        <v>0.11469782689175829</v>
      </c>
      <c r="AE25" s="509">
        <v>0.14570262592821659</v>
      </c>
      <c r="AF25" s="509">
        <v>7.844076911949599E-2</v>
      </c>
      <c r="AG25" s="509">
        <v>3.8637538528503781E-2</v>
      </c>
      <c r="AH25" s="509">
        <v>4.5599580683869441E-2</v>
      </c>
      <c r="AI25" s="509">
        <v>1</v>
      </c>
    </row>
    <row r="26" spans="1:35">
      <c r="A26" s="17">
        <v>201911</v>
      </c>
      <c r="B26" s="408">
        <f t="shared" ref="B26" si="315">T26*100</f>
        <v>-0.24093679818525687</v>
      </c>
      <c r="C26" s="412">
        <f t="shared" ref="C26" si="316">U26*100</f>
        <v>-4.9425081540057245E-2</v>
      </c>
      <c r="D26" s="408">
        <f t="shared" ref="D26" si="317">V26*100</f>
        <v>-4.5640208217776257E-2</v>
      </c>
      <c r="E26" s="408">
        <f t="shared" ref="E26" si="318">W26*100</f>
        <v>-2.7595432302832963E-2</v>
      </c>
      <c r="F26" s="408">
        <f t="shared" ref="F26" si="319">X26*100</f>
        <v>-1.1773113569122928E-2</v>
      </c>
      <c r="G26" s="408">
        <f t="shared" ref="G26" si="320">Y26*100</f>
        <v>-1.502985281707437E-2</v>
      </c>
      <c r="H26" s="408">
        <f t="shared" ref="H26" si="321">Z26*100</f>
        <v>-0.39040048663212068</v>
      </c>
      <c r="I26" s="408">
        <f t="shared" ref="I26" si="322">AA26*100</f>
        <v>-0.39040048663208882</v>
      </c>
      <c r="K26" s="17">
        <v>201911</v>
      </c>
      <c r="L26" s="406">
        <f t="shared" ref="L26" si="323">AC26*100</f>
        <v>61.715291459740087</v>
      </c>
      <c r="M26" s="415">
        <f t="shared" ref="M26" si="324">AD26*100</f>
        <v>12.660097318636577</v>
      </c>
      <c r="N26" s="406">
        <f t="shared" ref="N26" si="325">AE26*100</f>
        <v>11.690612532658957</v>
      </c>
      <c r="O26" s="406">
        <f t="shared" ref="O26" si="326">AF26*100</f>
        <v>7.0684933159001133</v>
      </c>
      <c r="P26" s="406">
        <f t="shared" ref="P26" si="327">AG26*100</f>
        <v>3.0156503314548586</v>
      </c>
      <c r="Q26" s="406">
        <f t="shared" ref="Q26" si="328">AH26*100</f>
        <v>3.8498550416094104</v>
      </c>
      <c r="R26" s="406">
        <f t="shared" ref="R26" si="329">AI26*100</f>
        <v>100</v>
      </c>
      <c r="S26" s="408"/>
      <c r="T26" s="509">
        <v>-2.4093679818525688E-3</v>
      </c>
      <c r="U26" s="509">
        <v>-4.9425081540057248E-4</v>
      </c>
      <c r="V26" s="509">
        <v>-4.5640208217776255E-4</v>
      </c>
      <c r="W26" s="509">
        <v>-2.7595432302832964E-4</v>
      </c>
      <c r="X26" s="509">
        <v>-1.1773113569122928E-4</v>
      </c>
      <c r="Y26" s="509">
        <v>-1.502985281707437E-4</v>
      </c>
      <c r="Z26" s="509">
        <v>-3.9040048663212066E-3</v>
      </c>
      <c r="AA26" s="509">
        <v>-3.9040048663208883E-3</v>
      </c>
      <c r="AC26" s="509">
        <v>0.61715291459740085</v>
      </c>
      <c r="AD26" s="509">
        <v>0.12660097318636576</v>
      </c>
      <c r="AE26" s="509">
        <v>0.11690612532658957</v>
      </c>
      <c r="AF26" s="509">
        <v>7.0684933159001137E-2</v>
      </c>
      <c r="AG26" s="509">
        <v>3.0156503314548586E-2</v>
      </c>
      <c r="AH26" s="509">
        <v>3.8498550416094103E-2</v>
      </c>
      <c r="AI26" s="509">
        <v>1</v>
      </c>
    </row>
    <row r="27" spans="1:35">
      <c r="A27" s="17">
        <v>201912</v>
      </c>
      <c r="B27" s="408">
        <f t="shared" ref="B27" si="330">T27*100</f>
        <v>-0.32163426266578754</v>
      </c>
      <c r="C27" s="412">
        <f t="shared" ref="C27" si="331">U27*100</f>
        <v>-7.5015615792011353E-2</v>
      </c>
      <c r="D27" s="408">
        <f t="shared" ref="D27" si="332">V27*100</f>
        <v>-5.2419434009756641E-2</v>
      </c>
      <c r="E27" s="408">
        <f t="shared" ref="E27" si="333">W27*100</f>
        <v>-3.163412758131217E-2</v>
      </c>
      <c r="F27" s="408">
        <f t="shared" ref="F27" si="334">X27*100</f>
        <v>-1.4680266036030988E-2</v>
      </c>
      <c r="G27" s="408">
        <f t="shared" ref="G27" si="335">Y27*100</f>
        <v>-1.9422096733079586E-2</v>
      </c>
      <c r="H27" s="408">
        <f t="shared" ref="H27" si="336">Z27*100</f>
        <v>-0.51480580281797816</v>
      </c>
      <c r="I27" s="408">
        <f t="shared" ref="I27" si="337">AA27*100</f>
        <v>-0.51480580281799615</v>
      </c>
      <c r="K27" s="17">
        <v>201912</v>
      </c>
      <c r="L27" s="406">
        <f t="shared" ref="L27" si="338">AC27*100</f>
        <v>62.476813762627494</v>
      </c>
      <c r="M27" s="415">
        <f t="shared" ref="M27" si="339">AD27*100</f>
        <v>14.571633688156952</v>
      </c>
      <c r="N27" s="406">
        <f t="shared" ref="N27" si="340">AE27*100</f>
        <v>10.182370463351358</v>
      </c>
      <c r="O27" s="406">
        <f t="shared" ref="O27" si="341">AF27*100</f>
        <v>6.1448661627649068</v>
      </c>
      <c r="P27" s="406">
        <f t="shared" ref="P27" si="342">AG27*100</f>
        <v>2.851612385810955</v>
      </c>
      <c r="Q27" s="406">
        <f t="shared" ref="Q27" si="343">AH27*100</f>
        <v>3.7727035372883568</v>
      </c>
      <c r="R27" s="406">
        <f t="shared" ref="R27" si="344">AI27*100</f>
        <v>100</v>
      </c>
      <c r="S27" s="408"/>
      <c r="T27" s="510">
        <v>-3.2163426266578754E-3</v>
      </c>
      <c r="U27" s="510">
        <v>-7.501561579201136E-4</v>
      </c>
      <c r="V27" s="510">
        <v>-5.2419434009756639E-4</v>
      </c>
      <c r="W27" s="510">
        <v>-3.1634127581312168E-4</v>
      </c>
      <c r="X27" s="510">
        <v>-1.4680266036030989E-4</v>
      </c>
      <c r="Y27" s="510">
        <v>-1.9422096733079586E-4</v>
      </c>
      <c r="Z27" s="510">
        <v>-5.1480580281797819E-3</v>
      </c>
      <c r="AA27" s="510">
        <v>-5.1480580281799615E-3</v>
      </c>
      <c r="AC27" s="510">
        <v>0.62476813762627492</v>
      </c>
      <c r="AD27" s="510">
        <v>0.14571633688156951</v>
      </c>
      <c r="AE27" s="510">
        <v>0.10182370463351358</v>
      </c>
      <c r="AF27" s="510">
        <v>6.1448661627649066E-2</v>
      </c>
      <c r="AG27" s="510">
        <v>2.851612385810955E-2</v>
      </c>
      <c r="AH27" s="510">
        <v>3.772703537288357E-2</v>
      </c>
      <c r="AI27" s="510">
        <v>1</v>
      </c>
    </row>
    <row r="28" spans="1:35">
      <c r="A28" s="404">
        <v>202001</v>
      </c>
      <c r="B28" s="409">
        <f t="shared" ref="B28" si="345">T28*100</f>
        <v>-0.41957540966528034</v>
      </c>
      <c r="C28" s="413">
        <f t="shared" ref="C28" si="346">U28*100</f>
        <v>-0.10883411643442568</v>
      </c>
      <c r="D28" s="409">
        <f t="shared" ref="D28" si="347">V28*100</f>
        <v>-6.8420378561336773E-2</v>
      </c>
      <c r="E28" s="409">
        <f t="shared" ref="E28" si="348">W28*100</f>
        <v>-3.7498679649220816E-2</v>
      </c>
      <c r="F28" s="409">
        <f t="shared" ref="F28" si="349">X28*100</f>
        <v>-1.9455772867639803E-2</v>
      </c>
      <c r="G28" s="409">
        <f t="shared" ref="G28" si="350">Y28*100</f>
        <v>-2.5510115283405046E-2</v>
      </c>
      <c r="H28" s="409">
        <f t="shared" ref="H28" si="351">Z28*100</f>
        <v>-0.67929447246130847</v>
      </c>
      <c r="I28" s="409">
        <f t="shared" ref="I28" si="352">AA28*100</f>
        <v>-0.67929447246131436</v>
      </c>
      <c r="K28" s="404">
        <v>202001</v>
      </c>
      <c r="L28" s="405">
        <f t="shared" ref="L28:L29" si="353">AC28*100</f>
        <v>61.766351218054218</v>
      </c>
      <c r="M28" s="417">
        <f t="shared" ref="M28:M29" si="354">AD28*100</f>
        <v>16.021640223286919</v>
      </c>
      <c r="N28" s="405">
        <f t="shared" ref="N28:N29" si="355">AE28*100</f>
        <v>10.072270765493958</v>
      </c>
      <c r="O28" s="405">
        <f t="shared" ref="O28:O29" si="356">AF28*100</f>
        <v>5.520239184834038</v>
      </c>
      <c r="P28" s="405">
        <f t="shared" ref="P28:P29" si="357">AG28*100</f>
        <v>2.8641147037668522</v>
      </c>
      <c r="Q28" s="405">
        <f t="shared" ref="Q28:Q29" si="358">AH28*100</f>
        <v>3.7553839045640198</v>
      </c>
      <c r="R28" s="405">
        <f t="shared" ref="R28:R29" si="359">AI28*100</f>
        <v>100.00000000000003</v>
      </c>
      <c r="S28" s="408"/>
      <c r="T28" s="509">
        <v>-4.1957540966528033E-3</v>
      </c>
      <c r="U28" s="509">
        <v>-1.0883411643442568E-3</v>
      </c>
      <c r="V28" s="509">
        <v>-6.8420378561336774E-4</v>
      </c>
      <c r="W28" s="509">
        <v>-3.7498679649220813E-4</v>
      </c>
      <c r="X28" s="509">
        <v>-1.9455772867639804E-4</v>
      </c>
      <c r="Y28" s="509">
        <v>-2.5510115283405046E-4</v>
      </c>
      <c r="Z28" s="509">
        <v>-6.7929447246130844E-3</v>
      </c>
      <c r="AA28" s="509">
        <v>-6.7929447246131433E-3</v>
      </c>
      <c r="AC28" s="509">
        <v>0.61766351218054216</v>
      </c>
      <c r="AD28" s="509">
        <v>0.1602164022328692</v>
      </c>
      <c r="AE28" s="509">
        <v>0.10072270765493958</v>
      </c>
      <c r="AF28" s="509">
        <v>5.5202391848340381E-2</v>
      </c>
      <c r="AG28" s="509">
        <v>2.864114703766852E-2</v>
      </c>
      <c r="AH28" s="509">
        <v>3.7553839045640199E-2</v>
      </c>
      <c r="AI28" s="509">
        <v>1.0000000000000002</v>
      </c>
    </row>
    <row r="29" spans="1:35">
      <c r="A29" s="17">
        <v>202002</v>
      </c>
      <c r="B29" s="408">
        <f t="shared" ref="B29" si="360">T29*100</f>
        <v>-0.49050029526891092</v>
      </c>
      <c r="C29" s="412">
        <f t="shared" ref="C29" si="361">U29*100</f>
        <v>-0.13223822787089687</v>
      </c>
      <c r="D29" s="408">
        <f t="shared" ref="D29" si="362">V29*100</f>
        <v>-9.2960208757459639E-2</v>
      </c>
      <c r="E29" s="408">
        <f t="shared" ref="E29" si="363">W29*100</f>
        <v>-4.4918525336566567E-2</v>
      </c>
      <c r="F29" s="408">
        <f t="shared" ref="F29" si="364">X29*100</f>
        <v>-2.3830754473027724E-2</v>
      </c>
      <c r="G29" s="408">
        <f t="shared" ref="G29" si="365">Y29*100</f>
        <v>-3.0871803600962564E-2</v>
      </c>
      <c r="H29" s="408">
        <f t="shared" ref="H29" si="366">Z29*100</f>
        <v>-0.81531981530782427</v>
      </c>
      <c r="I29" s="408">
        <f t="shared" ref="I29" si="367">AA29*100</f>
        <v>-0.81531981530782471</v>
      </c>
      <c r="K29" s="17">
        <v>202002</v>
      </c>
      <c r="L29" s="406">
        <f t="shared" si="353"/>
        <v>60.160477650567387</v>
      </c>
      <c r="M29" s="415">
        <f t="shared" si="354"/>
        <v>16.219184838647674</v>
      </c>
      <c r="N29" s="406">
        <f t="shared" si="355"/>
        <v>11.40168643176696</v>
      </c>
      <c r="O29" s="406">
        <f t="shared" si="356"/>
        <v>5.5093135838490026</v>
      </c>
      <c r="P29" s="406">
        <f t="shared" si="357"/>
        <v>2.9228719853975846</v>
      </c>
      <c r="Q29" s="406">
        <f t="shared" si="358"/>
        <v>3.7864655097713897</v>
      </c>
      <c r="R29" s="406">
        <f t="shared" si="359"/>
        <v>99.999999999999986</v>
      </c>
      <c r="S29" s="408"/>
      <c r="T29" s="509">
        <v>-4.9050029526891093E-3</v>
      </c>
      <c r="U29" s="509">
        <v>-1.3223822787089686E-3</v>
      </c>
      <c r="V29" s="509">
        <v>-9.2960208757459641E-4</v>
      </c>
      <c r="W29" s="509">
        <v>-4.4918525336566569E-4</v>
      </c>
      <c r="X29" s="509">
        <v>-2.3830754473027724E-4</v>
      </c>
      <c r="Y29" s="509">
        <v>-3.0871803600962565E-4</v>
      </c>
      <c r="Z29" s="509">
        <v>-8.1531981530782432E-3</v>
      </c>
      <c r="AA29" s="509">
        <v>-8.1531981530782466E-3</v>
      </c>
      <c r="AC29" s="509">
        <v>0.6016047765056739</v>
      </c>
      <c r="AD29" s="509">
        <v>0.16219184838647674</v>
      </c>
      <c r="AE29" s="509">
        <v>0.11401686431766959</v>
      </c>
      <c r="AF29" s="509">
        <v>5.5093135838490029E-2</v>
      </c>
      <c r="AG29" s="509">
        <v>2.9228719853975845E-2</v>
      </c>
      <c r="AH29" s="509">
        <v>3.7864655097713897E-2</v>
      </c>
      <c r="AI29" s="509">
        <v>0.99999999999999989</v>
      </c>
    </row>
    <row r="30" spans="1:35">
      <c r="A30" s="17">
        <v>202003</v>
      </c>
      <c r="B30" s="408">
        <f t="shared" ref="B30" si="368">T30*100</f>
        <v>-0.5356701685869012</v>
      </c>
      <c r="C30" s="412">
        <f t="shared" ref="C30" si="369">U30*100</f>
        <v>-0.14647543932324358</v>
      </c>
      <c r="D30" s="408">
        <f t="shared" ref="D30" si="370">V30*100</f>
        <v>-0.12483834948843657</v>
      </c>
      <c r="E30" s="408">
        <f t="shared" ref="E30" si="371">W30*100</f>
        <v>-5.2795225997491459E-2</v>
      </c>
      <c r="F30" s="408">
        <f t="shared" ref="F30" si="372">X30*100</f>
        <v>-2.8612458357687123E-2</v>
      </c>
      <c r="G30" s="408">
        <f t="shared" ref="G30" si="373">Y30*100</f>
        <v>-3.4285999766563269E-2</v>
      </c>
      <c r="H30" s="408">
        <f t="shared" ref="H30" si="374">Z30*100</f>
        <v>-0.92267764152032317</v>
      </c>
      <c r="I30" s="408">
        <f t="shared" ref="I30" si="375">AA30*100</f>
        <v>-0.92267764152032006</v>
      </c>
      <c r="K30" s="17">
        <v>202003</v>
      </c>
      <c r="L30" s="406">
        <f t="shared" ref="L30" si="376">AC30*100</f>
        <v>58.056047364956378</v>
      </c>
      <c r="M30" s="415">
        <f t="shared" ref="M30" si="377">AD30*100</f>
        <v>15.875039421340228</v>
      </c>
      <c r="N30" s="406">
        <f t="shared" ref="N30" si="378">AE30*100</f>
        <v>13.530007000357866</v>
      </c>
      <c r="O30" s="406">
        <f t="shared" ref="O30" si="379">AF30*100</f>
        <v>5.7219578779972604</v>
      </c>
      <c r="P30" s="406">
        <f t="shared" ref="P30" si="380">AG30*100</f>
        <v>3.1010243523991252</v>
      </c>
      <c r="Q30" s="406">
        <f t="shared" ref="Q30" si="381">AH30*100</f>
        <v>3.7159239829491502</v>
      </c>
      <c r="R30" s="406">
        <f t="shared" ref="R30" si="382">AI30*100</f>
        <v>100.00000000000003</v>
      </c>
      <c r="S30" s="408"/>
      <c r="T30" s="509">
        <v>-5.3567016858690119E-3</v>
      </c>
      <c r="U30" s="509">
        <v>-1.4647543932324359E-3</v>
      </c>
      <c r="V30" s="509">
        <v>-1.2483834948843657E-3</v>
      </c>
      <c r="W30" s="509">
        <v>-5.2795225997491458E-4</v>
      </c>
      <c r="X30" s="509">
        <v>-2.8612458357687125E-4</v>
      </c>
      <c r="Y30" s="509">
        <v>-3.4285999766563272E-4</v>
      </c>
      <c r="Z30" s="509">
        <v>-9.2267764152032319E-3</v>
      </c>
      <c r="AA30" s="509">
        <v>-9.2267764152032007E-3</v>
      </c>
      <c r="AC30" s="509">
        <v>0.58056047364956376</v>
      </c>
      <c r="AD30" s="509">
        <v>0.15875039421340228</v>
      </c>
      <c r="AE30" s="509">
        <v>0.13530007000357866</v>
      </c>
      <c r="AF30" s="509">
        <v>5.7219578779972607E-2</v>
      </c>
      <c r="AG30" s="509">
        <v>3.1010243523991253E-2</v>
      </c>
      <c r="AH30" s="509">
        <v>3.71592398294915E-2</v>
      </c>
      <c r="AI30" s="509">
        <v>1.0000000000000002</v>
      </c>
    </row>
    <row r="31" spans="1:35">
      <c r="A31" s="17">
        <v>202004</v>
      </c>
      <c r="B31" s="408">
        <f t="shared" ref="B31" si="383">T31*100</f>
        <v>-0.51271970225513497</v>
      </c>
      <c r="C31" s="412">
        <f t="shared" ref="C31" si="384">U31*100</f>
        <v>-0.14324404295296714</v>
      </c>
      <c r="D31" s="408">
        <f t="shared" ref="D31" si="385">V31*100</f>
        <v>-0.13556947451917906</v>
      </c>
      <c r="E31" s="408">
        <f t="shared" ref="E31" si="386">W31*100</f>
        <v>-5.2375811093093763E-2</v>
      </c>
      <c r="F31" s="408">
        <f t="shared" ref="F31" si="387">X31*100</f>
        <v>-3.027404178248605E-2</v>
      </c>
      <c r="G31" s="408">
        <f t="shared" ref="G31" si="388">Y31*100</f>
        <v>-3.3416524936674283E-2</v>
      </c>
      <c r="H31" s="408">
        <f t="shared" ref="H31" si="389">Z31*100</f>
        <v>-0.90759959753953534</v>
      </c>
      <c r="I31" s="408">
        <f t="shared" ref="I31" si="390">AA31*100</f>
        <v>-0.90759959753953667</v>
      </c>
      <c r="K31" s="17">
        <v>202004</v>
      </c>
      <c r="L31" s="406">
        <f t="shared" ref="L31" si="391">AC31*100</f>
        <v>56.491838873121658</v>
      </c>
      <c r="M31" s="415">
        <f t="shared" ref="M31" si="392">AD31*100</f>
        <v>15.782735397998829</v>
      </c>
      <c r="N31" s="406">
        <f t="shared" ref="N31" si="393">AE31*100</f>
        <v>14.937145728876727</v>
      </c>
      <c r="O31" s="406">
        <f t="shared" ref="O31" si="394">AF31*100</f>
        <v>5.7708058966842213</v>
      </c>
      <c r="P31" s="406">
        <f t="shared" ref="P31" si="395">AG31*100</f>
        <v>3.3356164838060436</v>
      </c>
      <c r="Q31" s="406">
        <f t="shared" ref="Q31" si="396">AH31*100</f>
        <v>3.6818576195125132</v>
      </c>
      <c r="R31" s="406">
        <f t="shared" ref="R31" si="397">AI31*100</f>
        <v>100</v>
      </c>
      <c r="S31" s="408"/>
      <c r="T31" s="509">
        <v>-5.1271970225513497E-3</v>
      </c>
      <c r="U31" s="509">
        <v>-1.4324404295296715E-3</v>
      </c>
      <c r="V31" s="509">
        <v>-1.3556947451917906E-3</v>
      </c>
      <c r="W31" s="509">
        <v>-5.2375811093093765E-4</v>
      </c>
      <c r="X31" s="509">
        <v>-3.027404178248605E-4</v>
      </c>
      <c r="Y31" s="509">
        <v>-3.3416524936674284E-4</v>
      </c>
      <c r="Z31" s="509">
        <v>-9.0759959753953529E-3</v>
      </c>
      <c r="AA31" s="509">
        <v>-9.0759959753953668E-3</v>
      </c>
      <c r="AC31" s="509">
        <v>0.56491838873121658</v>
      </c>
      <c r="AD31" s="509">
        <v>0.15782735397998829</v>
      </c>
      <c r="AE31" s="509">
        <v>0.14937145728876727</v>
      </c>
      <c r="AF31" s="509">
        <v>5.7708058966842217E-2</v>
      </c>
      <c r="AG31" s="509">
        <v>3.3356164838060434E-2</v>
      </c>
      <c r="AH31" s="509">
        <v>3.681857619512513E-2</v>
      </c>
      <c r="AI31" s="509">
        <v>1</v>
      </c>
    </row>
    <row r="32" spans="1:35">
      <c r="A32" s="17">
        <v>202005</v>
      </c>
      <c r="B32" s="408">
        <f t="shared" ref="B32" si="398">T32*100</f>
        <v>-0.33149322103753309</v>
      </c>
      <c r="C32" s="412">
        <f t="shared" ref="C32" si="399">U32*100</f>
        <v>-9.2564789544721776E-2</v>
      </c>
      <c r="D32" s="408">
        <f t="shared" ref="D32" si="400">V32*100</f>
        <v>-0.11089672166737828</v>
      </c>
      <c r="E32" s="408">
        <f t="shared" ref="E32" si="401">W32*100</f>
        <v>-3.520343669400567E-2</v>
      </c>
      <c r="F32" s="408">
        <f t="shared" ref="F32" si="402">X32*100</f>
        <v>-2.2485904967878917E-2</v>
      </c>
      <c r="G32" s="408">
        <f t="shared" ref="G32" si="403">Y32*100</f>
        <v>-2.4176892196794485E-2</v>
      </c>
      <c r="H32" s="408">
        <f t="shared" ref="H32" si="404">Z32*100</f>
        <v>-0.61682096610831216</v>
      </c>
      <c r="I32" s="408">
        <f t="shared" ref="I32" si="405">AA32*100</f>
        <v>-0.61682096610831505</v>
      </c>
      <c r="K32" s="17">
        <v>202005</v>
      </c>
      <c r="L32" s="406">
        <f t="shared" ref="L32" si="406">AC32*100</f>
        <v>53.742210341683446</v>
      </c>
      <c r="M32" s="415">
        <f t="shared" ref="M32" si="407">AD32*100</f>
        <v>15.006751493668851</v>
      </c>
      <c r="N32" s="406">
        <f t="shared" ref="N32" si="408">AE32*100</f>
        <v>17.978753602857449</v>
      </c>
      <c r="O32" s="406">
        <f t="shared" ref="O32" si="409">AF32*100</f>
        <v>5.7072373716661309</v>
      </c>
      <c r="P32" s="406">
        <f t="shared" ref="P32" si="410">AG32*100</f>
        <v>3.6454508201542635</v>
      </c>
      <c r="Q32" s="406">
        <f t="shared" ref="Q32" si="411">AH32*100</f>
        <v>3.9195963699698702</v>
      </c>
      <c r="R32" s="406">
        <f t="shared" ref="R32" si="412">AI32*100</f>
        <v>100.00000000000003</v>
      </c>
      <c r="S32" s="408"/>
      <c r="T32" s="509">
        <v>-3.3149322103753309E-3</v>
      </c>
      <c r="U32" s="509">
        <v>-9.2564789544721771E-4</v>
      </c>
      <c r="V32" s="509">
        <v>-1.1089672166737828E-3</v>
      </c>
      <c r="W32" s="509">
        <v>-3.5203436694005672E-4</v>
      </c>
      <c r="X32" s="509">
        <v>-2.2485904967878915E-4</v>
      </c>
      <c r="Y32" s="509">
        <v>-2.4176892196794487E-4</v>
      </c>
      <c r="Z32" s="509">
        <v>-6.1682096610831214E-3</v>
      </c>
      <c r="AA32" s="509">
        <v>-6.1682096610831509E-3</v>
      </c>
      <c r="AC32" s="509">
        <v>0.5374221034168345</v>
      </c>
      <c r="AD32" s="509">
        <v>0.15006751493668852</v>
      </c>
      <c r="AE32" s="509">
        <v>0.17978753602857447</v>
      </c>
      <c r="AF32" s="509">
        <v>5.7072373716661309E-2</v>
      </c>
      <c r="AG32" s="509">
        <v>3.6454508201542633E-2</v>
      </c>
      <c r="AH32" s="509">
        <v>3.9195963699698702E-2</v>
      </c>
      <c r="AI32" s="509">
        <v>1.0000000000000002</v>
      </c>
    </row>
    <row r="33" spans="1:35">
      <c r="A33" s="17">
        <v>202006</v>
      </c>
      <c r="B33" s="408">
        <f t="shared" ref="B33" si="413">T33*100</f>
        <v>-2.5430536311091528E-2</v>
      </c>
      <c r="C33" s="412">
        <f t="shared" ref="C33" si="414">U33*100</f>
        <v>-1.290526993948689E-2</v>
      </c>
      <c r="D33" s="408">
        <f t="shared" ref="D33" si="415">V33*100</f>
        <v>-5.6495063344093058E-2</v>
      </c>
      <c r="E33" s="408">
        <f t="shared" ref="E33" si="416">W33*100</f>
        <v>-8.5269771135508161E-3</v>
      </c>
      <c r="F33" s="408">
        <f t="shared" ref="F33" si="417">X33*100</f>
        <v>-9.451559584916433E-3</v>
      </c>
      <c r="G33" s="408">
        <f t="shared" ref="G33" si="418">Y33*100</f>
        <v>-1.0038404140748818E-2</v>
      </c>
      <c r="H33" s="408">
        <f t="shared" ref="H33" si="419">Z33*100</f>
        <v>-0.12284781043388755</v>
      </c>
      <c r="I33" s="408">
        <f t="shared" ref="I33" si="420">AA33*100</f>
        <v>-0.12284781043387126</v>
      </c>
      <c r="K33" s="17">
        <v>202006</v>
      </c>
      <c r="L33" s="406">
        <f t="shared" ref="L33" si="421">AC33*100</f>
        <v>20.700846210667599</v>
      </c>
      <c r="M33" s="415">
        <f t="shared" ref="M33" si="422">AD33*100</f>
        <v>10.505087468719729</v>
      </c>
      <c r="N33" s="406">
        <f t="shared" ref="N33" si="423">AE33*100</f>
        <v>45.987847194473815</v>
      </c>
      <c r="O33" s="406">
        <f t="shared" ref="O33" si="424">AF33*100</f>
        <v>6.9410900230409407</v>
      </c>
      <c r="P33" s="406">
        <f t="shared" ref="P33" si="425">AG33*100</f>
        <v>7.6937143214310169</v>
      </c>
      <c r="Q33" s="406">
        <f t="shared" ref="Q33" si="426">AH33*100</f>
        <v>8.1714147816668987</v>
      </c>
      <c r="R33" s="406">
        <f t="shared" ref="R33" si="427">AI33*100</f>
        <v>100</v>
      </c>
      <c r="S33" s="408"/>
      <c r="T33" s="509">
        <v>-2.5430536311091528E-4</v>
      </c>
      <c r="U33" s="509">
        <v>-1.2905269939486889E-4</v>
      </c>
      <c r="V33" s="509">
        <v>-5.6495063344093061E-4</v>
      </c>
      <c r="W33" s="509">
        <v>-8.5269771135508164E-5</v>
      </c>
      <c r="X33" s="509">
        <v>-9.4515595849164333E-5</v>
      </c>
      <c r="Y33" s="509">
        <v>-1.0038404140748818E-4</v>
      </c>
      <c r="Z33" s="509">
        <v>-1.2284781043388755E-3</v>
      </c>
      <c r="AA33" s="509">
        <v>-1.2284781043387127E-3</v>
      </c>
      <c r="AC33" s="509">
        <v>0.20700846210667601</v>
      </c>
      <c r="AD33" s="509">
        <v>0.10505087468719729</v>
      </c>
      <c r="AE33" s="509">
        <v>0.45987847194473813</v>
      </c>
      <c r="AF33" s="509">
        <v>6.9410900230409411E-2</v>
      </c>
      <c r="AG33" s="509">
        <v>7.6937143214310166E-2</v>
      </c>
      <c r="AH33" s="509">
        <v>8.1714147816668983E-2</v>
      </c>
      <c r="AI33" s="509">
        <v>1</v>
      </c>
    </row>
    <row r="34" spans="1:35">
      <c r="A34" s="17">
        <v>202007</v>
      </c>
      <c r="B34" s="408">
        <f t="shared" ref="B34" si="428">T34*100</f>
        <v>0.2146693226413845</v>
      </c>
      <c r="C34" s="412">
        <f t="shared" ref="C34" si="429">U34*100</f>
        <v>5.5770684599547433E-2</v>
      </c>
      <c r="D34" s="408">
        <f t="shared" ref="D34" si="430">V34*100</f>
        <v>4.046927764687935E-3</v>
      </c>
      <c r="E34" s="408">
        <f t="shared" ref="E34" si="431">W34*100</f>
        <v>1.5656938016740309E-2</v>
      </c>
      <c r="F34" s="408">
        <f t="shared" ref="F34" si="432">X34*100</f>
        <v>2.1579434177116182E-3</v>
      </c>
      <c r="G34" s="408">
        <f t="shared" ref="G34" si="433">Y34*100</f>
        <v>1.7561334370191336E-3</v>
      </c>
      <c r="H34" s="408">
        <f t="shared" ref="H34" si="434">Z34*100</f>
        <v>0.29405794987709094</v>
      </c>
      <c r="I34" s="408">
        <f t="shared" ref="I34" si="435">AA34*100</f>
        <v>0.29405794987708417</v>
      </c>
      <c r="K34" s="17">
        <v>202007</v>
      </c>
      <c r="L34" s="406">
        <f t="shared" ref="L34" si="436">AC34*100</f>
        <v>73.002387023071819</v>
      </c>
      <c r="M34" s="415">
        <f t="shared" ref="M34" si="437">AD34*100</f>
        <v>18.965882276897535</v>
      </c>
      <c r="N34" s="406">
        <f t="shared" ref="N34" si="438">AE34*100</f>
        <v>1.3762347749412833</v>
      </c>
      <c r="O34" s="406">
        <f t="shared" ref="O34" si="439">AF34*100</f>
        <v>5.3244396294283236</v>
      </c>
      <c r="P34" s="406">
        <f t="shared" ref="P34" si="440">AG34*100</f>
        <v>0.73384971180462422</v>
      </c>
      <c r="Q34" s="406">
        <f t="shared" ref="Q34" si="441">AH34*100</f>
        <v>0.5972065838563978</v>
      </c>
      <c r="R34" s="406">
        <f t="shared" ref="R34" si="442">AI34*100</f>
        <v>100</v>
      </c>
      <c r="S34" s="408"/>
      <c r="T34" s="509">
        <v>2.146693226413845E-3</v>
      </c>
      <c r="U34" s="509">
        <v>5.5770684599547435E-4</v>
      </c>
      <c r="V34" s="509">
        <v>4.0469277646879346E-5</v>
      </c>
      <c r="W34" s="509">
        <v>1.5656938016740308E-4</v>
      </c>
      <c r="X34" s="509">
        <v>2.1579434177116183E-5</v>
      </c>
      <c r="Y34" s="509">
        <v>1.7561334370191335E-5</v>
      </c>
      <c r="Z34" s="509">
        <v>2.9405794987709096E-3</v>
      </c>
      <c r="AA34" s="509">
        <v>2.9405794987708419E-3</v>
      </c>
      <c r="AC34" s="509">
        <v>0.73002387023071824</v>
      </c>
      <c r="AD34" s="509">
        <v>0.18965882276897536</v>
      </c>
      <c r="AE34" s="509">
        <v>1.3762347749412833E-2</v>
      </c>
      <c r="AF34" s="509">
        <v>5.3244396294283236E-2</v>
      </c>
      <c r="AG34" s="509">
        <v>7.3384971180462423E-3</v>
      </c>
      <c r="AH34" s="509">
        <v>5.9720658385639782E-3</v>
      </c>
      <c r="AI34" s="509">
        <v>1</v>
      </c>
    </row>
    <row r="35" spans="1:35">
      <c r="A35" s="17">
        <v>202008</v>
      </c>
      <c r="B35" s="408">
        <f t="shared" ref="B35" si="443">T35*100</f>
        <v>0.36557463082648994</v>
      </c>
      <c r="C35" s="412">
        <f t="shared" ref="C35" si="444">U35*100</f>
        <v>0.10755095814802525</v>
      </c>
      <c r="D35" s="408">
        <f t="shared" ref="D35" si="445">V35*100</f>
        <v>5.4193408738039121E-2</v>
      </c>
      <c r="E35" s="408">
        <f t="shared" ref="E35" si="446">W35*100</f>
        <v>3.294862893009242E-2</v>
      </c>
      <c r="F35" s="408">
        <f t="shared" ref="F35" si="447">X35*100</f>
        <v>1.0986149465520359E-2</v>
      </c>
      <c r="G35" s="408">
        <f t="shared" ref="G35" si="448">Y35*100</f>
        <v>1.2346104039992093E-2</v>
      </c>
      <c r="H35" s="408">
        <f t="shared" ref="H35" si="449">Z35*100</f>
        <v>0.58359988014815911</v>
      </c>
      <c r="I35" s="408">
        <f t="shared" ref="I35" si="450">AA35*100</f>
        <v>0.58359988014815822</v>
      </c>
      <c r="K35" s="17">
        <v>202008</v>
      </c>
      <c r="L35" s="406">
        <f t="shared" ref="L35" si="451">AC35*100</f>
        <v>62.641313554362121</v>
      </c>
      <c r="M35" s="415">
        <f t="shared" ref="M35" si="452">AD35*100</f>
        <v>18.428886263773936</v>
      </c>
      <c r="N35" s="406">
        <f t="shared" ref="N35" si="453">AE35*100</f>
        <v>9.2860554947819693</v>
      </c>
      <c r="O35" s="406">
        <f t="shared" ref="O35" si="454">AF35*100</f>
        <v>5.6457566306778046</v>
      </c>
      <c r="P35" s="406">
        <f t="shared" ref="P35" si="455">AG35*100</f>
        <v>1.882479732986116</v>
      </c>
      <c r="Q35" s="406">
        <f t="shared" ref="Q35" si="456">AH35*100</f>
        <v>2.1155083234180538</v>
      </c>
      <c r="R35" s="406">
        <f t="shared" ref="R35" si="457">AI35*100</f>
        <v>100</v>
      </c>
      <c r="S35" s="408"/>
      <c r="T35" s="509">
        <v>3.6557463082648994E-3</v>
      </c>
      <c r="U35" s="509">
        <v>1.0755095814802525E-3</v>
      </c>
      <c r="V35" s="509">
        <v>5.4193408738039122E-4</v>
      </c>
      <c r="W35" s="509">
        <v>3.2948628930092418E-4</v>
      </c>
      <c r="X35" s="509">
        <v>1.098614946552036E-4</v>
      </c>
      <c r="Y35" s="509">
        <v>1.2346104039992093E-4</v>
      </c>
      <c r="Z35" s="509">
        <v>5.8359988014815914E-3</v>
      </c>
      <c r="AA35" s="509">
        <v>5.8359988014815827E-3</v>
      </c>
      <c r="AC35" s="509">
        <v>0.62641313554362121</v>
      </c>
      <c r="AD35" s="509">
        <v>0.18428886263773936</v>
      </c>
      <c r="AE35" s="509">
        <v>9.2860554947819696E-2</v>
      </c>
      <c r="AF35" s="509">
        <v>5.6457566306778048E-2</v>
      </c>
      <c r="AG35" s="509">
        <v>1.882479732986116E-2</v>
      </c>
      <c r="AH35" s="509">
        <v>2.1155083234180538E-2</v>
      </c>
      <c r="AI35" s="509">
        <v>1</v>
      </c>
    </row>
    <row r="36" spans="1:35">
      <c r="A36" s="17">
        <v>202009</v>
      </c>
      <c r="B36" s="408">
        <f t="shared" ref="B36" si="458">T36*100</f>
        <v>0.4798476345795023</v>
      </c>
      <c r="C36" s="412">
        <f t="shared" ref="C36" si="459">U36*100</f>
        <v>0.14354827592366945</v>
      </c>
      <c r="D36" s="408">
        <f t="shared" ref="D36" si="460">V36*100</f>
        <v>8.9817121062066504E-2</v>
      </c>
      <c r="E36" s="408">
        <f t="shared" ref="E36" si="461">W36*100</f>
        <v>4.7989976003203268E-2</v>
      </c>
      <c r="F36" s="408">
        <f t="shared" ref="F36" si="462">X36*100</f>
        <v>1.7404317602353392E-2</v>
      </c>
      <c r="G36" s="408">
        <f t="shared" ref="G36" si="463">Y36*100</f>
        <v>2.2253550939104791E-2</v>
      </c>
      <c r="H36" s="408">
        <f t="shared" ref="H36" si="464">Z36*100</f>
        <v>0.80086087610989964</v>
      </c>
      <c r="I36" s="408">
        <f t="shared" ref="I36" si="465">AA36*100</f>
        <v>0.80086087610989221</v>
      </c>
      <c r="K36" s="17">
        <v>202009</v>
      </c>
      <c r="L36" s="406">
        <f t="shared" ref="L36" si="466">AC36*100</f>
        <v>59.916478491284707</v>
      </c>
      <c r="M36" s="415">
        <f t="shared" ref="M36" si="467">AD36*100</f>
        <v>17.924246296178261</v>
      </c>
      <c r="N36" s="406">
        <f t="shared" ref="N36" si="468">AE36*100</f>
        <v>11.215071648691847</v>
      </c>
      <c r="O36" s="406">
        <f t="shared" ref="O36" si="469">AF36*100</f>
        <v>5.9922987168894677</v>
      </c>
      <c r="P36" s="406">
        <f t="shared" ref="P36" si="470">AG36*100</f>
        <v>2.1732011291265838</v>
      </c>
      <c r="Q36" s="406">
        <f t="shared" ref="Q36" si="471">AH36*100</f>
        <v>2.7787037178291381</v>
      </c>
      <c r="R36" s="406">
        <f t="shared" ref="R36" si="472">AI36*100</f>
        <v>99.999999999999986</v>
      </c>
      <c r="S36" s="408"/>
      <c r="T36" s="509">
        <v>4.7984763457950231E-3</v>
      </c>
      <c r="U36" s="509">
        <v>1.4354827592366944E-3</v>
      </c>
      <c r="V36" s="509">
        <v>8.9817121062066502E-4</v>
      </c>
      <c r="W36" s="509">
        <v>4.7989976003203269E-4</v>
      </c>
      <c r="X36" s="509">
        <v>1.7404317602353391E-4</v>
      </c>
      <c r="Y36" s="509">
        <v>2.2253550939104792E-4</v>
      </c>
      <c r="Z36" s="509">
        <v>8.0086087610989967E-3</v>
      </c>
      <c r="AA36" s="509">
        <v>8.0086087610989221E-3</v>
      </c>
      <c r="AC36" s="509">
        <v>0.59916478491284708</v>
      </c>
      <c r="AD36" s="509">
        <v>0.17924246296178259</v>
      </c>
      <c r="AE36" s="509">
        <v>0.11215071648691848</v>
      </c>
      <c r="AF36" s="509">
        <v>5.992298716889468E-2</v>
      </c>
      <c r="AG36" s="509">
        <v>2.1732011291265837E-2</v>
      </c>
      <c r="AH36" s="509">
        <v>2.7787037178291382E-2</v>
      </c>
      <c r="AI36" s="509">
        <v>0.99999999999999989</v>
      </c>
    </row>
    <row r="37" spans="1:35">
      <c r="A37" s="17">
        <v>202010</v>
      </c>
      <c r="B37" s="408">
        <f t="shared" ref="B37" si="473">T37*100</f>
        <v>0.50147169416008863</v>
      </c>
      <c r="C37" s="412">
        <f t="shared" ref="C37" si="474">U37*100</f>
        <v>0.1422718172696936</v>
      </c>
      <c r="D37" s="408">
        <f t="shared" ref="D37" si="475">V37*100</f>
        <v>0.10104274761000562</v>
      </c>
      <c r="E37" s="408">
        <f t="shared" ref="E37" si="476">W37*100</f>
        <v>5.3879945974543535E-2</v>
      </c>
      <c r="F37" s="408">
        <f t="shared" ref="F37" si="477">X37*100</f>
        <v>2.1658413843326493E-2</v>
      </c>
      <c r="G37" s="408">
        <f t="shared" ref="G37" si="478">Y37*100</f>
        <v>2.6729607584359927E-2</v>
      </c>
      <c r="H37" s="408">
        <f t="shared" ref="H37" si="479">Z37*100</f>
        <v>0.84705422644201778</v>
      </c>
      <c r="I37" s="408">
        <f t="shared" ref="I37" si="480">AA37*100</f>
        <v>0.84705422644200945</v>
      </c>
      <c r="K37" s="17">
        <v>202010</v>
      </c>
      <c r="L37" s="406">
        <f t="shared" ref="L37" si="481">AC37*100</f>
        <v>59.201840744774934</v>
      </c>
      <c r="M37" s="415">
        <f t="shared" ref="M37" si="482">AD37*100</f>
        <v>16.796069581907968</v>
      </c>
      <c r="N37" s="406">
        <f t="shared" ref="N37" si="483">AE37*100</f>
        <v>11.928722442532097</v>
      </c>
      <c r="O37" s="406">
        <f t="shared" ref="O37" si="484">AF37*100</f>
        <v>6.3608614764679068</v>
      </c>
      <c r="P37" s="406">
        <f t="shared" ref="P37" si="485">AG37*100</f>
        <v>2.5569099553756898</v>
      </c>
      <c r="Q37" s="406">
        <f t="shared" ref="Q37" si="486">AH37*100</f>
        <v>3.1555957989414054</v>
      </c>
      <c r="R37" s="406">
        <f t="shared" ref="R37" si="487">AI37*100</f>
        <v>99.999999999999986</v>
      </c>
      <c r="S37" s="408"/>
      <c r="T37" s="509">
        <v>5.0147169416008865E-3</v>
      </c>
      <c r="U37" s="509">
        <v>1.4227181726969359E-3</v>
      </c>
      <c r="V37" s="509">
        <v>1.0104274761000562E-3</v>
      </c>
      <c r="W37" s="509">
        <v>5.3879945974543537E-4</v>
      </c>
      <c r="X37" s="509">
        <v>2.1658413843326493E-4</v>
      </c>
      <c r="Y37" s="509">
        <v>2.6729607584359929E-4</v>
      </c>
      <c r="Z37" s="509">
        <v>8.4705422644201778E-3</v>
      </c>
      <c r="AA37" s="509">
        <v>8.4705422644200945E-3</v>
      </c>
      <c r="AC37" s="509">
        <v>0.59201840744774936</v>
      </c>
      <c r="AD37" s="509">
        <v>0.16796069581907969</v>
      </c>
      <c r="AE37" s="509">
        <v>0.11928722442532097</v>
      </c>
      <c r="AF37" s="509">
        <v>6.3608614764679064E-2</v>
      </c>
      <c r="AG37" s="509">
        <v>2.5569099553756899E-2</v>
      </c>
      <c r="AH37" s="509">
        <v>3.1555957989414053E-2</v>
      </c>
      <c r="AI37" s="509">
        <v>0.99999999999999989</v>
      </c>
    </row>
    <row r="38" spans="1:35">
      <c r="A38" s="17">
        <v>202011</v>
      </c>
      <c r="B38" s="408">
        <f t="shared" ref="B38" si="488">T38*100</f>
        <v>0.47966088404266699</v>
      </c>
      <c r="C38" s="412">
        <f t="shared" ref="C38" si="489">U38*100</f>
        <v>0.13325399544489464</v>
      </c>
      <c r="D38" s="408">
        <f t="shared" ref="D38" si="490">V38*100</f>
        <v>0.10158284227609997</v>
      </c>
      <c r="E38" s="408">
        <f t="shared" ref="E38" si="491">W38*100</f>
        <v>5.1389318652398069E-2</v>
      </c>
      <c r="F38" s="408">
        <f t="shared" ref="F38" si="492">X38*100</f>
        <v>2.3750157436491691E-2</v>
      </c>
      <c r="G38" s="408">
        <f t="shared" ref="G38" si="493">Y38*100</f>
        <v>2.9694217039457384E-2</v>
      </c>
      <c r="H38" s="408">
        <f t="shared" ref="H38" si="494">Z38*100</f>
        <v>0.81933141489200867</v>
      </c>
      <c r="I38" s="408">
        <f t="shared" ref="I38" si="495">AA38*100</f>
        <v>0.81933141489201611</v>
      </c>
      <c r="K38" s="17">
        <v>202011</v>
      </c>
      <c r="L38" s="406">
        <f t="shared" ref="L38" si="496">AC38*100</f>
        <v>58.542962630804084</v>
      </c>
      <c r="M38" s="415">
        <f t="shared" ref="M38" si="497">AD38*100</f>
        <v>16.263747858668165</v>
      </c>
      <c r="N38" s="406">
        <f t="shared" ref="N38" si="498">AE38*100</f>
        <v>12.398260390087572</v>
      </c>
      <c r="O38" s="406">
        <f t="shared" ref="O38" si="499">AF38*100</f>
        <v>6.2721040251058113</v>
      </c>
      <c r="P38" s="406">
        <f t="shared" ref="P38" si="500">AG38*100</f>
        <v>2.8987241310187115</v>
      </c>
      <c r="Q38" s="406">
        <f t="shared" ref="Q38" si="501">AH38*100</f>
        <v>3.6242009643156679</v>
      </c>
      <c r="R38" s="406">
        <f t="shared" ref="R38" si="502">AI38*100</f>
        <v>100</v>
      </c>
      <c r="S38" s="408"/>
      <c r="T38" s="509">
        <v>4.79660884042667E-3</v>
      </c>
      <c r="U38" s="509">
        <v>1.3325399544489463E-3</v>
      </c>
      <c r="V38" s="509">
        <v>1.0158284227609997E-3</v>
      </c>
      <c r="W38" s="509">
        <v>5.1389318652398069E-4</v>
      </c>
      <c r="X38" s="509">
        <v>2.3750157436491692E-4</v>
      </c>
      <c r="Y38" s="509">
        <v>2.9694217039457385E-4</v>
      </c>
      <c r="Z38" s="509">
        <v>8.1933141489200865E-3</v>
      </c>
      <c r="AA38" s="509">
        <v>8.1933141489201611E-3</v>
      </c>
      <c r="AC38" s="509">
        <v>0.58542962630804085</v>
      </c>
      <c r="AD38" s="509">
        <v>0.16263747858668165</v>
      </c>
      <c r="AE38" s="509">
        <v>0.12398260390087572</v>
      </c>
      <c r="AF38" s="509">
        <v>6.2721040251058111E-2</v>
      </c>
      <c r="AG38" s="509">
        <v>2.8987241310187116E-2</v>
      </c>
      <c r="AH38" s="509">
        <v>3.6242009643156679E-2</v>
      </c>
      <c r="AI38" s="509">
        <v>1</v>
      </c>
    </row>
    <row r="39" spans="1:35">
      <c r="A39" s="402">
        <v>202012</v>
      </c>
      <c r="B39" s="410">
        <f t="shared" ref="B39" si="503">T39*100</f>
        <v>0.45467195556307277</v>
      </c>
      <c r="C39" s="414">
        <f t="shared" ref="C39" si="504">U39*100</f>
        <v>0.12383111888287911</v>
      </c>
      <c r="D39" s="410">
        <f t="shared" ref="D39" si="505">V39*100</f>
        <v>9.868824876481587E-2</v>
      </c>
      <c r="E39" s="410">
        <f t="shared" ref="E39" si="506">W39*100</f>
        <v>4.7120705113822027E-2</v>
      </c>
      <c r="F39" s="410">
        <f t="shared" ref="F39" si="507">X39*100</f>
        <v>2.4077136417718775E-2</v>
      </c>
      <c r="G39" s="410">
        <f t="shared" ref="G39" si="508">Y39*100</f>
        <v>3.1567284485612364E-2</v>
      </c>
      <c r="H39" s="410">
        <f t="shared" ref="H39" si="509">Z39*100</f>
        <v>0.77995644922792084</v>
      </c>
      <c r="I39" s="410">
        <f t="shared" ref="I39" si="510">AA39*100</f>
        <v>0.77995644922791307</v>
      </c>
      <c r="K39" s="402">
        <v>202012</v>
      </c>
      <c r="L39" s="407">
        <f t="shared" ref="L39" si="511">AC39*100</f>
        <v>58.294531189934098</v>
      </c>
      <c r="M39" s="416">
        <f t="shared" ref="M39" si="512">AD39*100</f>
        <v>15.876670935339989</v>
      </c>
      <c r="N39" s="407">
        <f t="shared" ref="N39" si="513">AE39*100</f>
        <v>12.653046059495681</v>
      </c>
      <c r="O39" s="407">
        <f t="shared" ref="O39" si="514">AF39*100</f>
        <v>6.0414533606930023</v>
      </c>
      <c r="P39" s="407">
        <f t="shared" ref="P39" si="515">AG39*100</f>
        <v>3.086984720948553</v>
      </c>
      <c r="Q39" s="407">
        <f t="shared" ref="Q39" si="516">AH39*100</f>
        <v>4.0473137335886928</v>
      </c>
      <c r="R39" s="407">
        <f t="shared" ref="R39" si="517">AI39*100</f>
        <v>100.00000000000003</v>
      </c>
      <c r="S39" s="408"/>
      <c r="T39" s="510">
        <v>4.5467195556307275E-3</v>
      </c>
      <c r="U39" s="510">
        <v>1.2383111888287911E-3</v>
      </c>
      <c r="V39" s="510">
        <v>9.8688248764815874E-4</v>
      </c>
      <c r="W39" s="510">
        <v>4.712070511382203E-4</v>
      </c>
      <c r="X39" s="510">
        <v>2.4077136417718776E-4</v>
      </c>
      <c r="Y39" s="510">
        <v>3.1567284485612361E-4</v>
      </c>
      <c r="Z39" s="510">
        <v>7.799564492279208E-3</v>
      </c>
      <c r="AA39" s="510">
        <v>7.7995644922791308E-3</v>
      </c>
      <c r="AC39" s="510">
        <v>0.58294531189934096</v>
      </c>
      <c r="AD39" s="510">
        <v>0.1587667093533999</v>
      </c>
      <c r="AE39" s="510">
        <v>0.12653046059495682</v>
      </c>
      <c r="AF39" s="510">
        <v>6.041453360693002E-2</v>
      </c>
      <c r="AG39" s="510">
        <v>3.0869847209485532E-2</v>
      </c>
      <c r="AH39" s="510">
        <v>4.0473137335886929E-2</v>
      </c>
      <c r="AI39" s="510">
        <v>1.0000000000000002</v>
      </c>
    </row>
    <row r="40" spans="1:35">
      <c r="A40" s="404">
        <v>202101</v>
      </c>
      <c r="B40" s="408">
        <f t="shared" ref="B40" si="518">T40*100</f>
        <v>0.40350421833629491</v>
      </c>
      <c r="C40" s="412">
        <f t="shared" ref="C40" si="519">U40*100</f>
        <v>0.10390889587322591</v>
      </c>
      <c r="D40" s="408">
        <f t="shared" ref="D40" si="520">V40*100</f>
        <v>8.4890432987611578E-2</v>
      </c>
      <c r="E40" s="408">
        <f t="shared" ref="E40" si="521">W40*100</f>
        <v>4.1697689539016911E-2</v>
      </c>
      <c r="F40" s="408">
        <f t="shared" ref="F40" si="522">X40*100</f>
        <v>2.3438114573767821E-2</v>
      </c>
      <c r="G40" s="408">
        <f t="shared" ref="G40" si="523">Y40*100</f>
        <v>2.9108211798670139E-2</v>
      </c>
      <c r="H40" s="408">
        <f t="shared" ref="H40" si="524">Z40*100</f>
        <v>0.68654756310858722</v>
      </c>
      <c r="I40" s="408">
        <f t="shared" ref="I40" si="525">AA40*100</f>
        <v>0.68654756310859011</v>
      </c>
      <c r="K40" s="404">
        <v>202101</v>
      </c>
      <c r="L40" s="406">
        <f t="shared" ref="L40" si="526">AC40*100</f>
        <v>58.77294451520396</v>
      </c>
      <c r="M40" s="415">
        <f t="shared" ref="M40" si="527">AD40*100</f>
        <v>15.134988667462684</v>
      </c>
      <c r="N40" s="406">
        <f t="shared" ref="N40" si="528">AE40*100</f>
        <v>12.364829117336033</v>
      </c>
      <c r="O40" s="406">
        <f t="shared" ref="O40" si="529">AF40*100</f>
        <v>6.0735325241292619</v>
      </c>
      <c r="P40" s="406">
        <f t="shared" ref="P40" si="530">AG40*100</f>
        <v>3.4139098051187395</v>
      </c>
      <c r="Q40" s="406">
        <f t="shared" ref="Q40" si="531">AH40*100</f>
        <v>4.2397953707493183</v>
      </c>
      <c r="R40" s="406">
        <f t="shared" ref="R40" si="532">AI40*100</f>
        <v>100</v>
      </c>
      <c r="S40" s="408"/>
      <c r="T40" s="509">
        <v>4.0350421833629489E-3</v>
      </c>
      <c r="U40" s="509">
        <v>1.039088958732259E-3</v>
      </c>
      <c r="V40" s="509">
        <v>8.4890432987611572E-4</v>
      </c>
      <c r="W40" s="509">
        <v>4.1697689539016913E-4</v>
      </c>
      <c r="X40" s="509">
        <v>2.3438114573767822E-4</v>
      </c>
      <c r="Y40" s="509">
        <v>2.9108211798670137E-4</v>
      </c>
      <c r="Z40" s="509">
        <v>6.8654756310858722E-3</v>
      </c>
      <c r="AA40" s="509">
        <v>6.8654756310859008E-3</v>
      </c>
      <c r="AC40" s="509">
        <v>0.58772944515203962</v>
      </c>
      <c r="AD40" s="509">
        <v>0.15134988667462684</v>
      </c>
      <c r="AE40" s="509">
        <v>0.12364829117336033</v>
      </c>
      <c r="AF40" s="509">
        <v>6.0735325241292618E-2</v>
      </c>
      <c r="AG40" s="509">
        <v>3.4139098051187394E-2</v>
      </c>
      <c r="AH40" s="509">
        <v>4.2397953707493184E-2</v>
      </c>
      <c r="AI40" s="509">
        <v>1</v>
      </c>
    </row>
    <row r="41" spans="1:35">
      <c r="A41" s="17">
        <v>202102</v>
      </c>
      <c r="B41" s="408">
        <f t="shared" ref="B41" si="533">T41*100</f>
        <v>0.29028775419793751</v>
      </c>
      <c r="C41" s="412">
        <f t="shared" ref="C41" si="534">U41*100</f>
        <v>8.4879836506515233E-2</v>
      </c>
      <c r="D41" s="408">
        <f t="shared" ref="D41" si="535">V41*100</f>
        <v>6.9636571173158968E-2</v>
      </c>
      <c r="E41" s="408">
        <f t="shared" ref="E41" si="536">W41*100</f>
        <v>3.2349284545921432E-2</v>
      </c>
      <c r="F41" s="408">
        <f t="shared" ref="F41" si="537">X41*100</f>
        <v>1.9807613199456585E-2</v>
      </c>
      <c r="G41" s="408">
        <f t="shared" ref="G41" si="538">Y41*100</f>
        <v>2.4379324176841907E-2</v>
      </c>
      <c r="H41" s="408">
        <f t="shared" ref="H41" si="539">Z41*100</f>
        <v>0.52134038379983172</v>
      </c>
      <c r="I41" s="408">
        <f t="shared" ref="I41" si="540">AA41*100</f>
        <v>0.5213403837998456</v>
      </c>
      <c r="K41" s="17">
        <v>202102</v>
      </c>
      <c r="L41" s="406">
        <f t="shared" ref="L41" si="541">AC41*100</f>
        <v>55.681041257949694</v>
      </c>
      <c r="M41" s="415">
        <f t="shared" ref="M41" si="542">AD41*100</f>
        <v>16.281078378747807</v>
      </c>
      <c r="N41" s="406">
        <f t="shared" ref="N41" si="543">AE41*100</f>
        <v>13.357217920777051</v>
      </c>
      <c r="O41" s="406">
        <f t="shared" ref="O41" si="544">AF41*100</f>
        <v>6.2050218151413947</v>
      </c>
      <c r="P41" s="406">
        <f t="shared" ref="P41" si="545">AG41*100</f>
        <v>3.7993629143185088</v>
      </c>
      <c r="Q41" s="406">
        <f t="shared" ref="Q41" si="546">AH41*100</f>
        <v>4.676277713065546</v>
      </c>
      <c r="R41" s="406">
        <f t="shared" ref="R41" si="547">AI41*100</f>
        <v>100</v>
      </c>
      <c r="S41" s="408"/>
      <c r="T41" s="509">
        <v>2.9028775419793753E-3</v>
      </c>
      <c r="U41" s="509">
        <v>8.4879836506515226E-4</v>
      </c>
      <c r="V41" s="509">
        <v>6.9636571173158968E-4</v>
      </c>
      <c r="W41" s="509">
        <v>3.2349284545921429E-4</v>
      </c>
      <c r="X41" s="509">
        <v>1.9807613199456585E-4</v>
      </c>
      <c r="Y41" s="509">
        <v>2.4379324176841908E-4</v>
      </c>
      <c r="Z41" s="509">
        <v>5.2134038379983167E-3</v>
      </c>
      <c r="AA41" s="509">
        <v>5.2134038379984555E-3</v>
      </c>
      <c r="AC41" s="509">
        <v>0.55681041257949693</v>
      </c>
      <c r="AD41" s="509">
        <v>0.16281078378747807</v>
      </c>
      <c r="AE41" s="509">
        <v>0.13357217920777051</v>
      </c>
      <c r="AF41" s="509">
        <v>6.2050218151413948E-2</v>
      </c>
      <c r="AG41" s="509">
        <v>3.799362914318509E-2</v>
      </c>
      <c r="AH41" s="509">
        <v>4.6762777130655457E-2</v>
      </c>
      <c r="AI41" s="509">
        <v>1</v>
      </c>
    </row>
    <row r="42" spans="1:35">
      <c r="A42" s="17">
        <v>202103</v>
      </c>
      <c r="B42" s="408">
        <f t="shared" ref="B42" si="548">T42*100</f>
        <v>0.17757689994739992</v>
      </c>
      <c r="C42" s="412">
        <f t="shared" ref="C42" si="549">U42*100</f>
        <v>6.8880940232861135E-2</v>
      </c>
      <c r="D42" s="408">
        <f t="shared" ref="D42" si="550">V42*100</f>
        <v>5.7296320847833239E-2</v>
      </c>
      <c r="E42" s="408">
        <f t="shared" ref="E42" si="551">W42*100</f>
        <v>2.3637657215534263E-2</v>
      </c>
      <c r="F42" s="408">
        <f t="shared" ref="F42" si="552">X42*100</f>
        <v>1.5142152144353969E-2</v>
      </c>
      <c r="G42" s="408">
        <f t="shared" ref="G42" si="553">Y42*100</f>
        <v>1.9846717897669321E-2</v>
      </c>
      <c r="H42" s="408">
        <f t="shared" ref="H42" si="554">Z42*100</f>
        <v>0.36238068828565184</v>
      </c>
      <c r="I42" s="408">
        <f t="shared" ref="I42" si="555">AA42*100</f>
        <v>0.36238068828565312</v>
      </c>
      <c r="K42" s="17">
        <v>202103</v>
      </c>
      <c r="L42" s="406">
        <f t="shared" ref="L42" si="556">AC42*100</f>
        <v>49.002859613595732</v>
      </c>
      <c r="M42" s="415">
        <f t="shared" ref="M42" si="557">AD42*100</f>
        <v>19.00789486291961</v>
      </c>
      <c r="N42" s="406">
        <f t="shared" ref="N42" si="558">AE42*100</f>
        <v>15.81108560693184</v>
      </c>
      <c r="O42" s="406">
        <f t="shared" ref="O42" si="559">AF42*100</f>
        <v>6.5228799380450262</v>
      </c>
      <c r="P42" s="406">
        <f t="shared" ref="P42" si="560">AG42*100</f>
        <v>4.1785207197404377</v>
      </c>
      <c r="Q42" s="406">
        <f t="shared" ref="Q42" si="561">AH42*100</f>
        <v>5.476759258767359</v>
      </c>
      <c r="R42" s="406">
        <f t="shared" ref="R42" si="562">AI42*100</f>
        <v>100</v>
      </c>
      <c r="S42" s="408"/>
      <c r="T42" s="509">
        <v>1.7757689994739993E-3</v>
      </c>
      <c r="U42" s="509">
        <v>6.8880940232861137E-4</v>
      </c>
      <c r="V42" s="509">
        <v>5.7296320847833237E-4</v>
      </c>
      <c r="W42" s="509">
        <v>2.3637657215534264E-4</v>
      </c>
      <c r="X42" s="509">
        <v>1.5142152144353969E-4</v>
      </c>
      <c r="Y42" s="509">
        <v>1.9846717897669319E-4</v>
      </c>
      <c r="Z42" s="509">
        <v>3.6238068828565182E-3</v>
      </c>
      <c r="AA42" s="509">
        <v>3.6238068828565312E-3</v>
      </c>
      <c r="AC42" s="509">
        <v>0.49002859613595734</v>
      </c>
      <c r="AD42" s="509">
        <v>0.19007894862919611</v>
      </c>
      <c r="AE42" s="509">
        <v>0.15811085606931841</v>
      </c>
      <c r="AF42" s="509">
        <v>6.5228799380450259E-2</v>
      </c>
      <c r="AG42" s="509">
        <v>4.1785207197404375E-2</v>
      </c>
      <c r="AH42" s="509">
        <v>5.4767592587673594E-2</v>
      </c>
      <c r="AI42" s="509">
        <v>1</v>
      </c>
    </row>
    <row r="43" spans="1:35">
      <c r="A43" s="17">
        <v>202104</v>
      </c>
      <c r="B43" s="408">
        <f t="shared" ref="B43" si="563">T43*100</f>
        <v>5.7535680282075688E-2</v>
      </c>
      <c r="C43" s="412">
        <f t="shared" ref="C43" si="564">U43*100</f>
        <v>4.5053298658522631E-2</v>
      </c>
      <c r="D43" s="408">
        <f t="shared" ref="D43" si="565">V43*100</f>
        <v>4.3334600989464941E-2</v>
      </c>
      <c r="E43" s="408">
        <f t="shared" ref="E43" si="566">W43*100</f>
        <v>1.526012455987792E-2</v>
      </c>
      <c r="F43" s="408">
        <f t="shared" ref="F43" si="567">X43*100</f>
        <v>8.8382677183239632E-3</v>
      </c>
      <c r="G43" s="408">
        <f t="shared" ref="G43" si="568">Y43*100</f>
        <v>1.4005901160628187E-2</v>
      </c>
      <c r="H43" s="408">
        <f t="shared" ref="H43" si="569">Z43*100</f>
        <v>0.18402787336889331</v>
      </c>
      <c r="I43" s="408">
        <f t="shared" ref="I43" si="570">AA43*100</f>
        <v>0.18402787336888363</v>
      </c>
      <c r="K43" s="17">
        <v>202104</v>
      </c>
      <c r="L43" s="406">
        <f t="shared" ref="L43" si="571">AC43*100</f>
        <v>31.264655309439167</v>
      </c>
      <c r="M43" s="415">
        <f t="shared" ref="M43" si="572">AD43*100</f>
        <v>24.481779761814117</v>
      </c>
      <c r="N43" s="406">
        <f t="shared" ref="N43" si="573">AE43*100</f>
        <v>23.547846419220697</v>
      </c>
      <c r="O43" s="406">
        <f t="shared" ref="O43" si="574">AF43*100</f>
        <v>8.2922897931272725</v>
      </c>
      <c r="P43" s="406">
        <f t="shared" ref="P43" si="575">AG43*100</f>
        <v>4.8026788314872286</v>
      </c>
      <c r="Q43" s="406">
        <f t="shared" ref="Q43" si="576">AH43*100</f>
        <v>7.6107498849115327</v>
      </c>
      <c r="R43" s="406">
        <f t="shared" ref="R43" si="577">AI43*100</f>
        <v>100</v>
      </c>
      <c r="S43" s="408"/>
      <c r="T43" s="509">
        <v>5.7535680282075688E-4</v>
      </c>
      <c r="U43" s="509">
        <v>4.5053298658522629E-4</v>
      </c>
      <c r="V43" s="509">
        <v>4.3334600989464943E-4</v>
      </c>
      <c r="W43" s="509">
        <v>1.526012455987792E-4</v>
      </c>
      <c r="X43" s="509">
        <v>8.8382677183239627E-5</v>
      </c>
      <c r="Y43" s="509">
        <v>1.4005901160628188E-4</v>
      </c>
      <c r="Z43" s="509">
        <v>1.8402787336889331E-3</v>
      </c>
      <c r="AA43" s="509">
        <v>1.8402787336888363E-3</v>
      </c>
      <c r="AC43" s="509">
        <v>0.31264655309439165</v>
      </c>
      <c r="AD43" s="509">
        <v>0.24481779761814115</v>
      </c>
      <c r="AE43" s="509">
        <v>0.23547846419220697</v>
      </c>
      <c r="AF43" s="509">
        <v>8.2922897931272721E-2</v>
      </c>
      <c r="AG43" s="509">
        <v>4.8026788314872289E-2</v>
      </c>
      <c r="AH43" s="509">
        <v>7.6107498849115329E-2</v>
      </c>
      <c r="AI43" s="509">
        <v>1</v>
      </c>
    </row>
    <row r="44" spans="1:35">
      <c r="A44" s="17">
        <v>202105</v>
      </c>
      <c r="B44" s="408">
        <f t="shared" ref="B44" si="578">T44*100</f>
        <v>-4.8671792348721626E-2</v>
      </c>
      <c r="C44" s="412">
        <f t="shared" ref="C44" si="579">U44*100</f>
        <v>2.6062490976403275E-2</v>
      </c>
      <c r="D44" s="408">
        <f t="shared" ref="D44" si="580">V44*100</f>
        <v>2.5006370001339845E-2</v>
      </c>
      <c r="E44" s="408">
        <f t="shared" ref="E44" si="581">W44*100</f>
        <v>3.9752998449785271E-3</v>
      </c>
      <c r="F44" s="408">
        <f t="shared" ref="F44" si="582">X44*100</f>
        <v>4.0997519218241565E-3</v>
      </c>
      <c r="G44" s="408">
        <f t="shared" ref="G44" si="583">Y44*100</f>
        <v>9.836867887893893E-3</v>
      </c>
      <c r="H44" s="408">
        <f t="shared" ref="H44" si="584">Z44*100</f>
        <v>2.030898828371807E-2</v>
      </c>
      <c r="I44" s="408">
        <f t="shared" ref="I44" si="585">AA44*100</f>
        <v>2.0308988283724461E-2</v>
      </c>
      <c r="K44" s="17">
        <v>202105</v>
      </c>
      <c r="L44" s="406">
        <f t="shared" ref="L44" si="586">AC44*100</f>
        <v>-239.65641059403399</v>
      </c>
      <c r="M44" s="415">
        <f t="shared" ref="M44" si="587">AD44*100</f>
        <v>128.3298341222534</v>
      </c>
      <c r="N44" s="406">
        <f t="shared" ref="N44" si="588">AE44*100</f>
        <v>123.12957027695819</v>
      </c>
      <c r="O44" s="406">
        <f t="shared" ref="O44" si="589">AF44*100</f>
        <v>19.574090985938312</v>
      </c>
      <c r="P44" s="406">
        <f t="shared" ref="P44" si="590">AG44*100</f>
        <v>20.186884075909241</v>
      </c>
      <c r="Q44" s="406">
        <f t="shared" ref="Q44" si="591">AH44*100</f>
        <v>48.436031132974819</v>
      </c>
      <c r="R44" s="406">
        <f t="shared" ref="R44" si="592">AI44*100</f>
        <v>100</v>
      </c>
      <c r="S44" s="408"/>
      <c r="T44" s="509">
        <v>-4.8671792348721629E-4</v>
      </c>
      <c r="U44" s="509">
        <v>2.6062490976403276E-4</v>
      </c>
      <c r="V44" s="509">
        <v>2.5006370001339845E-4</v>
      </c>
      <c r="W44" s="509">
        <v>3.9752998449785267E-5</v>
      </c>
      <c r="X44" s="509">
        <v>4.0997519218241563E-5</v>
      </c>
      <c r="Y44" s="509">
        <v>9.8368678878938922E-5</v>
      </c>
      <c r="Z44" s="509">
        <v>2.0308988283718069E-4</v>
      </c>
      <c r="AA44" s="509">
        <v>2.030898828372446E-4</v>
      </c>
      <c r="AC44" s="509">
        <v>-2.3965641059403398</v>
      </c>
      <c r="AD44" s="509">
        <v>1.2832983412225341</v>
      </c>
      <c r="AE44" s="509">
        <v>1.2312957027695819</v>
      </c>
      <c r="AF44" s="509">
        <v>0.19574090985938314</v>
      </c>
      <c r="AG44" s="509">
        <v>0.20186884075909242</v>
      </c>
      <c r="AH44" s="509">
        <v>0.48436031132974822</v>
      </c>
      <c r="AI44" s="509">
        <v>1</v>
      </c>
    </row>
    <row r="45" spans="1:35">
      <c r="A45" s="17">
        <v>202106</v>
      </c>
      <c r="B45" s="408">
        <f t="shared" ref="B45" si="593">T45*100</f>
        <v>-0.13114700655950046</v>
      </c>
      <c r="C45" s="412">
        <f t="shared" ref="C45" si="594">U45*100</f>
        <v>1.0529882992660831E-2</v>
      </c>
      <c r="D45" s="408">
        <f t="shared" ref="D45" si="595">V45*100</f>
        <v>2.8160573049424678E-3</v>
      </c>
      <c r="E45" s="408">
        <f t="shared" ref="E45" si="596">W45*100</f>
        <v>-7.5994520949306333E-3</v>
      </c>
      <c r="F45" s="408">
        <f t="shared" ref="F45" si="597">X45*100</f>
        <v>1.2739978716900897E-3</v>
      </c>
      <c r="G45" s="408">
        <f t="shared" ref="G45" si="598">Y45*100</f>
        <v>5.9043356454801235E-3</v>
      </c>
      <c r="H45" s="408">
        <f t="shared" ref="H45" si="599">Z45*100</f>
        <v>-0.11822218483965759</v>
      </c>
      <c r="I45" s="408">
        <f t="shared" ref="I45" si="600">AA45*100</f>
        <v>-0.11822218483966113</v>
      </c>
      <c r="K45" s="17">
        <v>202106</v>
      </c>
      <c r="L45" s="406">
        <f t="shared" ref="L45" si="601">AC45*100</f>
        <v>110.93265340796445</v>
      </c>
      <c r="M45" s="415">
        <f t="shared" ref="M45" si="602">AD45*100</f>
        <v>-8.9068587312460039</v>
      </c>
      <c r="N45" s="406">
        <f t="shared" ref="N45" si="603">AE45*100</f>
        <v>-2.3820041126475804</v>
      </c>
      <c r="O45" s="406">
        <f t="shared" ref="O45" si="604">AF45*100</f>
        <v>6.4281100076416449</v>
      </c>
      <c r="P45" s="406">
        <f t="shared" ref="P45" si="605">AG45*100</f>
        <v>-1.0776301194382321</v>
      </c>
      <c r="Q45" s="406">
        <f t="shared" ref="Q45" si="606">AH45*100</f>
        <v>-4.9942704522742982</v>
      </c>
      <c r="R45" s="406">
        <f t="shared" ref="R45" si="607">AI45*100</f>
        <v>100</v>
      </c>
      <c r="S45" s="408"/>
      <c r="T45" s="509">
        <v>-1.3114700655950046E-3</v>
      </c>
      <c r="U45" s="509">
        <v>1.0529882992660831E-4</v>
      </c>
      <c r="V45" s="509">
        <v>2.816057304942468E-5</v>
      </c>
      <c r="W45" s="509">
        <v>-7.5994520949306335E-5</v>
      </c>
      <c r="X45" s="509">
        <v>1.2739978716900897E-5</v>
      </c>
      <c r="Y45" s="509">
        <v>5.9043356454801233E-5</v>
      </c>
      <c r="Z45" s="509">
        <v>-1.1822218483965759E-3</v>
      </c>
      <c r="AA45" s="509">
        <v>-1.1822218483966112E-3</v>
      </c>
      <c r="AC45" s="509">
        <v>1.1093265340796445</v>
      </c>
      <c r="AD45" s="509">
        <v>-8.9068587312460035E-2</v>
      </c>
      <c r="AE45" s="509">
        <v>-2.3820041126475802E-2</v>
      </c>
      <c r="AF45" s="509">
        <v>6.428110007641645E-2</v>
      </c>
      <c r="AG45" s="509">
        <v>-1.0776301194382321E-2</v>
      </c>
      <c r="AH45" s="509">
        <v>-4.9942704522742978E-2</v>
      </c>
      <c r="AI45" s="509">
        <v>1</v>
      </c>
    </row>
    <row r="46" spans="1:35">
      <c r="A46" s="17">
        <v>202107</v>
      </c>
      <c r="B46" s="408">
        <f t="shared" ref="B46" si="608">T46*100</f>
        <v>-0.1752640470562192</v>
      </c>
      <c r="C46" s="412">
        <f t="shared" ref="C46" si="609">U46*100</f>
        <v>-5.2474911104458365E-3</v>
      </c>
      <c r="D46" s="408">
        <f t="shared" ref="D46" si="610">V46*100</f>
        <v>-1.8560274308217346E-2</v>
      </c>
      <c r="E46" s="408">
        <f t="shared" ref="E46" si="611">W46*100</f>
        <v>-1.7157132101367798E-2</v>
      </c>
      <c r="F46" s="408">
        <f t="shared" ref="F46" si="612">X46*100</f>
        <v>-7.5329240112152258E-5</v>
      </c>
      <c r="G46" s="408">
        <f t="shared" ref="G46" si="613">Y46*100</f>
        <v>2.6379997046600775E-3</v>
      </c>
      <c r="H46" s="408">
        <f t="shared" ref="H46" si="614">Z46*100</f>
        <v>-0.2136662741117023</v>
      </c>
      <c r="I46" s="408">
        <f t="shared" ref="I46" si="615">AA46*100</f>
        <v>-0.21366627411167782</v>
      </c>
      <c r="K46" s="17">
        <v>202107</v>
      </c>
      <c r="L46" s="406">
        <f t="shared" ref="L46" si="616">AC46*100</f>
        <v>82.027005799049576</v>
      </c>
      <c r="M46" s="415">
        <f t="shared" ref="M46" si="617">AD46*100</f>
        <v>2.4559285887591731</v>
      </c>
      <c r="N46" s="406">
        <f t="shared" ref="N46" si="618">AE46*100</f>
        <v>8.6865717977158354</v>
      </c>
      <c r="O46" s="406">
        <f t="shared" ref="O46" si="619">AF46*100</f>
        <v>8.0298737705316316</v>
      </c>
      <c r="P46" s="406">
        <f t="shared" ref="P46" si="620">AG46*100</f>
        <v>3.5255559364867753E-2</v>
      </c>
      <c r="Q46" s="406">
        <f t="shared" ref="Q46" si="621">AH46*100</f>
        <v>-1.2346355154211006</v>
      </c>
      <c r="R46" s="406">
        <f t="shared" ref="R46" si="622">AI46*100</f>
        <v>99.999999999999986</v>
      </c>
      <c r="S46" s="408"/>
      <c r="T46" s="509">
        <v>-1.752640470562192E-3</v>
      </c>
      <c r="U46" s="509">
        <v>-5.2474911104458364E-5</v>
      </c>
      <c r="V46" s="509">
        <v>-1.8560274308217345E-4</v>
      </c>
      <c r="W46" s="509">
        <v>-1.7157132101367799E-4</v>
      </c>
      <c r="X46" s="509">
        <v>-7.5329240112152256E-7</v>
      </c>
      <c r="Y46" s="509">
        <v>2.6379997046600775E-5</v>
      </c>
      <c r="Z46" s="509">
        <v>-2.1366627411170229E-3</v>
      </c>
      <c r="AA46" s="509">
        <v>-2.1366627411167783E-3</v>
      </c>
      <c r="AC46" s="509">
        <v>0.82027005799049579</v>
      </c>
      <c r="AD46" s="509">
        <v>2.4559285887591729E-2</v>
      </c>
      <c r="AE46" s="509">
        <v>8.6865717977158363E-2</v>
      </c>
      <c r="AF46" s="509">
        <v>8.0298737705316314E-2</v>
      </c>
      <c r="AG46" s="509">
        <v>3.5255559364867753E-4</v>
      </c>
      <c r="AH46" s="509">
        <v>-1.2346355154211007E-2</v>
      </c>
      <c r="AI46" s="509">
        <v>0.99999999999999989</v>
      </c>
    </row>
    <row r="47" spans="1:35">
      <c r="A47" s="17">
        <v>202108</v>
      </c>
      <c r="B47" s="408">
        <f t="shared" ref="B47" si="623">T47*100</f>
        <v>-0.15454421918542394</v>
      </c>
      <c r="C47" s="412">
        <f t="shared" ref="C47" si="624">U47*100</f>
        <v>-9.8705165255598137E-3</v>
      </c>
      <c r="D47" s="408">
        <f t="shared" ref="D47" si="625">V47*100</f>
        <v>-2.7380850389748006E-2</v>
      </c>
      <c r="E47" s="408">
        <f t="shared" ref="E47" si="626">W47*100</f>
        <v>-1.9642501170966987E-2</v>
      </c>
      <c r="F47" s="408">
        <f t="shared" ref="F47" si="627">X47*100</f>
        <v>1.2884380440667015E-3</v>
      </c>
      <c r="G47" s="408">
        <f t="shared" ref="G47" si="628">Y47*100</f>
        <v>2.3381151639538999E-3</v>
      </c>
      <c r="H47" s="408">
        <f t="shared" ref="H47" si="629">Z47*100</f>
        <v>-0.20781153406367817</v>
      </c>
      <c r="I47" s="408">
        <f t="shared" ref="I47" si="630">AA47*100</f>
        <v>-0.20781153406370642</v>
      </c>
      <c r="K47" s="17">
        <v>202108</v>
      </c>
      <c r="L47" s="406">
        <f t="shared" ref="L47" si="631">AC47*100</f>
        <v>74.367488735282663</v>
      </c>
      <c r="M47" s="415">
        <f t="shared" ref="M47" si="632">AD47*100</f>
        <v>4.7497443152194165</v>
      </c>
      <c r="N47" s="406">
        <f t="shared" ref="N47" si="633">AE47*100</f>
        <v>13.175808798638625</v>
      </c>
      <c r="O47" s="406">
        <f t="shared" ref="O47" si="634">AF47*100</f>
        <v>9.4520745729869269</v>
      </c>
      <c r="P47" s="406">
        <f t="shared" ref="P47" si="635">AG47*100</f>
        <v>-0.62000314365221654</v>
      </c>
      <c r="Q47" s="406">
        <f t="shared" ref="Q47" si="636">AH47*100</f>
        <v>-1.1251132784754136</v>
      </c>
      <c r="R47" s="406">
        <f t="shared" ref="R47" si="637">AI47*100</f>
        <v>99.999999999999986</v>
      </c>
      <c r="S47" s="408"/>
      <c r="T47" s="509">
        <v>-1.5454421918542395E-3</v>
      </c>
      <c r="U47" s="509">
        <v>-9.8705165255598144E-5</v>
      </c>
      <c r="V47" s="509">
        <v>-2.7380850389748006E-4</v>
      </c>
      <c r="W47" s="509">
        <v>-1.9642501170966987E-4</v>
      </c>
      <c r="X47" s="509">
        <v>1.2884380440667014E-5</v>
      </c>
      <c r="Y47" s="509">
        <v>2.3381151639539001E-5</v>
      </c>
      <c r="Z47" s="509">
        <v>-2.0781153406367815E-3</v>
      </c>
      <c r="AA47" s="509">
        <v>-2.0781153406370643E-3</v>
      </c>
      <c r="AC47" s="509">
        <v>0.74367488735282661</v>
      </c>
      <c r="AD47" s="509">
        <v>4.7497443152194167E-2</v>
      </c>
      <c r="AE47" s="509">
        <v>0.13175808798638625</v>
      </c>
      <c r="AF47" s="509">
        <v>9.4520745729869265E-2</v>
      </c>
      <c r="AG47" s="509">
        <v>-6.2000314365221656E-3</v>
      </c>
      <c r="AH47" s="509">
        <v>-1.1251132784754135E-2</v>
      </c>
      <c r="AI47" s="509">
        <v>0.99999999999999989</v>
      </c>
    </row>
    <row r="48" spans="1:35">
      <c r="A48" s="17">
        <v>202109</v>
      </c>
      <c r="B48" s="408">
        <f t="shared" ref="B48" si="638">T48*100</f>
        <v>-9.6186617680659545E-2</v>
      </c>
      <c r="C48" s="412">
        <f t="shared" ref="C48" si="639">U48*100</f>
        <v>-1.1080208982884403E-3</v>
      </c>
      <c r="D48" s="408">
        <f t="shared" ref="D48" si="640">V48*100</f>
        <v>-2.3703213261647833E-2</v>
      </c>
      <c r="E48" s="408">
        <f t="shared" ref="E48" si="641">W48*100</f>
        <v>-1.1445352546227071E-2</v>
      </c>
      <c r="F48" s="408">
        <f t="shared" ref="F48" si="642">X48*100</f>
        <v>4.7832663043211876E-3</v>
      </c>
      <c r="G48" s="408">
        <f t="shared" ref="G48" si="643">Y48*100</f>
        <v>3.5267405940221813E-3</v>
      </c>
      <c r="H48" s="408">
        <f t="shared" ref="H48" si="644">Z48*100</f>
        <v>-0.12413319748847951</v>
      </c>
      <c r="I48" s="408">
        <f t="shared" ref="I48" si="645">AA48*100</f>
        <v>-0.12413319748846174</v>
      </c>
      <c r="K48" s="17">
        <v>202109</v>
      </c>
      <c r="L48" s="406">
        <f t="shared" ref="L48" si="646">AC48*100</f>
        <v>77.486618911581957</v>
      </c>
      <c r="M48" s="415">
        <f t="shared" ref="M48" si="647">AD48*100</f>
        <v>0.8926064265695508</v>
      </c>
      <c r="N48" s="406">
        <f t="shared" ref="N48" si="648">AE48*100</f>
        <v>19.094983244790477</v>
      </c>
      <c r="O48" s="406">
        <f t="shared" ref="O48" si="649">AF48*100</f>
        <v>9.2202189082330577</v>
      </c>
      <c r="P48" s="406">
        <f t="shared" ref="P48" si="650">AG48*100</f>
        <v>-3.8533336779350349</v>
      </c>
      <c r="Q48" s="406">
        <f t="shared" ref="Q48" si="651">AH48*100</f>
        <v>-2.8410938132399992</v>
      </c>
      <c r="R48" s="406">
        <f t="shared" ref="R48" si="652">AI48*100</f>
        <v>100.00000000000003</v>
      </c>
      <c r="S48" s="408"/>
      <c r="T48" s="509">
        <v>-9.6186617680659543E-4</v>
      </c>
      <c r="U48" s="509">
        <v>-1.1080208982884404E-5</v>
      </c>
      <c r="V48" s="509">
        <v>-2.3703213261647832E-4</v>
      </c>
      <c r="W48" s="509">
        <v>-1.1445352546227071E-4</v>
      </c>
      <c r="X48" s="509">
        <v>4.783266304321188E-5</v>
      </c>
      <c r="Y48" s="509">
        <v>3.5267405940221812E-5</v>
      </c>
      <c r="Z48" s="509">
        <v>-1.2413319748847951E-3</v>
      </c>
      <c r="AA48" s="509">
        <v>-1.2413319748846175E-3</v>
      </c>
      <c r="AC48" s="509">
        <v>0.77486618911581961</v>
      </c>
      <c r="AD48" s="509">
        <v>8.9260642656955082E-3</v>
      </c>
      <c r="AE48" s="509">
        <v>0.19094983244790475</v>
      </c>
      <c r="AF48" s="509">
        <v>9.2202189082330577E-2</v>
      </c>
      <c r="AG48" s="509">
        <v>-3.853333677935035E-2</v>
      </c>
      <c r="AH48" s="509">
        <v>-2.841093813239999E-2</v>
      </c>
      <c r="AI48" s="509">
        <v>1.0000000000000002</v>
      </c>
    </row>
    <row r="49" spans="1:35">
      <c r="A49" s="17">
        <v>202110</v>
      </c>
      <c r="B49" s="408">
        <f t="shared" ref="B49" si="653">T49*100</f>
        <v>-1.1144804042117427E-2</v>
      </c>
      <c r="C49" s="412">
        <f t="shared" ref="C49" si="654">U49*100</f>
        <v>1.8178114162818788E-2</v>
      </c>
      <c r="D49" s="408">
        <f t="shared" ref="D49" si="655">V49*100</f>
        <v>-9.4290912811448562E-3</v>
      </c>
      <c r="E49" s="408">
        <f t="shared" ref="E49" si="656">W49*100</f>
        <v>5.1555183552964437E-3</v>
      </c>
      <c r="F49" s="408">
        <f t="shared" ref="F49" si="657">X49*100</f>
        <v>8.7432256547202679E-3</v>
      </c>
      <c r="G49" s="408">
        <f t="shared" ref="G49" si="658">Y49*100</f>
        <v>5.7651958833780182E-3</v>
      </c>
      <c r="H49" s="408">
        <f t="shared" ref="H49" si="659">Z49*100</f>
        <v>1.7268158732951237E-2</v>
      </c>
      <c r="I49" s="408">
        <f t="shared" ref="I49" si="660">AA49*100</f>
        <v>1.7268158732945082E-2</v>
      </c>
      <c r="K49" s="17">
        <v>202110</v>
      </c>
      <c r="L49" s="406">
        <f t="shared" ref="L49" si="661">AC49*100</f>
        <v>-64.539620086134747</v>
      </c>
      <c r="M49" s="415">
        <f t="shared" ref="M49" si="662">AD49*100</f>
        <v>105.26955678332494</v>
      </c>
      <c r="N49" s="406">
        <f t="shared" ref="N49" si="663">AE49*100</f>
        <v>-54.603918269248886</v>
      </c>
      <c r="O49" s="406">
        <f t="shared" ref="O49" si="664">AF49*100</f>
        <v>29.855634494826848</v>
      </c>
      <c r="P49" s="406">
        <f t="shared" ref="P49" si="665">AG49*100</f>
        <v>50.632066741640358</v>
      </c>
      <c r="Q49" s="406">
        <f t="shared" ref="Q49" si="666">AH49*100</f>
        <v>33.386280335591465</v>
      </c>
      <c r="R49" s="406">
        <f t="shared" ref="R49" si="667">AI49*100</f>
        <v>99.999999999999972</v>
      </c>
      <c r="S49" s="408"/>
      <c r="T49" s="509">
        <v>-1.1144804042117427E-4</v>
      </c>
      <c r="U49" s="509">
        <v>1.8178114162818788E-4</v>
      </c>
      <c r="V49" s="509">
        <v>-9.4290912811448559E-5</v>
      </c>
      <c r="W49" s="509">
        <v>5.1555183552964437E-5</v>
      </c>
      <c r="X49" s="509">
        <v>8.7432256547202684E-5</v>
      </c>
      <c r="Y49" s="509">
        <v>5.7651958833780183E-5</v>
      </c>
      <c r="Z49" s="509">
        <v>1.7268158732951236E-4</v>
      </c>
      <c r="AA49" s="509">
        <v>1.726815873294508E-4</v>
      </c>
      <c r="AC49" s="509">
        <v>-0.64539620086134741</v>
      </c>
      <c r="AD49" s="509">
        <v>1.0526955678332495</v>
      </c>
      <c r="AE49" s="509">
        <v>-0.54603918269248886</v>
      </c>
      <c r="AF49" s="509">
        <v>0.29855634494826849</v>
      </c>
      <c r="AG49" s="509">
        <v>0.50632066741640358</v>
      </c>
      <c r="AH49" s="509">
        <v>0.33386280335591462</v>
      </c>
      <c r="AI49" s="509">
        <v>0.99999999999999978</v>
      </c>
    </row>
    <row r="50" spans="1:35">
      <c r="A50" s="17">
        <v>202111</v>
      </c>
      <c r="B50" s="408">
        <f t="shared" ref="B50" si="668">T50*100</f>
        <v>5.3935370972831652E-2</v>
      </c>
      <c r="C50" s="412">
        <f t="shared" ref="C50" si="669">U50*100</f>
        <v>3.9512117746976792E-2</v>
      </c>
      <c r="D50" s="408">
        <f t="shared" ref="D50" si="670">V50*100</f>
        <v>7.2288018686331697E-3</v>
      </c>
      <c r="E50" s="408">
        <f t="shared" ref="E50" si="671">W50*100</f>
        <v>1.8370268389115391E-2</v>
      </c>
      <c r="F50" s="408">
        <f t="shared" ref="F50" si="672">X50*100</f>
        <v>1.1530189635004531E-2</v>
      </c>
      <c r="G50" s="408">
        <f t="shared" ref="G50" si="673">Y50*100</f>
        <v>7.3409088219705317E-3</v>
      </c>
      <c r="H50" s="408">
        <f t="shared" ref="H50" si="674">Z50*100</f>
        <v>0.13791765743453208</v>
      </c>
      <c r="I50" s="408">
        <f t="shared" ref="I50" si="675">AA50*100</f>
        <v>0.13791765743452211</v>
      </c>
      <c r="K50" s="17">
        <v>202111</v>
      </c>
      <c r="L50" s="406">
        <f t="shared" ref="L50" si="676">AC50*100</f>
        <v>39.106936686793823</v>
      </c>
      <c r="M50" s="415">
        <f t="shared" ref="M50" si="677">AD50*100</f>
        <v>28.6490638558973</v>
      </c>
      <c r="N50" s="406">
        <f t="shared" ref="N50" si="678">AE50*100</f>
        <v>5.2413896835976912</v>
      </c>
      <c r="O50" s="406">
        <f t="shared" ref="O50" si="679">AF50*100</f>
        <v>13.319736378088892</v>
      </c>
      <c r="P50" s="406">
        <f t="shared" ref="P50" si="680">AG50*100</f>
        <v>8.3601982875019321</v>
      </c>
      <c r="Q50" s="406">
        <f t="shared" ref="Q50" si="681">AH50*100</f>
        <v>5.3226751081203485</v>
      </c>
      <c r="R50" s="406">
        <f t="shared" ref="R50" si="682">AI50*100</f>
        <v>99.999999999999986</v>
      </c>
      <c r="S50" s="408"/>
      <c r="T50" s="509">
        <v>5.3935370972831649E-4</v>
      </c>
      <c r="U50" s="509">
        <v>3.951211774697679E-4</v>
      </c>
      <c r="V50" s="509">
        <v>7.2288018686331694E-5</v>
      </c>
      <c r="W50" s="509">
        <v>1.8370268389115391E-4</v>
      </c>
      <c r="X50" s="509">
        <v>1.1530189635004531E-4</v>
      </c>
      <c r="Y50" s="509">
        <v>7.3409088219705319E-5</v>
      </c>
      <c r="Z50" s="509">
        <v>1.3791765743453208E-3</v>
      </c>
      <c r="AA50" s="509">
        <v>1.3791765743452211E-3</v>
      </c>
      <c r="AC50" s="509">
        <v>0.3910693668679382</v>
      </c>
      <c r="AD50" s="509">
        <v>0.286490638558973</v>
      </c>
      <c r="AE50" s="509">
        <v>5.2413896835976914E-2</v>
      </c>
      <c r="AF50" s="509">
        <v>0.13319736378088892</v>
      </c>
      <c r="AG50" s="509">
        <v>8.3601982875019312E-2</v>
      </c>
      <c r="AH50" s="509">
        <v>5.3226751081203484E-2</v>
      </c>
      <c r="AI50" s="509">
        <v>0.99999999999999989</v>
      </c>
    </row>
    <row r="51" spans="1:35">
      <c r="A51" s="402">
        <v>202112</v>
      </c>
      <c r="B51" s="408">
        <f t="shared" ref="B51" si="683">T51*100</f>
        <v>6.3879812248758661E-2</v>
      </c>
      <c r="C51" s="412">
        <f t="shared" ref="C51" si="684">U51*100</f>
        <v>5.2563737381870021E-2</v>
      </c>
      <c r="D51" s="408">
        <f t="shared" ref="D51" si="685">V51*100</f>
        <v>1.6789319556193172E-2</v>
      </c>
      <c r="E51" s="408">
        <f t="shared" ref="E51" si="686">W51*100</f>
        <v>2.7653880854229086E-2</v>
      </c>
      <c r="F51" s="408">
        <f t="shared" ref="F51" si="687">X51*100</f>
        <v>1.2487301372920145E-2</v>
      </c>
      <c r="G51" s="408">
        <f t="shared" ref="G51" si="688">Y51*100</f>
        <v>7.5671371517167345E-3</v>
      </c>
      <c r="H51" s="408">
        <f t="shared" ref="H51" si="689">Z51*100</f>
        <v>0.18094118856568783</v>
      </c>
      <c r="I51" s="408">
        <f t="shared" ref="I51" si="690">AA51*100</f>
        <v>0.18094118856566888</v>
      </c>
      <c r="K51" s="17">
        <v>202112</v>
      </c>
      <c r="L51" s="406">
        <f t="shared" ref="L51" si="691">AC51*100</f>
        <v>35.304185163771102</v>
      </c>
      <c r="M51" s="415">
        <f t="shared" ref="M51" si="692">AD51*100</f>
        <v>29.050178015597368</v>
      </c>
      <c r="N51" s="406">
        <f t="shared" ref="N51" si="693">AE51*100</f>
        <v>9.2788820993612955</v>
      </c>
      <c r="O51" s="406">
        <f t="shared" ref="O51" si="694">AF51*100</f>
        <v>15.283353156591971</v>
      </c>
      <c r="P51" s="406">
        <f t="shared" ref="P51" si="695">AG51*100</f>
        <v>6.9013039385373718</v>
      </c>
      <c r="Q51" s="406">
        <f t="shared" ref="Q51" si="696">AH51*100</f>
        <v>4.1820976261408855</v>
      </c>
      <c r="R51" s="406">
        <f t="shared" ref="R51" si="697">AI51*100</f>
        <v>100</v>
      </c>
      <c r="S51" s="408"/>
      <c r="T51" s="510">
        <v>6.3879812248758658E-4</v>
      </c>
      <c r="U51" s="510">
        <v>5.2563737381870019E-4</v>
      </c>
      <c r="V51" s="510">
        <v>1.6789319556193173E-4</v>
      </c>
      <c r="W51" s="510">
        <v>2.7653880854229085E-4</v>
      </c>
      <c r="X51" s="510">
        <v>1.2487301372920146E-4</v>
      </c>
      <c r="Y51" s="510">
        <v>7.5671371517167346E-5</v>
      </c>
      <c r="Z51" s="510">
        <v>1.8094118856568783E-3</v>
      </c>
      <c r="AA51" s="510">
        <v>1.8094118856566887E-3</v>
      </c>
      <c r="AC51" s="510">
        <v>0.35304185163771101</v>
      </c>
      <c r="AD51" s="510">
        <v>0.29050178015597367</v>
      </c>
      <c r="AE51" s="510">
        <v>9.278882099361295E-2</v>
      </c>
      <c r="AF51" s="510">
        <v>0.15283353156591972</v>
      </c>
      <c r="AG51" s="510">
        <v>6.9013039385373717E-2</v>
      </c>
      <c r="AH51" s="510">
        <v>4.1820976261408856E-2</v>
      </c>
      <c r="AI51" s="510">
        <v>1</v>
      </c>
    </row>
    <row r="52" spans="1:35">
      <c r="A52" s="404">
        <v>202201</v>
      </c>
      <c r="B52" s="409">
        <f t="shared" ref="B52" si="698">T52*100</f>
        <v>6.3476949977670866E-2</v>
      </c>
      <c r="C52" s="413">
        <f t="shared" ref="C52" si="699">U52*100</f>
        <v>6.382072367121179E-2</v>
      </c>
      <c r="D52" s="409">
        <f t="shared" ref="D52" si="700">V52*100</f>
        <v>2.6600477405541424E-2</v>
      </c>
      <c r="E52" s="409">
        <f t="shared" ref="E52" si="701">W52*100</f>
        <v>3.5275386285612192E-2</v>
      </c>
      <c r="F52" s="409">
        <f t="shared" ref="F52" si="702">X52*100</f>
        <v>1.3779425335979149E-2</v>
      </c>
      <c r="G52" s="409">
        <f t="shared" ref="G52" si="703">Y52*100</f>
        <v>9.141919240269164E-3</v>
      </c>
      <c r="H52" s="409">
        <f t="shared" ref="H52" si="704">Z52*100</f>
        <v>0.21209488191628456</v>
      </c>
      <c r="I52" s="409">
        <f t="shared" ref="I52" si="705">AA52*100</f>
        <v>0.21209488191630643</v>
      </c>
      <c r="K52" s="404">
        <v>202201</v>
      </c>
      <c r="L52" s="405">
        <f t="shared" ref="L52:L59" si="706">AC52*100</f>
        <v>29.928562822522842</v>
      </c>
      <c r="M52" s="417">
        <f t="shared" ref="M52:M59" si="707">AD52*100</f>
        <v>30.090647683050786</v>
      </c>
      <c r="N52" s="405">
        <f t="shared" ref="N52:N59" si="708">AE52*100</f>
        <v>12.541781850276251</v>
      </c>
      <c r="O52" s="405">
        <f t="shared" ref="O52:O59" si="709">AF52*100</f>
        <v>16.63188944820255</v>
      </c>
      <c r="P52" s="405">
        <f t="shared" ref="P52:P59" si="710">AG52*100</f>
        <v>6.496821239381906</v>
      </c>
      <c r="Q52" s="405">
        <f t="shared" ref="Q52:Q59" si="711">AH52*100</f>
        <v>4.3102969565656695</v>
      </c>
      <c r="R52" s="405">
        <f t="shared" ref="R52:R59" si="712">AI52*100</f>
        <v>100</v>
      </c>
      <c r="S52" s="408"/>
      <c r="T52" s="509">
        <v>6.3476949977670871E-4</v>
      </c>
      <c r="U52" s="509">
        <v>6.3820723671211791E-4</v>
      </c>
      <c r="V52" s="509">
        <v>2.6600477405541424E-4</v>
      </c>
      <c r="W52" s="509">
        <v>3.5275386285612192E-4</v>
      </c>
      <c r="X52" s="509">
        <v>1.3779425335979148E-4</v>
      </c>
      <c r="Y52" s="509">
        <v>9.1419192402691639E-5</v>
      </c>
      <c r="Z52" s="509">
        <v>2.1209488191628457E-3</v>
      </c>
      <c r="AA52" s="509">
        <v>2.1209488191630643E-3</v>
      </c>
      <c r="AC52" s="509">
        <v>0.29928562822522842</v>
      </c>
      <c r="AD52" s="509">
        <v>0.30090647683050786</v>
      </c>
      <c r="AE52" s="509">
        <v>0.12541781850276251</v>
      </c>
      <c r="AF52" s="509">
        <v>0.1663188944820255</v>
      </c>
      <c r="AG52" s="509">
        <v>6.4968212393819058E-2</v>
      </c>
      <c r="AH52" s="509">
        <v>4.3102969565656693E-2</v>
      </c>
      <c r="AI52" s="509">
        <v>1</v>
      </c>
    </row>
    <row r="53" spans="1:35">
      <c r="A53" s="17">
        <v>202202</v>
      </c>
      <c r="B53" s="408">
        <f t="shared" ref="B53" si="713">T53*100</f>
        <v>3.7082284130893213E-2</v>
      </c>
      <c r="C53" s="412">
        <f t="shared" ref="C53" si="714">U53*100</f>
        <v>6.1658451303210612E-2</v>
      </c>
      <c r="D53" s="408">
        <f t="shared" ref="D53" si="715">V53*100</f>
        <v>2.9183836854457468E-2</v>
      </c>
      <c r="E53" s="408">
        <f t="shared" ref="E53" si="716">W53*100</f>
        <v>3.5150363909095796E-2</v>
      </c>
      <c r="F53" s="408">
        <f t="shared" ref="F53" si="717">X53*100</f>
        <v>1.411137015769536E-2</v>
      </c>
      <c r="G53" s="408">
        <f t="shared" ref="G53" si="718">Y53*100</f>
        <v>8.7911808922993568E-3</v>
      </c>
      <c r="H53" s="408">
        <f t="shared" ref="H53" si="719">Z53*100</f>
        <v>0.18597748724765184</v>
      </c>
      <c r="I53" s="408">
        <f t="shared" ref="I53" si="720">AA53*100</f>
        <v>0.18597748724767285</v>
      </c>
      <c r="K53" s="17">
        <v>202202</v>
      </c>
      <c r="L53" s="406">
        <f t="shared" si="706"/>
        <v>19.939125256334712</v>
      </c>
      <c r="M53" s="415">
        <f t="shared" si="707"/>
        <v>33.15371780515823</v>
      </c>
      <c r="N53" s="406">
        <f t="shared" si="708"/>
        <v>15.692134185895096</v>
      </c>
      <c r="O53" s="406">
        <f t="shared" si="709"/>
        <v>18.900332738816271</v>
      </c>
      <c r="P53" s="406">
        <f t="shared" si="710"/>
        <v>7.5876765336141681</v>
      </c>
      <c r="Q53" s="406">
        <f t="shared" si="711"/>
        <v>4.7270134801815127</v>
      </c>
      <c r="R53" s="406">
        <f t="shared" si="712"/>
        <v>99.999999999999986</v>
      </c>
      <c r="S53" s="408"/>
      <c r="T53" s="509">
        <v>3.7082284130893211E-4</v>
      </c>
      <c r="U53" s="509">
        <v>6.1658451303210615E-4</v>
      </c>
      <c r="V53" s="509">
        <v>2.9183836854457468E-4</v>
      </c>
      <c r="W53" s="509">
        <v>3.5150363909095797E-4</v>
      </c>
      <c r="X53" s="509">
        <v>1.411137015769536E-4</v>
      </c>
      <c r="Y53" s="509">
        <v>8.7911808922993564E-5</v>
      </c>
      <c r="Z53" s="509">
        <v>1.8597748724765184E-3</v>
      </c>
      <c r="AA53" s="509">
        <v>1.8597748724767285E-3</v>
      </c>
      <c r="AC53" s="509">
        <v>0.19939125256334711</v>
      </c>
      <c r="AD53" s="509">
        <v>0.33153717805158228</v>
      </c>
      <c r="AE53" s="509">
        <v>0.15692134185895096</v>
      </c>
      <c r="AF53" s="509">
        <v>0.18900332738816272</v>
      </c>
      <c r="AG53" s="509">
        <v>7.5876765336141683E-2</v>
      </c>
      <c r="AH53" s="509">
        <v>4.7270134801815127E-2</v>
      </c>
      <c r="AI53" s="509">
        <v>0.99999999999999989</v>
      </c>
    </row>
    <row r="54" spans="1:35">
      <c r="A54" s="17">
        <v>202203</v>
      </c>
      <c r="B54" s="408">
        <f t="shared" ref="B54" si="721">T54*100</f>
        <v>3.4410687436455478E-2</v>
      </c>
      <c r="C54" s="412">
        <f t="shared" ref="C54" si="722">U54*100</f>
        <v>5.9047507569544161E-2</v>
      </c>
      <c r="D54" s="408">
        <f t="shared" ref="D54" si="723">V54*100</f>
        <v>2.9083374957712259E-2</v>
      </c>
      <c r="E54" s="408">
        <f t="shared" ref="E54" si="724">W54*100</f>
        <v>2.8825293945466766E-2</v>
      </c>
      <c r="F54" s="408">
        <f t="shared" ref="F54" si="725">X54*100</f>
        <v>1.5543727784130565E-2</v>
      </c>
      <c r="G54" s="408">
        <f t="shared" ref="G54" si="726">Y54*100</f>
        <v>1.088998057664211E-2</v>
      </c>
      <c r="H54" s="408">
        <f t="shared" ref="H54" si="727">Z54*100</f>
        <v>0.1778005722699513</v>
      </c>
      <c r="I54" s="408">
        <f t="shared" ref="I54" si="728">AA54*100</f>
        <v>0.17780057226992219</v>
      </c>
      <c r="K54" s="17">
        <v>202203</v>
      </c>
      <c r="L54" s="406">
        <f t="shared" si="706"/>
        <v>19.353530192360893</v>
      </c>
      <c r="M54" s="415">
        <f t="shared" si="707"/>
        <v>33.209964858770768</v>
      </c>
      <c r="N54" s="406">
        <f t="shared" si="708"/>
        <v>16.357301096621619</v>
      </c>
      <c r="O54" s="406">
        <f t="shared" si="709"/>
        <v>16.212149138475134</v>
      </c>
      <c r="P54" s="406">
        <f t="shared" si="710"/>
        <v>8.74222595894169</v>
      </c>
      <c r="Q54" s="406">
        <f t="shared" si="711"/>
        <v>6.1248287548299087</v>
      </c>
      <c r="R54" s="406">
        <f t="shared" si="712"/>
        <v>100.00000000000003</v>
      </c>
      <c r="S54" s="408"/>
      <c r="T54" s="509">
        <v>3.4410687436455477E-4</v>
      </c>
      <c r="U54" s="509">
        <v>5.9047507569544159E-4</v>
      </c>
      <c r="V54" s="509">
        <v>2.9083374957712259E-4</v>
      </c>
      <c r="W54" s="509">
        <v>2.8825293945466767E-4</v>
      </c>
      <c r="X54" s="509">
        <v>1.5543727784130565E-4</v>
      </c>
      <c r="Y54" s="509">
        <v>1.088998057664211E-4</v>
      </c>
      <c r="Z54" s="509">
        <v>1.7780057226995131E-3</v>
      </c>
      <c r="AA54" s="509">
        <v>1.7780057226992219E-3</v>
      </c>
      <c r="AC54" s="509">
        <v>0.19353530192360893</v>
      </c>
      <c r="AD54" s="509">
        <v>0.33209964858770769</v>
      </c>
      <c r="AE54" s="509">
        <v>0.16357301096621618</v>
      </c>
      <c r="AF54" s="509">
        <v>0.16212149138475132</v>
      </c>
      <c r="AG54" s="509">
        <v>8.7422259589416906E-2</v>
      </c>
      <c r="AH54" s="509">
        <v>6.1248287548299085E-2</v>
      </c>
      <c r="AI54" s="509">
        <v>1.0000000000000002</v>
      </c>
    </row>
    <row r="55" spans="1:35">
      <c r="A55" s="17">
        <v>202204</v>
      </c>
      <c r="B55" s="408">
        <f t="shared" ref="B55" si="729">T55*100</f>
        <v>1.0744261877010613E-2</v>
      </c>
      <c r="C55" s="412">
        <f t="shared" ref="C55" si="730">U55*100</f>
        <v>4.6457381121818263E-2</v>
      </c>
      <c r="D55" s="408">
        <f t="shared" ref="D55" si="731">V55*100</f>
        <v>1.7553413938557E-2</v>
      </c>
      <c r="E55" s="408">
        <f t="shared" ref="E55" si="732">W55*100</f>
        <v>1.8769807347118465E-2</v>
      </c>
      <c r="F55" s="408">
        <f t="shared" ref="F55" si="733">X55*100</f>
        <v>1.2344972293985111E-2</v>
      </c>
      <c r="G55" s="408">
        <f t="shared" ref="G55" si="734">Y55*100</f>
        <v>8.826751076091122E-3</v>
      </c>
      <c r="H55" s="408">
        <f t="shared" ref="H55" si="735">Z55*100</f>
        <v>0.11469658765458057</v>
      </c>
      <c r="I55" s="408">
        <f t="shared" ref="I55" si="736">AA55*100</f>
        <v>0.11469658765458345</v>
      </c>
      <c r="K55" s="17">
        <v>202204</v>
      </c>
      <c r="L55" s="406">
        <f t="shared" si="706"/>
        <v>9.3675514648857341</v>
      </c>
      <c r="M55" s="415">
        <f t="shared" si="707"/>
        <v>40.504588734347507</v>
      </c>
      <c r="N55" s="406">
        <f t="shared" si="708"/>
        <v>15.304216365547626</v>
      </c>
      <c r="O55" s="406">
        <f t="shared" si="709"/>
        <v>16.364747836827963</v>
      </c>
      <c r="P55" s="406">
        <f t="shared" si="710"/>
        <v>10.763155684424667</v>
      </c>
      <c r="Q55" s="406">
        <f t="shared" si="711"/>
        <v>7.6957399139664915</v>
      </c>
      <c r="R55" s="406">
        <f t="shared" si="712"/>
        <v>99.999999999999986</v>
      </c>
      <c r="S55" s="408"/>
      <c r="T55" s="509">
        <v>1.0744261877010614E-4</v>
      </c>
      <c r="U55" s="509">
        <v>4.6457381121818261E-4</v>
      </c>
      <c r="V55" s="509">
        <v>1.7553413938556998E-4</v>
      </c>
      <c r="W55" s="509">
        <v>1.8769807347118465E-4</v>
      </c>
      <c r="X55" s="509">
        <v>1.2344972293985111E-4</v>
      </c>
      <c r="Y55" s="509">
        <v>8.8267510760911213E-5</v>
      </c>
      <c r="Z55" s="509">
        <v>1.1469658765458058E-3</v>
      </c>
      <c r="AA55" s="509">
        <v>1.1469658765458344E-3</v>
      </c>
      <c r="AC55" s="509">
        <v>9.3675514648857344E-2</v>
      </c>
      <c r="AD55" s="509">
        <v>0.40504588734347508</v>
      </c>
      <c r="AE55" s="509">
        <v>0.15304216365547627</v>
      </c>
      <c r="AF55" s="509">
        <v>0.16364747836827964</v>
      </c>
      <c r="AG55" s="509">
        <v>0.10763155684424668</v>
      </c>
      <c r="AH55" s="509">
        <v>7.6957399139664914E-2</v>
      </c>
      <c r="AI55" s="509">
        <v>0.99999999999999989</v>
      </c>
    </row>
    <row r="56" spans="1:35">
      <c r="A56" s="17">
        <v>202205</v>
      </c>
      <c r="B56" s="408">
        <f t="shared" ref="B56" si="737">T56*100</f>
        <v>-1.6974183710777659E-2</v>
      </c>
      <c r="C56" s="412">
        <f t="shared" ref="C56" si="738">U56*100</f>
        <v>3.1322947138014555E-2</v>
      </c>
      <c r="D56" s="408">
        <f t="shared" ref="D56" si="739">V56*100</f>
        <v>6.5256691987439419E-3</v>
      </c>
      <c r="E56" s="408">
        <f t="shared" ref="E56" si="740">W56*100</f>
        <v>7.530309407732862E-3</v>
      </c>
      <c r="F56" s="408">
        <f t="shared" ref="F56" si="741">X56*100</f>
        <v>5.8026833929700318E-3</v>
      </c>
      <c r="G56" s="408">
        <f t="shared" ref="G56" si="742">Y56*100</f>
        <v>3.4297577220751907E-3</v>
      </c>
      <c r="H56" s="408">
        <f t="shared" ref="H56" si="743">Z56*100</f>
        <v>3.7637183148758926E-2</v>
      </c>
      <c r="I56" s="408">
        <f t="shared" ref="I56" si="744">AA56*100</f>
        <v>3.7637183148764346E-2</v>
      </c>
      <c r="K56" s="17">
        <v>202205</v>
      </c>
      <c r="L56" s="406">
        <f t="shared" si="706"/>
        <v>-45.099506101952741</v>
      </c>
      <c r="M56" s="415">
        <f t="shared" si="707"/>
        <v>83.223409717492146</v>
      </c>
      <c r="N56" s="406">
        <f t="shared" si="708"/>
        <v>17.338357052257575</v>
      </c>
      <c r="O56" s="406">
        <f t="shared" si="709"/>
        <v>20.007632818773185</v>
      </c>
      <c r="P56" s="406">
        <f t="shared" si="710"/>
        <v>15.417422100998474</v>
      </c>
      <c r="Q56" s="406">
        <f t="shared" si="711"/>
        <v>9.112684412431344</v>
      </c>
      <c r="R56" s="406">
        <f t="shared" si="712"/>
        <v>99.999999999999972</v>
      </c>
      <c r="S56" s="408"/>
      <c r="T56" s="509">
        <v>-1.697418371077766E-4</v>
      </c>
      <c r="U56" s="509">
        <v>3.1322947138014552E-4</v>
      </c>
      <c r="V56" s="509">
        <v>6.5256691987439423E-5</v>
      </c>
      <c r="W56" s="509">
        <v>7.5303094077328617E-5</v>
      </c>
      <c r="X56" s="509">
        <v>5.8026833929700315E-5</v>
      </c>
      <c r="Y56" s="509">
        <v>3.4297577220751909E-5</v>
      </c>
      <c r="Z56" s="509">
        <v>3.7637183148758925E-4</v>
      </c>
      <c r="AA56" s="509">
        <v>3.7637183148764346E-4</v>
      </c>
      <c r="AC56" s="509">
        <v>-0.45099506101952741</v>
      </c>
      <c r="AD56" s="509">
        <v>0.83223409717492147</v>
      </c>
      <c r="AE56" s="509">
        <v>0.17338357052257575</v>
      </c>
      <c r="AF56" s="509">
        <v>0.20007632818773186</v>
      </c>
      <c r="AG56" s="509">
        <v>0.15417422100998474</v>
      </c>
      <c r="AH56" s="509">
        <v>9.1126844124313433E-2</v>
      </c>
      <c r="AI56" s="509">
        <v>0.99999999999999978</v>
      </c>
    </row>
    <row r="57" spans="1:35">
      <c r="A57" s="17">
        <v>202206</v>
      </c>
      <c r="B57" s="408">
        <f t="shared" ref="B57:B58" si="745">T57*100</f>
        <v>-1.9814512766125541E-2</v>
      </c>
      <c r="C57" s="412">
        <f t="shared" ref="C57:C58" si="746">U57*100</f>
        <v>1.6869042748638468E-2</v>
      </c>
      <c r="D57" s="408">
        <f t="shared" ref="D57:D58" si="747">V57*100</f>
        <v>1.2699994902202094E-3</v>
      </c>
      <c r="E57" s="408">
        <f t="shared" ref="E57:E58" si="748">W57*100</f>
        <v>-5.1236698429159733E-4</v>
      </c>
      <c r="F57" s="408">
        <f t="shared" ref="F57:F58" si="749">X57*100</f>
        <v>7.2841874901834593E-4</v>
      </c>
      <c r="G57" s="408">
        <f t="shared" ref="G57:G58" si="750">Y57*100</f>
        <v>-2.5481814105343561E-3</v>
      </c>
      <c r="H57" s="408">
        <f t="shared" ref="H57:H58" si="751">Z57*100</f>
        <v>-4.0076001730744715E-3</v>
      </c>
      <c r="I57" s="408">
        <f t="shared" ref="I57:I58" si="752">AA57*100</f>
        <v>-4.007600173070924E-3</v>
      </c>
      <c r="K57" s="17">
        <v>202206</v>
      </c>
      <c r="L57" s="406">
        <f t="shared" si="706"/>
        <v>494.42339331282727</v>
      </c>
      <c r="M57" s="415">
        <f t="shared" si="707"/>
        <v>-420.92629055101594</v>
      </c>
      <c r="N57" s="406">
        <f t="shared" si="708"/>
        <v>-31.689775311241096</v>
      </c>
      <c r="O57" s="406">
        <f t="shared" si="709"/>
        <v>12.784882776829749</v>
      </c>
      <c r="P57" s="406">
        <f t="shared" si="710"/>
        <v>-18.175933665047527</v>
      </c>
      <c r="Q57" s="406">
        <f t="shared" si="711"/>
        <v>63.583723437647535</v>
      </c>
      <c r="R57" s="406">
        <f t="shared" si="712"/>
        <v>100.00000000000004</v>
      </c>
      <c r="S57" s="408"/>
      <c r="T57" s="509">
        <v>-1.9814512766125542E-4</v>
      </c>
      <c r="U57" s="509">
        <v>1.6869042748638468E-4</v>
      </c>
      <c r="V57" s="509">
        <v>1.2699994902202094E-5</v>
      </c>
      <c r="W57" s="509">
        <v>-5.1236698429159732E-6</v>
      </c>
      <c r="X57" s="509">
        <v>7.2841874901834595E-6</v>
      </c>
      <c r="Y57" s="509">
        <v>-2.5481814105343562E-5</v>
      </c>
      <c r="Z57" s="509">
        <v>-4.0076001730744719E-5</v>
      </c>
      <c r="AA57" s="509">
        <v>-4.0076001730709238E-5</v>
      </c>
      <c r="AC57" s="509">
        <v>4.944233933128273</v>
      </c>
      <c r="AD57" s="509">
        <v>-4.2092629055101591</v>
      </c>
      <c r="AE57" s="509">
        <v>-0.31689775311241097</v>
      </c>
      <c r="AF57" s="509">
        <v>0.12784882776829748</v>
      </c>
      <c r="AG57" s="509">
        <v>-0.18175933665047528</v>
      </c>
      <c r="AH57" s="509">
        <v>0.63583723437647532</v>
      </c>
      <c r="AI57" s="509">
        <v>1.0000000000000004</v>
      </c>
    </row>
    <row r="58" spans="1:35">
      <c r="A58" s="17">
        <v>202207</v>
      </c>
      <c r="B58" s="408">
        <f t="shared" si="745"/>
        <v>-2.4623636152050855E-2</v>
      </c>
      <c r="C58" s="412">
        <f t="shared" si="746"/>
        <v>-1.2841209841545726E-2</v>
      </c>
      <c r="D58" s="408">
        <f t="shared" si="747"/>
        <v>-5.8294473495075407E-3</v>
      </c>
      <c r="E58" s="408">
        <f t="shared" si="748"/>
        <v>-8.1042329374564955E-3</v>
      </c>
      <c r="F58" s="408">
        <f t="shared" si="749"/>
        <v>-4.0107073350081918E-3</v>
      </c>
      <c r="G58" s="408">
        <f t="shared" si="750"/>
        <v>-8.6668694414698353E-3</v>
      </c>
      <c r="H58" s="408">
        <f t="shared" si="751"/>
        <v>-6.4076103057038633E-2</v>
      </c>
      <c r="I58" s="408">
        <f t="shared" si="752"/>
        <v>-6.4076103057046127E-2</v>
      </c>
      <c r="K58" s="17">
        <v>202207</v>
      </c>
      <c r="L58" s="406">
        <f t="shared" si="706"/>
        <v>38.428735483697608</v>
      </c>
      <c r="M58" s="415">
        <f t="shared" si="707"/>
        <v>20.040559941847373</v>
      </c>
      <c r="N58" s="406">
        <f t="shared" si="708"/>
        <v>9.0976933230760633</v>
      </c>
      <c r="O58" s="406">
        <f t="shared" si="709"/>
        <v>12.647824307046809</v>
      </c>
      <c r="P58" s="406">
        <f t="shared" si="710"/>
        <v>6.2592872282479162</v>
      </c>
      <c r="Q58" s="406">
        <f t="shared" si="711"/>
        <v>13.525899716084242</v>
      </c>
      <c r="R58" s="406">
        <f t="shared" si="712"/>
        <v>100</v>
      </c>
      <c r="S58" s="408"/>
      <c r="T58" s="509">
        <v>-2.4623636152050856E-4</v>
      </c>
      <c r="U58" s="509">
        <v>-1.2841209841545726E-4</v>
      </c>
      <c r="V58" s="509">
        <v>-5.8294473495075411E-5</v>
      </c>
      <c r="W58" s="509">
        <v>-8.1042329374564963E-5</v>
      </c>
      <c r="X58" s="509">
        <v>-4.0107073350081916E-5</v>
      </c>
      <c r="Y58" s="509">
        <v>-8.6668694414698355E-5</v>
      </c>
      <c r="Z58" s="509">
        <v>-6.4076103057038639E-4</v>
      </c>
      <c r="AA58" s="509">
        <v>-6.4076103057046131E-4</v>
      </c>
      <c r="AC58" s="509">
        <v>0.38428735483697607</v>
      </c>
      <c r="AD58" s="509">
        <v>0.20040559941847375</v>
      </c>
      <c r="AE58" s="509">
        <v>9.0976933230760629E-2</v>
      </c>
      <c r="AF58" s="509">
        <v>0.12647824307046809</v>
      </c>
      <c r="AG58" s="509">
        <v>6.2592872282479159E-2</v>
      </c>
      <c r="AH58" s="509">
        <v>0.13525899716084241</v>
      </c>
      <c r="AI58" s="509">
        <v>1</v>
      </c>
    </row>
    <row r="59" spans="1:35">
      <c r="A59" s="17">
        <v>202208</v>
      </c>
      <c r="B59" s="408">
        <f t="shared" ref="B59" si="753">T59*100</f>
        <v>-3.3963158490910389E-2</v>
      </c>
      <c r="C59" s="412">
        <f t="shared" ref="C59" si="754">U59*100</f>
        <v>-4.1443935754973363E-2</v>
      </c>
      <c r="D59" s="408">
        <f t="shared" ref="D59" si="755">V59*100</f>
        <v>-9.0251283129344703E-3</v>
      </c>
      <c r="E59" s="408">
        <f t="shared" ref="E59" si="756">W59*100</f>
        <v>-1.6774957827257957E-2</v>
      </c>
      <c r="F59" s="408">
        <f t="shared" ref="F59" si="757">X59*100</f>
        <v>-8.8177731412999935E-3</v>
      </c>
      <c r="G59" s="408">
        <f t="shared" ref="G59" si="758">Y59*100</f>
        <v>-1.3993036893908455E-2</v>
      </c>
      <c r="H59" s="408">
        <f t="shared" ref="H59" si="759">Z59*100</f>
        <v>-0.12401799042128461</v>
      </c>
      <c r="I59" s="408">
        <f t="shared" ref="I59" si="760">AA59*100</f>
        <v>-0.12401799042128789</v>
      </c>
      <c r="K59" s="17">
        <v>202208</v>
      </c>
      <c r="L59" s="406">
        <f t="shared" si="706"/>
        <v>27.385670720464645</v>
      </c>
      <c r="M59" s="415">
        <f t="shared" si="707"/>
        <v>33.417680462479524</v>
      </c>
      <c r="N59" s="406">
        <f t="shared" si="708"/>
        <v>7.277273468370546</v>
      </c>
      <c r="O59" s="406">
        <f t="shared" si="709"/>
        <v>13.526229356139405</v>
      </c>
      <c r="P59" s="406">
        <f t="shared" si="710"/>
        <v>7.1100758134737845</v>
      </c>
      <c r="Q59" s="406">
        <f t="shared" si="711"/>
        <v>11.283070179072096</v>
      </c>
      <c r="R59" s="406">
        <f t="shared" si="712"/>
        <v>100</v>
      </c>
      <c r="S59" s="408"/>
      <c r="T59" s="509">
        <v>-3.3963158490910391E-4</v>
      </c>
      <c r="U59" s="509">
        <v>-4.1443935754973364E-4</v>
      </c>
      <c r="V59" s="509">
        <v>-9.0251283129344704E-5</v>
      </c>
      <c r="W59" s="509">
        <v>-1.6774957827257956E-4</v>
      </c>
      <c r="X59" s="509">
        <v>-8.8177731412999929E-5</v>
      </c>
      <c r="Y59" s="509">
        <v>-1.3993036893908455E-4</v>
      </c>
      <c r="Z59" s="509">
        <v>-1.2401799042128462E-3</v>
      </c>
      <c r="AA59" s="509">
        <v>-1.2401799042128789E-3</v>
      </c>
      <c r="AC59" s="509">
        <v>0.27385670720464644</v>
      </c>
      <c r="AD59" s="509">
        <v>0.33417680462479527</v>
      </c>
      <c r="AE59" s="509">
        <v>7.2772734683705459E-2</v>
      </c>
      <c r="AF59" s="509">
        <v>0.13526229356139405</v>
      </c>
      <c r="AG59" s="509">
        <v>7.1100758134737846E-2</v>
      </c>
      <c r="AH59" s="509">
        <v>0.11283070179072097</v>
      </c>
      <c r="AI59" s="509">
        <v>1</v>
      </c>
    </row>
    <row r="60" spans="1:35">
      <c r="A60" s="17">
        <v>202209</v>
      </c>
      <c r="B60" s="408">
        <f t="shared" ref="B60" si="761">T60*100</f>
        <v>-6.6759296861963066E-2</v>
      </c>
      <c r="C60" s="412">
        <f t="shared" ref="C60" si="762">U60*100</f>
        <v>-7.3535195639789205E-2</v>
      </c>
      <c r="D60" s="408">
        <f t="shared" ref="D60" si="763">V60*100</f>
        <v>-1.8248355254015001E-2</v>
      </c>
      <c r="E60" s="408">
        <f t="shared" ref="E60" si="764">W60*100</f>
        <v>-2.800925221352343E-2</v>
      </c>
      <c r="F60" s="408">
        <f t="shared" ref="F60" si="765">X60*100</f>
        <v>-1.42825968682507E-2</v>
      </c>
      <c r="G60" s="408">
        <f t="shared" ref="G60" si="766">Y60*100</f>
        <v>-1.8603025736326158E-2</v>
      </c>
      <c r="H60" s="408">
        <f t="shared" ref="H60" si="767">Z60*100</f>
        <v>-0.21943772257386759</v>
      </c>
      <c r="I60" s="408">
        <f t="shared" ref="I60" si="768">AA60*100</f>
        <v>-0.21943772257385386</v>
      </c>
      <c r="K60" s="17">
        <v>202209</v>
      </c>
      <c r="L60" s="406">
        <f t="shared" ref="L60" si="769">AC60*100</f>
        <v>30.42288995662102</v>
      </c>
      <c r="M60" s="415">
        <f t="shared" ref="M60" si="770">AD60*100</f>
        <v>33.510735883177801</v>
      </c>
      <c r="N60" s="406">
        <f t="shared" ref="N60" si="771">AE60*100</f>
        <v>8.3159609204712748</v>
      </c>
      <c r="O60" s="406">
        <f t="shared" ref="O60" si="772">AF60*100</f>
        <v>12.764100850570436</v>
      </c>
      <c r="P60" s="406">
        <f t="shared" ref="P60" si="773">AG60*100</f>
        <v>6.5087245259040918</v>
      </c>
      <c r="Q60" s="406">
        <f t="shared" ref="Q60" si="774">AH60*100</f>
        <v>8.4775878632553567</v>
      </c>
      <c r="R60" s="406">
        <f t="shared" ref="R60" si="775">AI60*100</f>
        <v>99.999999999999986</v>
      </c>
      <c r="S60" s="408"/>
      <c r="T60" s="509">
        <v>-6.6759296861963063E-4</v>
      </c>
      <c r="U60" s="509">
        <v>-7.3535195639789206E-4</v>
      </c>
      <c r="V60" s="509">
        <v>-1.8248355254015002E-4</v>
      </c>
      <c r="W60" s="509">
        <v>-2.8009252213523431E-4</v>
      </c>
      <c r="X60" s="509">
        <v>-1.42825968682507E-4</v>
      </c>
      <c r="Y60" s="509">
        <v>-1.8603025736326159E-4</v>
      </c>
      <c r="Z60" s="509">
        <v>-2.194377225738676E-3</v>
      </c>
      <c r="AA60" s="509">
        <v>-2.1943772257385385E-3</v>
      </c>
      <c r="AC60" s="509">
        <v>0.30422889956621019</v>
      </c>
      <c r="AD60" s="509">
        <v>0.335107358831778</v>
      </c>
      <c r="AE60" s="509">
        <v>8.3159609204712742E-2</v>
      </c>
      <c r="AF60" s="509">
        <v>0.12764100850570437</v>
      </c>
      <c r="AG60" s="509">
        <v>6.5087245259040916E-2</v>
      </c>
      <c r="AH60" s="509">
        <v>8.4775878632553564E-2</v>
      </c>
      <c r="AI60" s="509">
        <v>0.99999999999999989</v>
      </c>
    </row>
    <row r="61" spans="1:35">
      <c r="A61" s="17">
        <v>202210</v>
      </c>
      <c r="B61" s="408">
        <f t="shared" ref="B61" si="776">T61*100</f>
        <v>-8.3193136115136804E-2</v>
      </c>
      <c r="C61" s="412">
        <f t="shared" ref="C61" si="777">U61*100</f>
        <v>-9.2041621410306071E-2</v>
      </c>
      <c r="D61" s="408">
        <f t="shared" ref="D61" si="778">V61*100</f>
        <v>-2.2527355127885798E-2</v>
      </c>
      <c r="E61" s="408">
        <f t="shared" ref="E61" si="779">W61*100</f>
        <v>-3.4464307953172527E-2</v>
      </c>
      <c r="F61" s="408">
        <f t="shared" ref="F61" si="780">X61*100</f>
        <v>-1.7438600187875023E-2</v>
      </c>
      <c r="G61" s="408">
        <f t="shared" ref="G61" si="781">Y61*100</f>
        <v>-2.0773840694010642E-2</v>
      </c>
      <c r="H61" s="408">
        <f t="shared" ref="H61" si="782">Z61*100</f>
        <v>-0.27043886148838686</v>
      </c>
      <c r="I61" s="408">
        <f t="shared" ref="I61" si="783">AA61*100</f>
        <v>-0.27043886148841589</v>
      </c>
      <c r="K61" s="17">
        <v>202210</v>
      </c>
      <c r="L61" s="406">
        <f t="shared" ref="L61" si="784">AC61*100</f>
        <v>30.762271242111883</v>
      </c>
      <c r="M61" s="415">
        <f t="shared" ref="M61" si="785">AD61*100</f>
        <v>34.034169831859948</v>
      </c>
      <c r="N61" s="406">
        <f t="shared" ref="N61" si="786">AE61*100</f>
        <v>8.3299252939848536</v>
      </c>
      <c r="O61" s="406">
        <f t="shared" ref="O61" si="787">AF61*100</f>
        <v>12.743844491688369</v>
      </c>
      <c r="P61" s="406">
        <f t="shared" ref="P61" si="788">AG61*100</f>
        <v>6.4482597256548022</v>
      </c>
      <c r="Q61" s="406">
        <f t="shared" ref="Q61" si="789">AH61*100</f>
        <v>7.6815294147001545</v>
      </c>
      <c r="R61" s="406">
        <f t="shared" ref="R61" si="790">AI61*100</f>
        <v>100</v>
      </c>
      <c r="S61" s="408"/>
      <c r="T61" s="509">
        <v>-8.3193136115136809E-4</v>
      </c>
      <c r="U61" s="509">
        <v>-9.2041621410306066E-4</v>
      </c>
      <c r="V61" s="509">
        <v>-2.2527355127885799E-4</v>
      </c>
      <c r="W61" s="509">
        <v>-3.4464307953172528E-4</v>
      </c>
      <c r="X61" s="509">
        <v>-1.7438600187875023E-4</v>
      </c>
      <c r="Y61" s="509">
        <v>-2.0773840694010643E-4</v>
      </c>
      <c r="Z61" s="509">
        <v>-2.7043886148838685E-3</v>
      </c>
      <c r="AA61" s="509">
        <v>-2.7043886148841591E-3</v>
      </c>
      <c r="AC61" s="509">
        <v>0.30762271242111883</v>
      </c>
      <c r="AD61" s="509">
        <v>0.34034169831859945</v>
      </c>
      <c r="AE61" s="509">
        <v>8.3299252939848537E-2</v>
      </c>
      <c r="AF61" s="509">
        <v>0.12743844491688369</v>
      </c>
      <c r="AG61" s="509">
        <v>6.4482597256548022E-2</v>
      </c>
      <c r="AH61" s="509">
        <v>7.6815294147001542E-2</v>
      </c>
      <c r="AI61" s="509">
        <v>1</v>
      </c>
    </row>
    <row r="62" spans="1:35">
      <c r="A62" s="17">
        <v>202211</v>
      </c>
      <c r="B62" s="408">
        <f t="shared" ref="B62" si="791">T62*100</f>
        <v>-7.8587437118412776E-2</v>
      </c>
      <c r="C62" s="412">
        <f t="shared" ref="C62" si="792">U62*100</f>
        <v>-9.6377790752738862E-2</v>
      </c>
      <c r="D62" s="408">
        <f t="shared" ref="D62" si="793">V62*100</f>
        <v>-2.8355401369330794E-2</v>
      </c>
      <c r="E62" s="408">
        <f t="shared" ref="E62" si="794">W62*100</f>
        <v>-3.7315077685747128E-2</v>
      </c>
      <c r="F62" s="408">
        <f t="shared" ref="F62" si="795">X62*100</f>
        <v>-1.7415501367994756E-2</v>
      </c>
      <c r="G62" s="408">
        <f t="shared" ref="G62" si="796">Y62*100</f>
        <v>-2.0256739251309719E-2</v>
      </c>
      <c r="H62" s="408">
        <f t="shared" ref="H62" si="797">Z62*100</f>
        <v>-0.27830794754553401</v>
      </c>
      <c r="I62" s="408">
        <f t="shared" ref="I62" si="798">AA62*100</f>
        <v>-0.27830794754551358</v>
      </c>
      <c r="K62" s="17">
        <v>202211</v>
      </c>
      <c r="L62" s="406">
        <f t="shared" ref="L62" si="799">AC62*100</f>
        <v>28.237582796860327</v>
      </c>
      <c r="M62" s="415">
        <f t="shared" ref="M62" si="800">AD62*100</f>
        <v>34.629909638843671</v>
      </c>
      <c r="N62" s="406">
        <f t="shared" ref="N62" si="801">AE62*100</f>
        <v>10.188498610766967</v>
      </c>
      <c r="O62" s="406">
        <f t="shared" ref="O62" si="802">AF62*100</f>
        <v>13.407837618306608</v>
      </c>
      <c r="P62" s="406">
        <f t="shared" ref="P62" si="803">AG62*100</f>
        <v>6.2576370964560413</v>
      </c>
      <c r="Q62" s="406">
        <f t="shared" ref="Q62" si="804">AH62*100</f>
        <v>7.2785342387663974</v>
      </c>
      <c r="R62" s="406">
        <f t="shared" ref="R62" si="805">AI62*100</f>
        <v>100</v>
      </c>
      <c r="S62" s="408"/>
      <c r="T62" s="509">
        <v>-7.858743711841277E-4</v>
      </c>
      <c r="U62" s="509">
        <v>-9.637779075273886E-4</v>
      </c>
      <c r="V62" s="509">
        <v>-2.8355401369330792E-4</v>
      </c>
      <c r="W62" s="509">
        <v>-3.731507768574713E-4</v>
      </c>
      <c r="X62" s="509">
        <v>-1.7415501367994756E-4</v>
      </c>
      <c r="Y62" s="509">
        <v>-2.0256739251309718E-4</v>
      </c>
      <c r="Z62" s="509">
        <v>-2.78307947545534E-3</v>
      </c>
      <c r="AA62" s="509">
        <v>-2.7830794754551357E-3</v>
      </c>
      <c r="AC62" s="509">
        <v>0.28237582796860328</v>
      </c>
      <c r="AD62" s="509">
        <v>0.3462990963884367</v>
      </c>
      <c r="AE62" s="509">
        <v>0.10188498610766968</v>
      </c>
      <c r="AF62" s="509">
        <v>0.13407837618306609</v>
      </c>
      <c r="AG62" s="509">
        <v>6.257637096456041E-2</v>
      </c>
      <c r="AH62" s="509">
        <v>7.2785342387663973E-2</v>
      </c>
      <c r="AI62" s="509">
        <v>1</v>
      </c>
    </row>
    <row r="63" spans="1:35">
      <c r="A63" s="402">
        <v>202212</v>
      </c>
      <c r="B63" s="410">
        <f t="shared" ref="B63" si="806">T63*100</f>
        <v>-7.0401951257088341E-2</v>
      </c>
      <c r="C63" s="414">
        <f t="shared" ref="C63" si="807">U63*100</f>
        <v>-9.6220275844239075E-2</v>
      </c>
      <c r="D63" s="410">
        <f t="shared" ref="D63" si="808">V63*100</f>
        <v>-2.972022061359432E-2</v>
      </c>
      <c r="E63" s="410">
        <f t="shared" ref="E63" si="809">W63*100</f>
        <v>-4.1327191256782629E-2</v>
      </c>
      <c r="F63" s="410">
        <f t="shared" ref="F63" si="810">X63*100</f>
        <v>-1.6235075331931716E-2</v>
      </c>
      <c r="G63" s="410">
        <f t="shared" ref="G63" si="811">Y63*100</f>
        <v>-1.7407469296038966E-2</v>
      </c>
      <c r="H63" s="410">
        <f t="shared" ref="H63" si="812">Z63*100</f>
        <v>-0.27131218359967502</v>
      </c>
      <c r="I63" s="410">
        <f t="shared" ref="I63" si="813">AA63*100</f>
        <v>-0.27131218359967402</v>
      </c>
      <c r="K63" s="402">
        <v>202212</v>
      </c>
      <c r="L63" s="407">
        <f t="shared" ref="L63" si="814">AC63*100</f>
        <v>25.948687715759721</v>
      </c>
      <c r="M63" s="416">
        <f t="shared" ref="M63" si="815">AD63*100</f>
        <v>35.464782512757871</v>
      </c>
      <c r="N63" s="407">
        <f t="shared" ref="N63" si="816">AE63*100</f>
        <v>10.954252116243673</v>
      </c>
      <c r="O63" s="407">
        <f t="shared" ref="O63" si="817">AF63*100</f>
        <v>15.232338890376365</v>
      </c>
      <c r="P63" s="407">
        <f t="shared" ref="P63" si="818">AG63*100</f>
        <v>5.9839094273358544</v>
      </c>
      <c r="Q63" s="407">
        <f t="shared" ref="Q63" si="819">AH63*100</f>
        <v>6.4160293375265205</v>
      </c>
      <c r="R63" s="407">
        <f t="shared" ref="R63" si="820">AI63*100</f>
        <v>100.00000000000003</v>
      </c>
      <c r="S63" s="408"/>
      <c r="T63" s="510">
        <v>-7.0401951257088337E-4</v>
      </c>
      <c r="U63" s="510">
        <v>-9.6220275844239081E-4</v>
      </c>
      <c r="V63" s="510">
        <v>-2.9720220613594321E-4</v>
      </c>
      <c r="W63" s="510">
        <v>-4.1327191256782626E-4</v>
      </c>
      <c r="X63" s="510">
        <v>-1.6235075331931715E-4</v>
      </c>
      <c r="Y63" s="510">
        <v>-1.7407469296038965E-4</v>
      </c>
      <c r="Z63" s="510">
        <v>-2.7131218359967503E-3</v>
      </c>
      <c r="AA63" s="510">
        <v>-2.7131218359967399E-3</v>
      </c>
      <c r="AC63" s="510">
        <v>0.25948687715759722</v>
      </c>
      <c r="AD63" s="510">
        <v>0.3546478251275787</v>
      </c>
      <c r="AE63" s="510">
        <v>0.10954252116243673</v>
      </c>
      <c r="AF63" s="510">
        <v>0.15232338890376365</v>
      </c>
      <c r="AG63" s="510">
        <v>5.983909427335854E-2</v>
      </c>
      <c r="AH63" s="510">
        <v>6.4160293375265201E-2</v>
      </c>
      <c r="AI63" s="510">
        <v>1.0000000000000002</v>
      </c>
    </row>
    <row r="64" spans="1:35">
      <c r="A64" s="404">
        <v>202301</v>
      </c>
      <c r="B64" s="408">
        <f t="shared" ref="B64" si="821">T64*100</f>
        <v>-3.8975369493236454E-2</v>
      </c>
      <c r="C64" s="412">
        <f t="shared" ref="C64" si="822">U64*100</f>
        <v>-8.0324267819119222E-2</v>
      </c>
      <c r="D64" s="408">
        <f t="shared" ref="D64" si="823">V64*100</f>
        <v>-2.3266166038123669E-2</v>
      </c>
      <c r="E64" s="408">
        <f t="shared" ref="E64" si="824">W64*100</f>
        <v>-4.07624846193771E-2</v>
      </c>
      <c r="F64" s="408">
        <f t="shared" ref="F64" si="825">X64*100</f>
        <v>-1.4145690043595763E-2</v>
      </c>
      <c r="G64" s="408">
        <f t="shared" ref="G64" si="826">Y64*100</f>
        <v>-1.2738405926181062E-2</v>
      </c>
      <c r="H64" s="408">
        <f t="shared" ref="H64" si="827">Z64*100</f>
        <v>-0.21021238393963329</v>
      </c>
      <c r="I64" s="408">
        <f t="shared" ref="I64" si="828">AA64*100</f>
        <v>-0.21021238393963276</v>
      </c>
      <c r="K64" s="404">
        <v>202301</v>
      </c>
      <c r="L64" s="406">
        <f t="shared" ref="L64" si="829">AC64*100</f>
        <v>18.540948331773365</v>
      </c>
      <c r="M64" s="415">
        <f t="shared" ref="M64" si="830">AD64*100</f>
        <v>38.21100656095787</v>
      </c>
      <c r="N64" s="406">
        <f t="shared" ref="N64" si="831">AE64*100</f>
        <v>11.067933107501895</v>
      </c>
      <c r="O64" s="406">
        <f t="shared" ref="O64" si="832">AF64*100</f>
        <v>19.391095736340098</v>
      </c>
      <c r="P64" s="406">
        <f t="shared" ref="P64" si="833">AG64*100</f>
        <v>6.7292372497226349</v>
      </c>
      <c r="Q64" s="406">
        <f t="shared" ref="Q64" si="834">AH64*100</f>
        <v>6.0597790137041363</v>
      </c>
      <c r="R64" s="406">
        <f t="shared" ref="R64" si="835">AI64*100</f>
        <v>100</v>
      </c>
      <c r="S64" s="408"/>
      <c r="T64" s="509">
        <v>-3.8975369493236454E-4</v>
      </c>
      <c r="U64" s="509">
        <v>-8.0324267819119224E-4</v>
      </c>
      <c r="V64" s="509">
        <v>-2.326616603812367E-4</v>
      </c>
      <c r="W64" s="509">
        <v>-4.0762484619377102E-4</v>
      </c>
      <c r="X64" s="509">
        <v>-1.4145690043595763E-4</v>
      </c>
      <c r="Y64" s="509">
        <v>-1.2738405926181063E-4</v>
      </c>
      <c r="Z64" s="509">
        <v>-2.1021238393963328E-3</v>
      </c>
      <c r="AA64" s="509">
        <v>-2.1021238393963276E-3</v>
      </c>
      <c r="AC64" s="509">
        <v>0.18540948331773363</v>
      </c>
      <c r="AD64" s="509">
        <v>0.38211006560957872</v>
      </c>
      <c r="AE64" s="509">
        <v>0.11067933107501896</v>
      </c>
      <c r="AF64" s="509">
        <v>0.19391095736340097</v>
      </c>
      <c r="AG64" s="509">
        <v>6.7292372497226347E-2</v>
      </c>
      <c r="AH64" s="509">
        <v>6.0597790137041363E-2</v>
      </c>
      <c r="AI64" s="509">
        <v>1</v>
      </c>
    </row>
    <row r="65" spans="1:35">
      <c r="A65" s="17">
        <v>202302</v>
      </c>
      <c r="B65" s="408">
        <f t="shared" ref="B65" si="836">T65*100</f>
        <v>-1.021443053456543E-2</v>
      </c>
      <c r="C65" s="412">
        <f t="shared" ref="C65" si="837">U65*100</f>
        <v>-5.3946124891208938E-2</v>
      </c>
      <c r="D65" s="408">
        <f t="shared" ref="D65" si="838">V65*100</f>
        <v>-1.4270846093890479E-2</v>
      </c>
      <c r="E65" s="408">
        <f t="shared" ref="E65" si="839">W65*100</f>
        <v>-3.0931124569130997E-2</v>
      </c>
      <c r="F65" s="408">
        <f t="shared" ref="F65" si="840">X65*100</f>
        <v>-1.2793726782708023E-2</v>
      </c>
      <c r="G65" s="408">
        <f t="shared" ref="G65" si="841">Y65*100</f>
        <v>-8.7327312112297981E-3</v>
      </c>
      <c r="H65" s="408">
        <f t="shared" ref="H65" si="842">Z65*100</f>
        <v>-0.13088898408273367</v>
      </c>
      <c r="I65" s="408">
        <f t="shared" ref="I65" si="843">AA65*100</f>
        <v>-0.13088898408273958</v>
      </c>
      <c r="K65" s="17">
        <v>202302</v>
      </c>
      <c r="L65" s="406">
        <f t="shared" ref="L65" si="844">AC65*100</f>
        <v>7.8038886206871201</v>
      </c>
      <c r="M65" s="415">
        <f t="shared" ref="M65" si="845">AD65*100</f>
        <v>41.215175798988632</v>
      </c>
      <c r="N65" s="406">
        <f t="shared" ref="N65" si="846">AE65*100</f>
        <v>10.903015401869125</v>
      </c>
      <c r="O65" s="406">
        <f t="shared" ref="O65" si="847">AF65*100</f>
        <v>23.631572042441501</v>
      </c>
      <c r="P65" s="406">
        <f t="shared" ref="P65" si="848">AG65*100</f>
        <v>9.7744870375196982</v>
      </c>
      <c r="Q65" s="406">
        <f t="shared" ref="Q65" si="849">AH65*100</f>
        <v>6.6718610984939124</v>
      </c>
      <c r="R65" s="406">
        <f t="shared" ref="R65" si="850">AI65*100</f>
        <v>99.999999999999986</v>
      </c>
      <c r="S65" s="408"/>
      <c r="T65" s="509">
        <v>-1.021443053456543E-4</v>
      </c>
      <c r="U65" s="509">
        <v>-5.3946124891208938E-4</v>
      </c>
      <c r="V65" s="509">
        <v>-1.4270846093890479E-4</v>
      </c>
      <c r="W65" s="509">
        <v>-3.0931124569130996E-4</v>
      </c>
      <c r="X65" s="509">
        <v>-1.2793726782708023E-4</v>
      </c>
      <c r="Y65" s="509">
        <v>-8.7327312112297974E-5</v>
      </c>
      <c r="Z65" s="509">
        <v>-1.3088898408273367E-3</v>
      </c>
      <c r="AA65" s="509">
        <v>-1.3088898408273959E-3</v>
      </c>
      <c r="AC65" s="509">
        <v>7.8038886206871202E-2</v>
      </c>
      <c r="AD65" s="509">
        <v>0.41215175798988635</v>
      </c>
      <c r="AE65" s="509">
        <v>0.10903015401869125</v>
      </c>
      <c r="AF65" s="509">
        <v>0.23631572042441501</v>
      </c>
      <c r="AG65" s="509">
        <v>9.7744870375196982E-2</v>
      </c>
      <c r="AH65" s="509">
        <v>6.6718610984939128E-2</v>
      </c>
      <c r="AI65" s="509">
        <v>0.99999999999999989</v>
      </c>
    </row>
    <row r="66" spans="1:35">
      <c r="A66" s="17">
        <v>202303</v>
      </c>
      <c r="B66" s="408">
        <f t="shared" ref="B66" si="851">T66*100</f>
        <v>3.4471566165582566E-4</v>
      </c>
      <c r="C66" s="412">
        <f t="shared" ref="C66" si="852">U66*100</f>
        <v>-3.4621863339096039E-2</v>
      </c>
      <c r="D66" s="408">
        <f t="shared" ref="D66" si="853">V66*100</f>
        <v>-8.9179765467205848E-3</v>
      </c>
      <c r="E66" s="408">
        <f t="shared" ref="E66" si="854">W66*100</f>
        <v>-1.9706189163551623E-2</v>
      </c>
      <c r="F66" s="408">
        <f t="shared" ref="F66" si="855">X66*100</f>
        <v>-1.2342563860570191E-2</v>
      </c>
      <c r="G66" s="408">
        <f t="shared" ref="G66" si="856">Y66*100</f>
        <v>-7.3572206199180252E-3</v>
      </c>
      <c r="H66" s="408">
        <f t="shared" ref="H66" si="857">Z66*100</f>
        <v>-8.2601097868200635E-2</v>
      </c>
      <c r="I66" s="408">
        <f t="shared" ref="I66" si="858">AA66*100</f>
        <v>-8.2601097868189477E-2</v>
      </c>
      <c r="K66" s="17">
        <v>202303</v>
      </c>
      <c r="L66" s="406">
        <f t="shared" ref="L66" si="859">AC66*100</f>
        <v>-0.41732576267431498</v>
      </c>
      <c r="M66" s="415">
        <f t="shared" ref="M66" si="860">AD66*100</f>
        <v>41.914531686175806</v>
      </c>
      <c r="N66" s="406">
        <f t="shared" ref="N66" si="861">AE66*100</f>
        <v>10.796438276099213</v>
      </c>
      <c r="O66" s="406">
        <f t="shared" ref="O66" si="862">AF66*100</f>
        <v>23.857054775464448</v>
      </c>
      <c r="P66" s="406">
        <f t="shared" ref="P66" si="863">AG66*100</f>
        <v>14.94237265497868</v>
      </c>
      <c r="Q66" s="406">
        <f t="shared" ref="Q66" si="864">AH66*100</f>
        <v>8.906928369956173</v>
      </c>
      <c r="R66" s="406">
        <f t="shared" ref="R66" si="865">AI66*100</f>
        <v>100</v>
      </c>
      <c r="S66" s="408"/>
      <c r="T66" s="509">
        <v>3.4471566165582565E-6</v>
      </c>
      <c r="U66" s="509">
        <v>-3.4621863339096042E-4</v>
      </c>
      <c r="V66" s="509">
        <v>-8.9179765467205851E-5</v>
      </c>
      <c r="W66" s="509">
        <v>-1.9706189163551624E-4</v>
      </c>
      <c r="X66" s="509">
        <v>-1.2342563860570191E-4</v>
      </c>
      <c r="Y66" s="509">
        <v>-7.3572206199180255E-5</v>
      </c>
      <c r="Z66" s="509">
        <v>-8.2601097868200638E-4</v>
      </c>
      <c r="AA66" s="509">
        <v>-8.2601097868189471E-4</v>
      </c>
      <c r="AC66" s="509">
        <v>-4.1732576267431501E-3</v>
      </c>
      <c r="AD66" s="509">
        <v>0.41914531686175804</v>
      </c>
      <c r="AE66" s="509">
        <v>0.10796438276099213</v>
      </c>
      <c r="AF66" s="509">
        <v>0.23857054775464448</v>
      </c>
      <c r="AG66" s="509">
        <v>0.14942372654978681</v>
      </c>
      <c r="AH66" s="509">
        <v>8.9069283699561727E-2</v>
      </c>
      <c r="AI66" s="509">
        <v>1</v>
      </c>
    </row>
    <row r="67" spans="1:35">
      <c r="A67" s="17">
        <v>202304</v>
      </c>
      <c r="B67" s="408">
        <f t="shared" ref="B67" si="866">T67*100</f>
        <v>3.5360744253257019E-3</v>
      </c>
      <c r="C67" s="412">
        <f t="shared" ref="C67" si="867">U67*100</f>
        <v>-2.3411692744353532E-2</v>
      </c>
      <c r="D67" s="408">
        <f t="shared" ref="D67" si="868">V67*100</f>
        <v>-7.2502765639907395E-3</v>
      </c>
      <c r="E67" s="408">
        <f t="shared" ref="E67" si="869">W67*100</f>
        <v>-1.088741909561047E-2</v>
      </c>
      <c r="F67" s="408">
        <f t="shared" ref="F67" si="870">X67*100</f>
        <v>-1.0953289200819704E-2</v>
      </c>
      <c r="G67" s="408">
        <f t="shared" ref="G67" si="871">Y67*100</f>
        <v>-8.1820977991387944E-3</v>
      </c>
      <c r="H67" s="408">
        <f t="shared" ref="H67" si="872">Z67*100</f>
        <v>-5.7148700978587534E-2</v>
      </c>
      <c r="I67" s="408">
        <f t="shared" ref="I67" si="873">AA67*100</f>
        <v>-5.7148700978585321E-2</v>
      </c>
      <c r="K67" s="17">
        <v>202304</v>
      </c>
      <c r="L67" s="406">
        <f t="shared" ref="L67" si="874">AC67*100</f>
        <v>-6.1874974667413669</v>
      </c>
      <c r="M67" s="415">
        <f t="shared" ref="M67" si="875">AD67*100</f>
        <v>40.966272799665951</v>
      </c>
      <c r="N67" s="406">
        <f t="shared" ref="N67" si="876">AE67*100</f>
        <v>12.686686556020357</v>
      </c>
      <c r="O67" s="406">
        <f t="shared" ref="O67" si="877">AF67*100</f>
        <v>19.051035122722677</v>
      </c>
      <c r="P67" s="406">
        <f t="shared" ref="P67" si="878">AG67*100</f>
        <v>19.166296019438274</v>
      </c>
      <c r="Q67" s="406">
        <f t="shared" ref="Q67" si="879">AH67*100</f>
        <v>14.317206968894117</v>
      </c>
      <c r="R67" s="406">
        <f t="shared" ref="R67" si="880">AI67*100</f>
        <v>100</v>
      </c>
      <c r="S67" s="408"/>
      <c r="T67" s="509">
        <v>3.5360744253257019E-5</v>
      </c>
      <c r="U67" s="509">
        <v>-2.3411692744353531E-4</v>
      </c>
      <c r="V67" s="509">
        <v>-7.2502765639907395E-5</v>
      </c>
      <c r="W67" s="509">
        <v>-1.0887419095610469E-4</v>
      </c>
      <c r="X67" s="509">
        <v>-1.0953289200819704E-4</v>
      </c>
      <c r="Y67" s="509">
        <v>-8.1820977991387946E-5</v>
      </c>
      <c r="Z67" s="509">
        <v>-5.7148700978587532E-4</v>
      </c>
      <c r="AA67" s="509">
        <v>-5.714870097858532E-4</v>
      </c>
      <c r="AC67" s="509">
        <v>-6.1874974667413665E-2</v>
      </c>
      <c r="AD67" s="509">
        <v>0.40966272799665948</v>
      </c>
      <c r="AE67" s="509">
        <v>0.12686686556020357</v>
      </c>
      <c r="AF67" s="509">
        <v>0.19051035122722676</v>
      </c>
      <c r="AG67" s="509">
        <v>0.19166296019438273</v>
      </c>
      <c r="AH67" s="509">
        <v>0.14317206968894117</v>
      </c>
      <c r="AI67" s="509">
        <v>1</v>
      </c>
    </row>
    <row r="68" spans="1:35">
      <c r="A68" s="17">
        <v>202305</v>
      </c>
      <c r="B68" s="408">
        <f t="shared" ref="B68" si="881">T68*100</f>
        <v>9.1704436134502319E-3</v>
      </c>
      <c r="C68" s="412">
        <f t="shared" ref="C68" si="882">U68*100</f>
        <v>-1.6206615210496711E-2</v>
      </c>
      <c r="D68" s="408">
        <f t="shared" ref="D68" si="883">V68*100</f>
        <v>-1.129982101966788E-2</v>
      </c>
      <c r="E68" s="408">
        <f t="shared" ref="E68" si="884">W68*100</f>
        <v>-1.662086267643508E-3</v>
      </c>
      <c r="F68" s="408">
        <f t="shared" ref="F68" si="885">X68*100</f>
        <v>-6.3555716634327028E-3</v>
      </c>
      <c r="G68" s="408">
        <f t="shared" ref="G68" si="886">Y68*100</f>
        <v>-7.7689409668133596E-3</v>
      </c>
      <c r="H68" s="408">
        <f t="shared" ref="H68" si="887">Z68*100</f>
        <v>-3.4122591514603923E-2</v>
      </c>
      <c r="I68" s="408">
        <f t="shared" ref="I68" si="888">AA68*100</f>
        <v>-3.4122591514603708E-2</v>
      </c>
      <c r="K68" s="17">
        <v>202305</v>
      </c>
      <c r="L68" s="406">
        <f t="shared" ref="L68" si="889">AC68*100</f>
        <v>-26.87499162988669</v>
      </c>
      <c r="M68" s="415">
        <f t="shared" ref="M68" si="890">AD68*100</f>
        <v>47.495264841067353</v>
      </c>
      <c r="N68" s="406">
        <f t="shared" ref="N68" si="891">AE68*100</f>
        <v>33.115365856171081</v>
      </c>
      <c r="O68" s="406">
        <f t="shared" ref="O68" si="892">AF68*100</f>
        <v>4.8709262511089211</v>
      </c>
      <c r="P68" s="406">
        <f t="shared" ref="P68" si="893">AG68*100</f>
        <v>18.625700397675303</v>
      </c>
      <c r="Q68" s="406">
        <f t="shared" ref="Q68" si="894">AH68*100</f>
        <v>22.767734283864041</v>
      </c>
      <c r="R68" s="406">
        <f t="shared" ref="R68" si="895">AI68*100</f>
        <v>100.00000000000003</v>
      </c>
      <c r="S68" s="408"/>
      <c r="T68" s="509">
        <v>9.1704436134502321E-5</v>
      </c>
      <c r="U68" s="509">
        <v>-1.6206615210496709E-4</v>
      </c>
      <c r="V68" s="509">
        <v>-1.1299821019667879E-4</v>
      </c>
      <c r="W68" s="509">
        <v>-1.6620862676435079E-5</v>
      </c>
      <c r="X68" s="509">
        <v>-6.3555716634327032E-5</v>
      </c>
      <c r="Y68" s="509">
        <v>-7.7689409668133598E-5</v>
      </c>
      <c r="Z68" s="509">
        <v>-3.4122591514603926E-4</v>
      </c>
      <c r="AA68" s="509">
        <v>-3.4122591514603709E-4</v>
      </c>
      <c r="AC68" s="509">
        <v>-0.26874991629886691</v>
      </c>
      <c r="AD68" s="509">
        <v>0.47495264841067353</v>
      </c>
      <c r="AE68" s="509">
        <v>0.33115365856171081</v>
      </c>
      <c r="AF68" s="509">
        <v>4.8709262511089209E-2</v>
      </c>
      <c r="AG68" s="509">
        <v>0.18625700397675304</v>
      </c>
      <c r="AH68" s="509">
        <v>0.22767734283864041</v>
      </c>
      <c r="AI68" s="509">
        <v>1.0000000000000002</v>
      </c>
    </row>
    <row r="69" spans="1:35">
      <c r="A69" s="17">
        <v>202306</v>
      </c>
      <c r="B69" s="408">
        <f t="shared" ref="B69" si="896">T69*100</f>
        <v>1.4653306768837686E-2</v>
      </c>
      <c r="C69" s="412">
        <f t="shared" ref="C69" si="897">U69*100</f>
        <v>-1.1706946379380009E-2</v>
      </c>
      <c r="D69" s="408">
        <f t="shared" ref="D69" si="898">V69*100</f>
        <v>-8.3527647260263158E-3</v>
      </c>
      <c r="E69" s="408">
        <f t="shared" ref="E69" si="899">W69*100</f>
        <v>3.9509101423151243E-3</v>
      </c>
      <c r="F69" s="408">
        <f t="shared" ref="F69" si="900">X69*100</f>
        <v>-4.8430724229373669E-3</v>
      </c>
      <c r="G69" s="408">
        <f t="shared" ref="G69" si="901">Y69*100</f>
        <v>-5.4375508968838963E-3</v>
      </c>
      <c r="H69" s="408">
        <f t="shared" ref="H69" si="902">Z69*100</f>
        <v>-1.1736117514074777E-2</v>
      </c>
      <c r="I69" s="408">
        <f t="shared" ref="I69" si="903">AA69*100</f>
        <v>-1.1736117514103301E-2</v>
      </c>
      <c r="K69" s="17">
        <v>202306</v>
      </c>
      <c r="L69" s="406">
        <f t="shared" ref="L69" si="904">AC69*100</f>
        <v>-124.85651026640123</v>
      </c>
      <c r="M69" s="415">
        <f t="shared" ref="M69" si="905">AD69*100</f>
        <v>99.751441354776958</v>
      </c>
      <c r="N69" s="406">
        <f t="shared" ref="N69" si="906">AE69*100</f>
        <v>71.171447593372278</v>
      </c>
      <c r="O69" s="406">
        <f t="shared" ref="O69" si="907">AF69*100</f>
        <v>-33.664541425875427</v>
      </c>
      <c r="P69" s="406">
        <f t="shared" ref="P69" si="908">AG69*100</f>
        <v>41.266393397383879</v>
      </c>
      <c r="Q69" s="406">
        <f t="shared" ref="Q69" si="909">AH69*100</f>
        <v>46.331769346743528</v>
      </c>
      <c r="R69" s="406">
        <f t="shared" ref="R69" si="910">AI69*100</f>
        <v>100</v>
      </c>
      <c r="S69" s="408"/>
      <c r="T69" s="509">
        <v>1.4653306768837686E-4</v>
      </c>
      <c r="U69" s="509">
        <v>-1.1706946379380009E-4</v>
      </c>
      <c r="V69" s="509">
        <v>-8.3527647260263157E-5</v>
      </c>
      <c r="W69" s="509">
        <v>3.9509101423151247E-5</v>
      </c>
      <c r="X69" s="509">
        <v>-4.8430724229373672E-5</v>
      </c>
      <c r="Y69" s="509">
        <v>-5.4375508968838965E-5</v>
      </c>
      <c r="Z69" s="509">
        <v>-1.1736117514074777E-4</v>
      </c>
      <c r="AA69" s="509">
        <v>-1.17361175141033E-4</v>
      </c>
      <c r="AC69" s="509">
        <v>-1.2485651026640123</v>
      </c>
      <c r="AD69" s="509">
        <v>0.9975144135477696</v>
      </c>
      <c r="AE69" s="509">
        <v>0.71171447593372283</v>
      </c>
      <c r="AF69" s="509">
        <v>-0.33664541425875427</v>
      </c>
      <c r="AG69" s="509">
        <v>0.41266393397383883</v>
      </c>
      <c r="AH69" s="509">
        <v>0.46331769346743529</v>
      </c>
      <c r="AI69" s="509">
        <v>1</v>
      </c>
    </row>
    <row r="70" spans="1:35">
      <c r="A70" s="17">
        <v>202307</v>
      </c>
      <c r="B70" s="408">
        <f t="shared" ref="B70" si="911">T70*100</f>
        <v>6.8675291388859199E-3</v>
      </c>
      <c r="C70" s="412">
        <f t="shared" ref="C70" si="912">U70*100</f>
        <v>-9.4272772052222207E-3</v>
      </c>
      <c r="D70" s="408">
        <f t="shared" ref="D70" si="913">V70*100</f>
        <v>-2.7962128124851054E-3</v>
      </c>
      <c r="E70" s="408">
        <f t="shared" ref="E70" si="914">W70*100</f>
        <v>7.83865741327101E-3</v>
      </c>
      <c r="F70" s="408">
        <f t="shared" ref="F70" si="915">X70*100</f>
        <v>-5.1482471273542503E-3</v>
      </c>
      <c r="G70" s="408">
        <f t="shared" ref="G70" si="916">Y70*100</f>
        <v>-2.5607780288347598E-3</v>
      </c>
      <c r="H70" s="408">
        <f t="shared" ref="H70" si="917">Z70*100</f>
        <v>-5.2263286217394062E-3</v>
      </c>
      <c r="I70" s="408">
        <f t="shared" ref="I70" si="918">AA70*100</f>
        <v>-5.226328621729736E-3</v>
      </c>
      <c r="K70" s="17">
        <v>202307</v>
      </c>
      <c r="L70" s="406">
        <f t="shared" ref="L70" si="919">AC70*100</f>
        <v>-131.40255112010723</v>
      </c>
      <c r="M70" s="415">
        <f t="shared" ref="M70" si="920">AD70*100</f>
        <v>180.38049054184182</v>
      </c>
      <c r="N70" s="406">
        <f t="shared" ref="N70" si="921">AE70*100</f>
        <v>53.502430001320519</v>
      </c>
      <c r="O70" s="406">
        <f t="shared" ref="O70" si="922">AF70*100</f>
        <v>-149.98401326440469</v>
      </c>
      <c r="P70" s="406">
        <f t="shared" ref="P70" si="923">AG70*100</f>
        <v>98.505997229864789</v>
      </c>
      <c r="Q70" s="406">
        <f t="shared" ref="Q70" si="924">AH70*100</f>
        <v>48.997646611484825</v>
      </c>
      <c r="R70" s="406">
        <f t="shared" ref="R70" si="925">AI70*100</f>
        <v>100.00000000000004</v>
      </c>
      <c r="S70" s="408"/>
      <c r="T70" s="509">
        <v>6.8675291388859197E-5</v>
      </c>
      <c r="U70" s="509">
        <v>-9.427277205222221E-5</v>
      </c>
      <c r="V70" s="509">
        <v>-2.7962128124851055E-5</v>
      </c>
      <c r="W70" s="509">
        <v>7.8386574132710101E-5</v>
      </c>
      <c r="X70" s="509">
        <v>-5.1482471273542502E-5</v>
      </c>
      <c r="Y70" s="509">
        <v>-2.5607780288347597E-5</v>
      </c>
      <c r="Z70" s="509">
        <v>-5.2263286217394062E-5</v>
      </c>
      <c r="AA70" s="509">
        <v>-5.2263286217297358E-5</v>
      </c>
      <c r="AC70" s="509">
        <v>-1.3140255112010724</v>
      </c>
      <c r="AD70" s="509">
        <v>1.8038049054184182</v>
      </c>
      <c r="AE70" s="509">
        <v>0.53502430001320522</v>
      </c>
      <c r="AF70" s="509">
        <v>-1.4998401326440469</v>
      </c>
      <c r="AG70" s="509">
        <v>0.98505997229864795</v>
      </c>
      <c r="AH70" s="509">
        <v>0.48997646611484824</v>
      </c>
      <c r="AI70" s="509">
        <v>1.0000000000000004</v>
      </c>
    </row>
    <row r="71" spans="1:35">
      <c r="A71" s="17">
        <v>202308</v>
      </c>
      <c r="B71" s="408">
        <f t="shared" ref="B71" si="926">T71*100</f>
        <v>-1.9053136780305537E-2</v>
      </c>
      <c r="C71" s="412">
        <f t="shared" ref="C71" si="927">U71*100</f>
        <v>-9.1154076075617724E-3</v>
      </c>
      <c r="D71" s="408">
        <f t="shared" ref="D71" si="928">V71*100</f>
        <v>-3.4184749455293951E-3</v>
      </c>
      <c r="E71" s="408">
        <f t="shared" ref="E71" si="929">W71*100</f>
        <v>1.3004950120754522E-2</v>
      </c>
      <c r="F71" s="408">
        <f t="shared" ref="F71" si="930">X71*100</f>
        <v>-5.1236746469591529E-3</v>
      </c>
      <c r="G71" s="408">
        <f t="shared" ref="G71" si="931">Y71*100</f>
        <v>-2.1324360107426307E-4</v>
      </c>
      <c r="H71" s="408">
        <f t="shared" ref="H71" si="932">Z71*100</f>
        <v>-2.3918987460675601E-2</v>
      </c>
      <c r="I71" s="408">
        <f t="shared" ref="I71" si="933">AA71*100</f>
        <v>-2.3918987460674661E-2</v>
      </c>
      <c r="K71" s="17">
        <v>202308</v>
      </c>
      <c r="L71" s="406">
        <f t="shared" ref="L71" si="934">AC71*100</f>
        <v>79.65695375538013</v>
      </c>
      <c r="M71" s="415">
        <f t="shared" ref="M71" si="935">AD71*100</f>
        <v>38.109504520407086</v>
      </c>
      <c r="N71" s="406">
        <f t="shared" ref="N71" si="936">AE71*100</f>
        <v>14.291888196143729</v>
      </c>
      <c r="O71" s="406">
        <f t="shared" ref="O71" si="937">AF71*100</f>
        <v>-54.370822101627503</v>
      </c>
      <c r="P71" s="406">
        <f t="shared" ref="P71" si="938">AG71*100</f>
        <v>21.420951264692174</v>
      </c>
      <c r="Q71" s="406">
        <f t="shared" ref="Q71" si="939">AH71*100</f>
        <v>0.89152436500437005</v>
      </c>
      <c r="R71" s="406">
        <f t="shared" ref="R71" si="940">AI71*100</f>
        <v>100</v>
      </c>
      <c r="S71" s="408"/>
      <c r="T71" s="509">
        <v>-1.9053136780305537E-4</v>
      </c>
      <c r="U71" s="509">
        <v>-9.1154076075617731E-5</v>
      </c>
      <c r="V71" s="509">
        <v>-3.418474945529395E-5</v>
      </c>
      <c r="W71" s="509">
        <v>1.3004950120754522E-4</v>
      </c>
      <c r="X71" s="509">
        <v>-5.1236746469591525E-5</v>
      </c>
      <c r="Y71" s="509">
        <v>-2.1324360107426307E-6</v>
      </c>
      <c r="Z71" s="509">
        <v>-2.3918987460675603E-4</v>
      </c>
      <c r="AA71" s="509">
        <v>-2.3918987460674662E-4</v>
      </c>
      <c r="AC71" s="509">
        <v>0.79656953755380133</v>
      </c>
      <c r="AD71" s="509">
        <v>0.38109504520407089</v>
      </c>
      <c r="AE71" s="509">
        <v>0.14291888196143729</v>
      </c>
      <c r="AF71" s="509">
        <v>-0.54370822101627503</v>
      </c>
      <c r="AG71" s="509">
        <v>0.21420951264692173</v>
      </c>
      <c r="AH71" s="509">
        <v>8.9152436500437009E-3</v>
      </c>
      <c r="AI71" s="509">
        <v>1</v>
      </c>
    </row>
    <row r="72" spans="1:35">
      <c r="A72" s="17">
        <v>202309</v>
      </c>
      <c r="B72" s="408">
        <f t="shared" ref="B72" si="941">T72*100</f>
        <v>-6.4091717970393897E-2</v>
      </c>
      <c r="C72" s="412">
        <f t="shared" ref="C72" si="942">U72*100</f>
        <v>-1.6918831649324832E-2</v>
      </c>
      <c r="D72" s="408">
        <f t="shared" ref="D72" si="943">V72*100</f>
        <v>-1.2094444639333951E-2</v>
      </c>
      <c r="E72" s="408">
        <f t="shared" ref="E72" si="944">W72*100</f>
        <v>7.3678612706800234E-3</v>
      </c>
      <c r="F72" s="408">
        <f t="shared" ref="F72" si="945">X72*100</f>
        <v>-7.6254880134716983E-3</v>
      </c>
      <c r="G72" s="408">
        <f t="shared" ref="G72" si="946">Y72*100</f>
        <v>-3.4665776996381699E-4</v>
      </c>
      <c r="H72" s="408">
        <f t="shared" ref="H72" si="947">Z72*100</f>
        <v>-9.3709278771808166E-2</v>
      </c>
      <c r="I72" s="408">
        <f t="shared" ref="I72" si="948">AA72*100</f>
        <v>-9.3709278771793358E-2</v>
      </c>
      <c r="K72" s="17">
        <v>202309</v>
      </c>
      <c r="L72" s="406">
        <f t="shared" ref="L72" si="949">AC72*100</f>
        <v>68.394206860202061</v>
      </c>
      <c r="M72" s="415">
        <f t="shared" ref="M72" si="950">AD72*100</f>
        <v>18.054595949376523</v>
      </c>
      <c r="N72" s="406">
        <f t="shared" ref="N72" si="951">AE72*100</f>
        <v>12.906346946480273</v>
      </c>
      <c r="O72" s="406">
        <f t="shared" ref="O72" si="952">AF72*100</f>
        <v>-7.8624671614659762</v>
      </c>
      <c r="P72" s="406">
        <f t="shared" ref="P72" si="953">AG72*100</f>
        <v>8.1373884351842616</v>
      </c>
      <c r="Q72" s="406">
        <f t="shared" ref="Q72" si="954">AH72*100</f>
        <v>0.36992897022285776</v>
      </c>
      <c r="R72" s="406">
        <f t="shared" ref="R72" si="955">AI72*100</f>
        <v>100</v>
      </c>
      <c r="S72" s="408"/>
      <c r="T72" s="509">
        <v>-6.4091717970393897E-4</v>
      </c>
      <c r="U72" s="509">
        <v>-1.6918831649324832E-4</v>
      </c>
      <c r="V72" s="509">
        <v>-1.2094444639333951E-4</v>
      </c>
      <c r="W72" s="509">
        <v>7.3678612706800235E-5</v>
      </c>
      <c r="X72" s="509">
        <v>-7.6254880134716985E-5</v>
      </c>
      <c r="Y72" s="509">
        <v>-3.4665776996381699E-6</v>
      </c>
      <c r="Z72" s="509">
        <v>-9.3709278771808167E-4</v>
      </c>
      <c r="AA72" s="509">
        <v>-9.3709278771793357E-4</v>
      </c>
      <c r="AC72" s="509">
        <v>0.68394206860202067</v>
      </c>
      <c r="AD72" s="509">
        <v>0.18054595949376523</v>
      </c>
      <c r="AE72" s="509">
        <v>0.12906346946480274</v>
      </c>
      <c r="AF72" s="509">
        <v>-7.8624671614659761E-2</v>
      </c>
      <c r="AG72" s="509">
        <v>8.1373884351842618E-2</v>
      </c>
      <c r="AH72" s="509">
        <v>3.6992897022285775E-3</v>
      </c>
      <c r="AI72" s="509">
        <v>1</v>
      </c>
    </row>
    <row r="73" spans="1:35">
      <c r="A73" s="17">
        <v>202310</v>
      </c>
      <c r="B73" s="408">
        <f t="shared" ref="B73" si="956">T73*100</f>
        <v>-8.2757381393818302E-2</v>
      </c>
      <c r="C73" s="412">
        <f t="shared" ref="C73" si="957">U73*100</f>
        <v>-2.175142162497894E-2</v>
      </c>
      <c r="D73" s="408">
        <f t="shared" ref="D73" si="958">V73*100</f>
        <v>-2.5020732924394794E-2</v>
      </c>
      <c r="E73" s="408">
        <f t="shared" ref="E73" si="959">W73*100</f>
        <v>2.5247032949292612E-3</v>
      </c>
      <c r="F73" s="408">
        <f t="shared" ref="F73" si="960">X73*100</f>
        <v>-7.6618298810329161E-3</v>
      </c>
      <c r="G73" s="408">
        <f t="shared" ref="G73" si="961">Y73*100</f>
        <v>3.3715086467371602E-4</v>
      </c>
      <c r="H73" s="408">
        <f t="shared" ref="H73" si="962">Z73*100</f>
        <v>-0.13432951166462198</v>
      </c>
      <c r="I73" s="408">
        <f t="shared" ref="I73" si="963">AA73*100</f>
        <v>-0.13432951166462387</v>
      </c>
      <c r="K73" s="17">
        <v>202310</v>
      </c>
      <c r="L73" s="406">
        <f t="shared" ref="L73" si="964">AC73*100</f>
        <v>61.607743799766901</v>
      </c>
      <c r="M73" s="415">
        <f t="shared" ref="M73" si="965">AD73*100</f>
        <v>16.192585944394196</v>
      </c>
      <c r="N73" s="406">
        <f t="shared" ref="N73" si="966">AE73*100</f>
        <v>18.626385679763054</v>
      </c>
      <c r="O73" s="406">
        <f t="shared" ref="O73" si="967">AF73*100</f>
        <v>-1.8794852029482854</v>
      </c>
      <c r="P73" s="406">
        <f t="shared" ref="P73" si="968">AG73*100</f>
        <v>5.7037577119777421</v>
      </c>
      <c r="Q73" s="406">
        <f t="shared" ref="Q73" si="969">AH73*100</f>
        <v>-0.25098793295361216</v>
      </c>
      <c r="R73" s="406">
        <f t="shared" ref="R73" si="970">AI73*100</f>
        <v>100</v>
      </c>
      <c r="S73" s="408"/>
      <c r="T73" s="509">
        <v>-8.2757381393818298E-4</v>
      </c>
      <c r="U73" s="509">
        <v>-2.175142162497894E-4</v>
      </c>
      <c r="V73" s="509">
        <v>-2.5020732924394793E-4</v>
      </c>
      <c r="W73" s="509">
        <v>2.5247032949292611E-5</v>
      </c>
      <c r="X73" s="509">
        <v>-7.6618298810329159E-5</v>
      </c>
      <c r="Y73" s="509">
        <v>3.3715086467371601E-6</v>
      </c>
      <c r="Z73" s="509">
        <v>-1.3432951166462198E-3</v>
      </c>
      <c r="AA73" s="509">
        <v>-1.3432951166462387E-3</v>
      </c>
      <c r="AC73" s="509">
        <v>0.61607743799766901</v>
      </c>
      <c r="AD73" s="509">
        <v>0.16192585944394194</v>
      </c>
      <c r="AE73" s="509">
        <v>0.18626385679763055</v>
      </c>
      <c r="AF73" s="509">
        <v>-1.8794852029482854E-2</v>
      </c>
      <c r="AG73" s="509">
        <v>5.7037577119777416E-2</v>
      </c>
      <c r="AH73" s="509">
        <v>-2.5098793295361215E-3</v>
      </c>
      <c r="AI73" s="509">
        <v>1</v>
      </c>
    </row>
    <row r="74" spans="1:35">
      <c r="A74" s="17">
        <v>202311</v>
      </c>
      <c r="B74" s="408">
        <f t="shared" ref="B74" si="971">T74*100</f>
        <v>-8.4200020177217991E-2</v>
      </c>
      <c r="C74" s="412">
        <f t="shared" ref="C74" si="972">U74*100</f>
        <v>-2.9169593742036835E-2</v>
      </c>
      <c r="D74" s="408">
        <f t="shared" ref="D74" si="973">V74*100</f>
        <v>-4.0817103668485698E-2</v>
      </c>
      <c r="E74" s="408">
        <f t="shared" ref="E74" si="974">W74*100</f>
        <v>-1.3071227982425161E-3</v>
      </c>
      <c r="F74" s="408">
        <f t="shared" ref="F74" si="975">X74*100</f>
        <v>-7.9509038395564231E-3</v>
      </c>
      <c r="G74" s="408">
        <f t="shared" ref="G74" si="976">Y74*100</f>
        <v>-2.2817621221725749E-4</v>
      </c>
      <c r="H74" s="408">
        <f t="shared" ref="H74" si="977">Z74*100</f>
        <v>-0.16367292043775672</v>
      </c>
      <c r="I74" s="408">
        <f t="shared" ref="I74" si="978">AA74*100</f>
        <v>-0.16367292043777418</v>
      </c>
      <c r="K74" s="17">
        <v>202311</v>
      </c>
      <c r="L74" s="406">
        <f t="shared" ref="L74" si="979">AC74*100</f>
        <v>51.444075142068769</v>
      </c>
      <c r="M74" s="415">
        <f t="shared" ref="M74" si="980">AD74*100</f>
        <v>17.821881386377385</v>
      </c>
      <c r="N74" s="406">
        <f t="shared" ref="N74" si="981">AE74*100</f>
        <v>24.938214311394329</v>
      </c>
      <c r="O74" s="406">
        <f t="shared" ref="O74" si="982">AF74*100</f>
        <v>0.79861885200466165</v>
      </c>
      <c r="P74" s="406">
        <f t="shared" ref="P74" si="983">AG74*100</f>
        <v>4.8578004341164531</v>
      </c>
      <c r="Q74" s="406">
        <f t="shared" ref="Q74" si="984">AH74*100</f>
        <v>0.13940987403840624</v>
      </c>
      <c r="R74" s="406">
        <f t="shared" ref="R74" si="985">AI74*100</f>
        <v>100.00000000000003</v>
      </c>
      <c r="S74" s="408"/>
      <c r="T74" s="509">
        <v>-8.4200020177217989E-4</v>
      </c>
      <c r="U74" s="509">
        <v>-2.9169593742036834E-4</v>
      </c>
      <c r="V74" s="509">
        <v>-4.0817103668485701E-4</v>
      </c>
      <c r="W74" s="509">
        <v>-1.307122798242516E-5</v>
      </c>
      <c r="X74" s="509">
        <v>-7.9509038395564235E-5</v>
      </c>
      <c r="Y74" s="509">
        <v>-2.2817621221725749E-6</v>
      </c>
      <c r="Z74" s="509">
        <v>-1.6367292043775671E-3</v>
      </c>
      <c r="AA74" s="509">
        <v>-1.6367292043777417E-3</v>
      </c>
      <c r="AC74" s="509">
        <v>0.51444075142068768</v>
      </c>
      <c r="AD74" s="509">
        <v>0.17821881386377386</v>
      </c>
      <c r="AE74" s="509">
        <v>0.2493821431139433</v>
      </c>
      <c r="AF74" s="509">
        <v>7.9861885200466168E-3</v>
      </c>
      <c r="AG74" s="509">
        <v>4.8578004341164535E-2</v>
      </c>
      <c r="AH74" s="509">
        <v>1.3940987403840623E-3</v>
      </c>
      <c r="AI74" s="509">
        <v>1.0000000000000002</v>
      </c>
    </row>
    <row r="75" spans="1:35">
      <c r="A75" s="402">
        <v>202312</v>
      </c>
      <c r="B75" s="410">
        <f t="shared" ref="B75" si="986">T75*100</f>
        <v>-8.0088512429773828E-2</v>
      </c>
      <c r="C75" s="414">
        <f t="shared" ref="C75" si="987">U75*100</f>
        <v>-3.3259214206878426E-2</v>
      </c>
      <c r="D75" s="410">
        <f t="shared" ref="D75" si="988">V75*100</f>
        <v>-4.7947826704760915E-2</v>
      </c>
      <c r="E75" s="410">
        <f t="shared" ref="E75" si="989">W75*100</f>
        <v>-3.3886453632398397E-3</v>
      </c>
      <c r="F75" s="410">
        <f t="shared" ref="F75" si="990">X75*100</f>
        <v>-8.7214551457509299E-3</v>
      </c>
      <c r="G75" s="410">
        <f t="shared" ref="G75" si="991">Y75*100</f>
        <v>-3.3962149055201038E-4</v>
      </c>
      <c r="H75" s="410">
        <f t="shared" ref="H75" si="992">Z75*100</f>
        <v>-0.17374527534095596</v>
      </c>
      <c r="I75" s="410">
        <f t="shared" ref="I75" si="993">AA75*100</f>
        <v>-0.17374527534092751</v>
      </c>
      <c r="K75" s="402">
        <v>202312</v>
      </c>
      <c r="L75" s="407">
        <f t="shared" ref="L75" si="994">AC75*100</f>
        <v>46.095361311327146</v>
      </c>
      <c r="M75" s="416">
        <f t="shared" ref="M75" si="995">AD75*100</f>
        <v>19.142514316784091</v>
      </c>
      <c r="N75" s="407">
        <f t="shared" ref="N75" si="996">AE75*100</f>
        <v>27.596621899886824</v>
      </c>
      <c r="O75" s="407">
        <f t="shared" ref="O75" si="997">AF75*100</f>
        <v>1.9503525241707991</v>
      </c>
      <c r="P75" s="407">
        <f t="shared" ref="P75" si="998">AG75*100</f>
        <v>5.0196790264575748</v>
      </c>
      <c r="Q75" s="407">
        <f t="shared" ref="Q75" si="999">AH75*100</f>
        <v>0.19547092137356864</v>
      </c>
      <c r="R75" s="407">
        <f t="shared" ref="R75" si="1000">AI75*100</f>
        <v>100</v>
      </c>
      <c r="S75" s="408"/>
      <c r="T75" s="510">
        <v>-8.0088512429773832E-4</v>
      </c>
      <c r="U75" s="510">
        <v>-3.325921420687843E-4</v>
      </c>
      <c r="V75" s="510">
        <v>-4.7947826704760916E-4</v>
      </c>
      <c r="W75" s="510">
        <v>-3.3886453632398396E-5</v>
      </c>
      <c r="X75" s="510">
        <v>-8.7214551457509304E-5</v>
      </c>
      <c r="Y75" s="510">
        <v>-3.396214905520104E-6</v>
      </c>
      <c r="Z75" s="510">
        <v>-1.7374527534095596E-3</v>
      </c>
      <c r="AA75" s="510">
        <v>-1.7374527534092751E-3</v>
      </c>
      <c r="AC75" s="510">
        <v>0.46095361311327143</v>
      </c>
      <c r="AD75" s="510">
        <v>0.1914251431678409</v>
      </c>
      <c r="AE75" s="510">
        <v>0.27596621899886825</v>
      </c>
      <c r="AF75" s="510">
        <v>1.9503525241707991E-2</v>
      </c>
      <c r="AG75" s="510">
        <v>5.0196790264575748E-2</v>
      </c>
      <c r="AH75" s="510">
        <v>1.9547092137356865E-3</v>
      </c>
      <c r="AI75" s="510">
        <v>1</v>
      </c>
    </row>
    <row r="76" spans="1:35">
      <c r="A76" s="404">
        <v>202401</v>
      </c>
      <c r="B76" s="408">
        <f t="shared" ref="B76" si="1001">T76*100</f>
        <v>-7.1468356197825378E-2</v>
      </c>
      <c r="C76" s="412">
        <f t="shared" ref="C76" si="1002">U76*100</f>
        <v>-3.2399372583033298E-2</v>
      </c>
      <c r="D76" s="408">
        <f t="shared" ref="D76" si="1003">V76*100</f>
        <v>-4.0920051986268448E-2</v>
      </c>
      <c r="E76" s="408">
        <f t="shared" ref="E76" si="1004">W76*100</f>
        <v>-1.1072768209350228E-3</v>
      </c>
      <c r="F76" s="408">
        <f t="shared" ref="F76" si="1005">X76*100</f>
        <v>-8.1122552689458002E-3</v>
      </c>
      <c r="G76" s="408">
        <f t="shared" ref="G76" si="1006">Y76*100</f>
        <v>-1.2649597035704837E-3</v>
      </c>
      <c r="H76" s="408">
        <f t="shared" ref="H76" si="1007">Z76*100</f>
        <v>-0.15527227256057846</v>
      </c>
      <c r="I76" s="408">
        <f t="shared" ref="I76" si="1008">AA76*100</f>
        <v>-0.15527227256061726</v>
      </c>
      <c r="K76" s="404">
        <v>202401</v>
      </c>
      <c r="L76" s="406">
        <f t="shared" ref="L76" si="1009">AC76*100</f>
        <v>46.02776466090716</v>
      </c>
      <c r="M76" s="415">
        <f t="shared" ref="M76" si="1010">AD76*100</f>
        <v>20.866167570512562</v>
      </c>
      <c r="N76" s="406">
        <f t="shared" ref="N76" si="1011">AE76*100</f>
        <v>26.353740633443589</v>
      </c>
      <c r="O76" s="406">
        <f t="shared" ref="O76" si="1012">AF76*100</f>
        <v>0.7131194788837949</v>
      </c>
      <c r="P76" s="406">
        <f t="shared" ref="P76" si="1013">AG76*100</f>
        <v>5.2245356721889014</v>
      </c>
      <c r="Q76" s="406">
        <f t="shared" ref="Q76" si="1014">AH76*100</f>
        <v>0.81467198406397268</v>
      </c>
      <c r="R76" s="406">
        <f t="shared" ref="R76" si="1015">AI76*100</f>
        <v>99.999999999999986</v>
      </c>
      <c r="S76" s="408"/>
      <c r="T76" s="509">
        <v>-7.1468356197825378E-4</v>
      </c>
      <c r="U76" s="509">
        <v>-3.2399372583033297E-4</v>
      </c>
      <c r="V76" s="509">
        <v>-4.0920051986268445E-4</v>
      </c>
      <c r="W76" s="509">
        <v>-1.1072768209350228E-5</v>
      </c>
      <c r="X76" s="509">
        <v>-8.1122552689458002E-5</v>
      </c>
      <c r="Y76" s="509">
        <v>-1.2649597035704838E-5</v>
      </c>
      <c r="Z76" s="509">
        <v>-1.5527227256057845E-3</v>
      </c>
      <c r="AA76" s="509">
        <v>-1.5527227256061727E-3</v>
      </c>
      <c r="AC76" s="509">
        <v>0.46027764660907161</v>
      </c>
      <c r="AD76" s="509">
        <v>0.20866167570512562</v>
      </c>
      <c r="AE76" s="509">
        <v>0.2635374063344359</v>
      </c>
      <c r="AF76" s="509">
        <v>7.1311947888379494E-3</v>
      </c>
      <c r="AG76" s="509">
        <v>5.2245356721889014E-2</v>
      </c>
      <c r="AH76" s="509">
        <v>8.1467198406397264E-3</v>
      </c>
      <c r="AI76" s="509">
        <v>0.99999999999999989</v>
      </c>
    </row>
    <row r="77" spans="1:35">
      <c r="A77" s="17">
        <v>202402</v>
      </c>
      <c r="B77" s="408">
        <f t="shared" ref="B77" si="1016">T77*100</f>
        <v>-2.2682196289567232E-3</v>
      </c>
      <c r="C77" s="412">
        <f t="shared" ref="C77" si="1017">U77*100</f>
        <v>-1.0355230872830721E-2</v>
      </c>
      <c r="D77" s="408">
        <f t="shared" ref="D77" si="1018">V77*100</f>
        <v>-8.1043755029374786E-3</v>
      </c>
      <c r="E77" s="408">
        <f t="shared" ref="E77" si="1019">W77*100</f>
        <v>1.2231352375735496E-2</v>
      </c>
      <c r="F77" s="408">
        <f t="shared" ref="F77" si="1020">X77*100</f>
        <v>-3.203238802433726E-3</v>
      </c>
      <c r="G77" s="408">
        <f t="shared" ref="G77" si="1021">Y77*100</f>
        <v>1.8754151563562668E-3</v>
      </c>
      <c r="H77" s="408">
        <f t="shared" ref="H77" si="1022">Z77*100</f>
        <v>-9.8242972750668851E-3</v>
      </c>
      <c r="I77" s="408">
        <f t="shared" ref="I77" si="1023">AA77*100</f>
        <v>-9.8242972750607685E-3</v>
      </c>
      <c r="K77" s="17">
        <v>202402</v>
      </c>
      <c r="L77" s="406">
        <f t="shared" ref="L77" si="1024">AC77*100</f>
        <v>23.087856214543152</v>
      </c>
      <c r="M77" s="415">
        <f t="shared" ref="M77" si="1025">AD77*100</f>
        <v>105.40429084033617</v>
      </c>
      <c r="N77" s="406">
        <f t="shared" ref="N77" si="1026">AE77*100</f>
        <v>82.493182728759635</v>
      </c>
      <c r="O77" s="406">
        <f t="shared" ref="O77" si="1027">AF77*100</f>
        <v>-124.50104097295065</v>
      </c>
      <c r="P77" s="406">
        <f t="shared" ref="P77" si="1028">AG77*100</f>
        <v>32.605271529834866</v>
      </c>
      <c r="Q77" s="406">
        <f t="shared" ref="Q77" si="1029">AH77*100</f>
        <v>-19.089560340523175</v>
      </c>
      <c r="R77" s="406">
        <f t="shared" ref="R77" si="1030">AI77*100</f>
        <v>100</v>
      </c>
      <c r="S77" s="408"/>
      <c r="T77" s="509">
        <v>-2.2682196289567232E-5</v>
      </c>
      <c r="U77" s="509">
        <v>-1.0355230872830722E-4</v>
      </c>
      <c r="V77" s="509">
        <v>-8.1043755029374786E-5</v>
      </c>
      <c r="W77" s="509">
        <v>1.2231352375735496E-4</v>
      </c>
      <c r="X77" s="509">
        <v>-3.2032388024337258E-5</v>
      </c>
      <c r="Y77" s="509">
        <v>1.8754151563562668E-5</v>
      </c>
      <c r="Z77" s="509">
        <v>-9.8242972750668846E-5</v>
      </c>
      <c r="AA77" s="509">
        <v>-9.8242972750607683E-5</v>
      </c>
      <c r="AC77" s="509">
        <v>0.23087856214543151</v>
      </c>
      <c r="AD77" s="509">
        <v>1.0540429084033618</v>
      </c>
      <c r="AE77" s="509">
        <v>0.82493182728759629</v>
      </c>
      <c r="AF77" s="509">
        <v>-1.2450104097295065</v>
      </c>
      <c r="AG77" s="509">
        <v>0.32605271529834867</v>
      </c>
      <c r="AH77" s="509">
        <v>-0.19089560340523173</v>
      </c>
      <c r="AI77" s="509">
        <v>1</v>
      </c>
    </row>
    <row r="78" spans="1:35">
      <c r="A78" s="17">
        <v>202403</v>
      </c>
      <c r="B78" s="408">
        <f t="shared" ref="B78" si="1031">T78*100</f>
        <v>6.2788308247518687E-2</v>
      </c>
      <c r="C78" s="412">
        <f t="shared" ref="C78" si="1032">U78*100</f>
        <v>1.2119639352109315E-2</v>
      </c>
      <c r="D78" s="408">
        <f t="shared" ref="D78" si="1033">V78*100</f>
        <v>2.6504055901588223E-2</v>
      </c>
      <c r="E78" s="408">
        <f t="shared" ref="E78" si="1034">W78*100</f>
        <v>2.2838122933259049E-2</v>
      </c>
      <c r="F78" s="408">
        <f t="shared" ref="F78" si="1035">X78*100</f>
        <v>1.7599275113370763E-3</v>
      </c>
      <c r="G78" s="408">
        <f t="shared" ref="G78" si="1036">Y78*100</f>
        <v>5.6079943648762688E-3</v>
      </c>
      <c r="H78" s="408">
        <f t="shared" ref="H78" si="1037">Z78*100</f>
        <v>0.13161804831068863</v>
      </c>
      <c r="I78" s="408">
        <f t="shared" ref="I78" si="1038">AA78*100</f>
        <v>0.13161804831070575</v>
      </c>
      <c r="K78" s="17">
        <v>202403</v>
      </c>
      <c r="L78" s="406">
        <f t="shared" ref="L78" si="1039">AC78*100</f>
        <v>47.704937927133578</v>
      </c>
      <c r="M78" s="415">
        <f t="shared" ref="M78" si="1040">AD78*100</f>
        <v>9.2081895360585495</v>
      </c>
      <c r="N78" s="406">
        <f t="shared" ref="N78" si="1041">AE78*100</f>
        <v>20.13709840083979</v>
      </c>
      <c r="O78" s="406">
        <f t="shared" ref="O78" si="1042">AF78*100</f>
        <v>17.351817039065136</v>
      </c>
      <c r="P78" s="406">
        <f t="shared" ref="P78" si="1043">AG78*100</f>
        <v>1.3371475522739185</v>
      </c>
      <c r="Q78" s="406">
        <f t="shared" ref="Q78" si="1044">AH78*100</f>
        <v>4.2608095446290299</v>
      </c>
      <c r="R78" s="406">
        <f t="shared" ref="R78" si="1045">AI78*100</f>
        <v>100</v>
      </c>
      <c r="S78" s="408"/>
      <c r="T78" s="509">
        <v>6.2788308247518692E-4</v>
      </c>
      <c r="U78" s="509">
        <v>1.2119639352109316E-4</v>
      </c>
      <c r="V78" s="509">
        <v>2.6504055901588222E-4</v>
      </c>
      <c r="W78" s="509">
        <v>2.2838122933259048E-4</v>
      </c>
      <c r="X78" s="509">
        <v>1.7599275113370763E-5</v>
      </c>
      <c r="Y78" s="509">
        <v>5.6079943648762689E-5</v>
      </c>
      <c r="Z78" s="509">
        <v>1.3161804831068862E-3</v>
      </c>
      <c r="AA78" s="509">
        <v>1.3161804831070575E-3</v>
      </c>
      <c r="AC78" s="509">
        <v>0.47704937927133578</v>
      </c>
      <c r="AD78" s="509">
        <v>9.2081895360585489E-2</v>
      </c>
      <c r="AE78" s="509">
        <v>0.2013709840083979</v>
      </c>
      <c r="AF78" s="509">
        <v>0.17351817039065134</v>
      </c>
      <c r="AG78" s="509">
        <v>1.3371475522739184E-2</v>
      </c>
      <c r="AH78" s="509">
        <v>4.2608095446290302E-2</v>
      </c>
      <c r="AI78" s="509">
        <v>1</v>
      </c>
    </row>
    <row r="79" spans="1:35">
      <c r="A79" s="17">
        <v>202404</v>
      </c>
      <c r="B79" s="408">
        <f t="shared" ref="B79" si="1046">T79*100</f>
        <v>0.11904789407460453</v>
      </c>
      <c r="C79" s="412">
        <f t="shared" ref="C79" si="1047">U79*100</f>
        <v>3.2337952800540561E-2</v>
      </c>
      <c r="D79" s="408">
        <f t="shared" ref="D79" si="1048">V79*100</f>
        <v>5.521155819080293E-2</v>
      </c>
      <c r="E79" s="408">
        <f t="shared" ref="E79" si="1049">W79*100</f>
        <v>2.984578899572873E-2</v>
      </c>
      <c r="F79" s="408">
        <f t="shared" ref="F79" si="1050">X79*100</f>
        <v>8.2724709631696418E-3</v>
      </c>
      <c r="G79" s="408">
        <f t="shared" ref="G79" si="1051">Y79*100</f>
        <v>1.049054581559051E-2</v>
      </c>
      <c r="H79" s="408">
        <f t="shared" ref="H79" si="1052">Z79*100</f>
        <v>0.25520621084043688</v>
      </c>
      <c r="I79" s="408">
        <f t="shared" ref="I79" si="1053">AA79*100</f>
        <v>0.25520621084043327</v>
      </c>
      <c r="K79" s="17">
        <v>202404</v>
      </c>
      <c r="L79" s="406">
        <f t="shared" ref="L79" si="1054">AC79*100</f>
        <v>46.647726041838808</v>
      </c>
      <c r="M79" s="415">
        <f t="shared" ref="M79" si="1055">AD79*100</f>
        <v>12.67130321556292</v>
      </c>
      <c r="N79" s="406">
        <f t="shared" ref="N79" si="1056">AE79*100</f>
        <v>21.634096603284853</v>
      </c>
      <c r="O79" s="406">
        <f t="shared" ref="O79" si="1057">AF79*100</f>
        <v>11.694773766454015</v>
      </c>
      <c r="P79" s="406">
        <f t="shared" ref="P79" si="1058">AG79*100</f>
        <v>3.2414849685385811</v>
      </c>
      <c r="Q79" s="406">
        <f t="shared" ref="Q79" si="1059">AH79*100</f>
        <v>4.1106154043208356</v>
      </c>
      <c r="R79" s="406">
        <f t="shared" ref="R79" si="1060">AI79*100</f>
        <v>100.00000000000003</v>
      </c>
      <c r="S79" s="408"/>
      <c r="T79" s="509">
        <v>1.1904789407460453E-3</v>
      </c>
      <c r="U79" s="509">
        <v>3.2337952800540561E-4</v>
      </c>
      <c r="V79" s="509">
        <v>5.521155819080293E-4</v>
      </c>
      <c r="W79" s="509">
        <v>2.984578899572873E-4</v>
      </c>
      <c r="X79" s="509">
        <v>8.2724709631696412E-5</v>
      </c>
      <c r="Y79" s="509">
        <v>1.049054581559051E-4</v>
      </c>
      <c r="Z79" s="509">
        <v>2.5520621084043687E-3</v>
      </c>
      <c r="AA79" s="509">
        <v>2.5520621084043327E-3</v>
      </c>
      <c r="AC79" s="509">
        <v>0.46647726041838811</v>
      </c>
      <c r="AD79" s="509">
        <v>0.12671303215562921</v>
      </c>
      <c r="AE79" s="509">
        <v>0.21634096603284853</v>
      </c>
      <c r="AF79" s="509">
        <v>0.11694773766454014</v>
      </c>
      <c r="AG79" s="509">
        <v>3.2414849685385813E-2</v>
      </c>
      <c r="AH79" s="509">
        <v>4.1106154043208359E-2</v>
      </c>
      <c r="AI79" s="509">
        <v>1.0000000000000002</v>
      </c>
    </row>
    <row r="80" spans="1:35">
      <c r="A80" s="17">
        <v>202405</v>
      </c>
      <c r="B80" s="408">
        <f t="shared" ref="B80" si="1061">T80*100</f>
        <v>0.14885760607982396</v>
      </c>
      <c r="C80" s="412">
        <f t="shared" ref="C80" si="1062">U80*100</f>
        <v>3.7207133038931334E-2</v>
      </c>
      <c r="D80" s="408">
        <f t="shared" ref="D80" si="1063">V80*100</f>
        <v>6.4874857264182031E-2</v>
      </c>
      <c r="E80" s="408">
        <f t="shared" ref="E80" si="1064">W80*100</f>
        <v>2.9502613279102839E-2</v>
      </c>
      <c r="F80" s="408">
        <f t="shared" ref="F80" si="1065">X80*100</f>
        <v>1.3038217621775256E-2</v>
      </c>
      <c r="G80" s="408">
        <f t="shared" ref="G80" si="1066">Y80*100</f>
        <v>1.2929796984633356E-2</v>
      </c>
      <c r="H80" s="408">
        <f t="shared" ref="H80" si="1067">Z80*100</f>
        <v>0.30641022426844877</v>
      </c>
      <c r="I80" s="408">
        <f t="shared" ref="I80" si="1068">AA80*100</f>
        <v>0.30641022426846504</v>
      </c>
      <c r="K80" s="17">
        <v>202405</v>
      </c>
      <c r="L80" s="406">
        <f t="shared" ref="L80" si="1069">AC80*100</f>
        <v>48.581148502867336</v>
      </c>
      <c r="M80" s="415">
        <f t="shared" ref="M80" si="1070">AD80*100</f>
        <v>12.142914985217278</v>
      </c>
      <c r="N80" s="406">
        <f t="shared" ref="N80" si="1071">AE80*100</f>
        <v>21.172549779978812</v>
      </c>
      <c r="O80" s="406">
        <f t="shared" ref="O80" si="1072">AF80*100</f>
        <v>9.6284689420987881</v>
      </c>
      <c r="P80" s="406">
        <f t="shared" ref="P80" si="1073">AG80*100</f>
        <v>4.255150967270712</v>
      </c>
      <c r="Q80" s="406">
        <f t="shared" ref="Q80" si="1074">AH80*100</f>
        <v>4.2197668225670704</v>
      </c>
      <c r="R80" s="406">
        <f t="shared" ref="R80" si="1075">AI80*100</f>
        <v>100</v>
      </c>
      <c r="S80" s="408"/>
      <c r="T80" s="509">
        <v>1.4885760607982396E-3</v>
      </c>
      <c r="U80" s="509">
        <v>3.7207133038931337E-4</v>
      </c>
      <c r="V80" s="509">
        <v>6.4874857264182035E-4</v>
      </c>
      <c r="W80" s="509">
        <v>2.9502613279102838E-4</v>
      </c>
      <c r="X80" s="509">
        <v>1.3038217621775256E-4</v>
      </c>
      <c r="Y80" s="509">
        <v>1.2929796984633357E-4</v>
      </c>
      <c r="Z80" s="509">
        <v>3.0641022426844879E-3</v>
      </c>
      <c r="AA80" s="509">
        <v>3.0641022426846501E-3</v>
      </c>
      <c r="AC80" s="509">
        <v>0.48581148502867338</v>
      </c>
      <c r="AD80" s="509">
        <v>0.12142914985217278</v>
      </c>
      <c r="AE80" s="509">
        <v>0.21172549779978811</v>
      </c>
      <c r="AF80" s="509">
        <v>9.628468942098789E-2</v>
      </c>
      <c r="AG80" s="509">
        <v>4.255150967270712E-2</v>
      </c>
      <c r="AH80" s="509">
        <v>4.2197668225670705E-2</v>
      </c>
      <c r="AI80" s="509">
        <v>1</v>
      </c>
    </row>
    <row r="81" spans="1:35">
      <c r="A81" s="17">
        <v>202406</v>
      </c>
      <c r="B81" s="408">
        <f t="shared" ref="B81" si="1076">T81*100</f>
        <v>0.11665759053918676</v>
      </c>
      <c r="C81" s="412">
        <f t="shared" ref="C81" si="1077">U81*100</f>
        <v>1.6834939510433057E-2</v>
      </c>
      <c r="D81" s="408">
        <f t="shared" ref="D81" si="1078">V81*100</f>
        <v>5.4599720397771209E-2</v>
      </c>
      <c r="E81" s="408">
        <f t="shared" ref="E81" si="1079">W81*100</f>
        <v>2.2220401111367187E-2</v>
      </c>
      <c r="F81" s="408">
        <f t="shared" ref="F81" si="1080">X81*100</f>
        <v>1.3955223744555562E-2</v>
      </c>
      <c r="G81" s="408">
        <f t="shared" ref="G81" si="1081">Y81*100</f>
        <v>1.066947151673543E-2</v>
      </c>
      <c r="H81" s="408">
        <f t="shared" ref="H81" si="1082">Z81*100</f>
        <v>0.23493734682004919</v>
      </c>
      <c r="I81" s="408">
        <f t="shared" ref="I81" si="1083">AA81*100</f>
        <v>0.23493734682002582</v>
      </c>
      <c r="K81" s="17">
        <v>202406</v>
      </c>
      <c r="L81" s="406">
        <f t="shared" ref="L81" si="1084">AC81*100</f>
        <v>49.654766310330778</v>
      </c>
      <c r="M81" s="415">
        <f t="shared" ref="M81" si="1085">AD81*100</f>
        <v>7.1657144929485463</v>
      </c>
      <c r="N81" s="406">
        <f t="shared" ref="N81" si="1086">AE81*100</f>
        <v>23.240119604990682</v>
      </c>
      <c r="O81" s="406">
        <f t="shared" ref="O81" si="1087">AF81*100</f>
        <v>9.4580114282072643</v>
      </c>
      <c r="P81" s="406">
        <f t="shared" ref="P81" si="1088">AG81*100</f>
        <v>5.9399767356888553</v>
      </c>
      <c r="Q81" s="406">
        <f t="shared" ref="Q81" si="1089">AH81*100</f>
        <v>4.5414114278338804</v>
      </c>
      <c r="R81" s="406">
        <f t="shared" ref="R81" si="1090">AI81*100</f>
        <v>100</v>
      </c>
      <c r="S81" s="408"/>
      <c r="T81" s="509">
        <v>1.1665759053918676E-3</v>
      </c>
      <c r="U81" s="509">
        <v>1.6834939510433056E-4</v>
      </c>
      <c r="V81" s="509">
        <v>5.4599720397771211E-4</v>
      </c>
      <c r="W81" s="509">
        <v>2.2220401111367187E-4</v>
      </c>
      <c r="X81" s="509">
        <v>1.3955223744555563E-4</v>
      </c>
      <c r="Y81" s="509">
        <v>1.0669471516735431E-4</v>
      </c>
      <c r="Z81" s="509">
        <v>2.3493734682004919E-3</v>
      </c>
      <c r="AA81" s="509">
        <v>2.3493734682002582E-3</v>
      </c>
      <c r="AC81" s="509">
        <v>0.49654766310330778</v>
      </c>
      <c r="AD81" s="509">
        <v>7.1657144929485467E-2</v>
      </c>
      <c r="AE81" s="509">
        <v>0.23240119604990683</v>
      </c>
      <c r="AF81" s="509">
        <v>9.4580114282072636E-2</v>
      </c>
      <c r="AG81" s="509">
        <v>5.9399767356888553E-2</v>
      </c>
      <c r="AH81" s="509">
        <v>4.5414114278338802E-2</v>
      </c>
      <c r="AI81" s="509">
        <v>1</v>
      </c>
    </row>
    <row r="82" spans="1:35">
      <c r="A82" s="17">
        <v>202407</v>
      </c>
      <c r="B82" s="408">
        <f t="shared" ref="B82" si="1091">T82*100</f>
        <v>8.2538776002966177E-2</v>
      </c>
      <c r="C82" s="412">
        <f t="shared" ref="C82" si="1092">U82*100</f>
        <v>1.7497104940117423E-3</v>
      </c>
      <c r="D82" s="408">
        <f t="shared" ref="D82" si="1093">V82*100</f>
        <v>4.5977808239914264E-2</v>
      </c>
      <c r="E82" s="408">
        <f t="shared" ref="E82" si="1094">W82*100</f>
        <v>1.6770308054644193E-2</v>
      </c>
      <c r="F82" s="408">
        <f t="shared" ref="F82" si="1095">X82*100</f>
        <v>1.5247772709311923E-2</v>
      </c>
      <c r="G82" s="408">
        <f t="shared" ref="G82" si="1096">Y82*100</f>
        <v>8.9005423813229585E-3</v>
      </c>
      <c r="H82" s="408">
        <f t="shared" ref="H82" si="1097">Z82*100</f>
        <v>0.17118491788217127</v>
      </c>
      <c r="I82" s="408">
        <f t="shared" ref="I82" si="1098">AA82*100</f>
        <v>0.17118491788218226</v>
      </c>
      <c r="K82" s="17">
        <v>202407</v>
      </c>
      <c r="L82" s="406">
        <f t="shared" ref="L82" si="1099">AC82*100</f>
        <v>48.216149544072948</v>
      </c>
      <c r="M82" s="415">
        <f t="shared" ref="M82" si="1100">AD82*100</f>
        <v>1.0221172026475429</v>
      </c>
      <c r="N82" s="406">
        <f t="shared" ref="N82" si="1101">AE82*100</f>
        <v>26.858562546708331</v>
      </c>
      <c r="O82" s="406">
        <f t="shared" ref="O82" si="1102">AF82*100</f>
        <v>9.7966037324546349</v>
      </c>
      <c r="P82" s="406">
        <f t="shared" ref="P82" si="1103">AG82*100</f>
        <v>8.9071939852827207</v>
      </c>
      <c r="Q82" s="406">
        <f t="shared" ref="Q82" si="1104">AH82*100</f>
        <v>5.1993729888338134</v>
      </c>
      <c r="R82" s="406">
        <f t="shared" ref="R82" si="1105">AI82*100</f>
        <v>100</v>
      </c>
      <c r="S82" s="408"/>
      <c r="T82" s="509">
        <v>8.2538776002966184E-4</v>
      </c>
      <c r="U82" s="509">
        <v>1.7497104940117423E-5</v>
      </c>
      <c r="V82" s="509">
        <v>4.5977808239914267E-4</v>
      </c>
      <c r="W82" s="509">
        <v>1.6770308054644192E-4</v>
      </c>
      <c r="X82" s="509">
        <v>1.5247772709311923E-4</v>
      </c>
      <c r="Y82" s="509">
        <v>8.900542381322958E-5</v>
      </c>
      <c r="Z82" s="509">
        <v>1.7118491788217127E-3</v>
      </c>
      <c r="AA82" s="509">
        <v>1.7118491788218227E-3</v>
      </c>
      <c r="AC82" s="509">
        <v>0.4821614954407295</v>
      </c>
      <c r="AD82" s="509">
        <v>1.0221172026475428E-2</v>
      </c>
      <c r="AE82" s="509">
        <v>0.26858562546708331</v>
      </c>
      <c r="AF82" s="509">
        <v>9.796603732454634E-2</v>
      </c>
      <c r="AG82" s="509">
        <v>8.9071939852827201E-2</v>
      </c>
      <c r="AH82" s="509">
        <v>5.1993729888338135E-2</v>
      </c>
      <c r="AI82" s="509">
        <v>1</v>
      </c>
    </row>
    <row r="83" spans="1:35">
      <c r="A83" s="17">
        <v>202408</v>
      </c>
      <c r="B83" s="408">
        <f t="shared" ref="B83" si="1106">T83*100</f>
        <v>-7.5485629695710155E-3</v>
      </c>
      <c r="C83" s="412">
        <f t="shared" ref="C83" si="1107">U83*100</f>
        <v>-2.5832113555438869E-2</v>
      </c>
      <c r="D83" s="408">
        <f t="shared" ref="D83" si="1108">V83*100</f>
        <v>2.7982750677557053E-2</v>
      </c>
      <c r="E83" s="408">
        <f t="shared" ref="E83" si="1109">W83*100</f>
        <v>3.8201744051171312E-3</v>
      </c>
      <c r="F83" s="408">
        <f t="shared" ref="F83" si="1110">X83*100</f>
        <v>9.6522065028301733E-3</v>
      </c>
      <c r="G83" s="408">
        <f t="shared" ref="G83" si="1111">Y83*100</f>
        <v>4.1297578158443222E-3</v>
      </c>
      <c r="H83" s="408">
        <f t="shared" ref="H83" si="1112">Z83*100</f>
        <v>1.2204212876338797E-2</v>
      </c>
      <c r="I83" s="408">
        <f t="shared" ref="I83" si="1113">AA83*100</f>
        <v>1.2204212876351437E-2</v>
      </c>
      <c r="K83" s="17">
        <v>202408</v>
      </c>
      <c r="L83" s="406">
        <f t="shared" ref="L83" si="1114">AC83*100</f>
        <v>-61.852108333885006</v>
      </c>
      <c r="M83" s="415">
        <f t="shared" ref="M83" si="1115">AD83*100</f>
        <v>-211.66554383463335</v>
      </c>
      <c r="N83" s="406">
        <f t="shared" ref="N83" si="1116">AE83*100</f>
        <v>229.28763174730639</v>
      </c>
      <c r="O83" s="406">
        <f t="shared" ref="O83" si="1117">AF83*100</f>
        <v>31.302095791229469</v>
      </c>
      <c r="P83" s="406">
        <f t="shared" ref="P83" si="1118">AG83*100</f>
        <v>79.089135863432986</v>
      </c>
      <c r="Q83" s="406">
        <f t="shared" ref="Q83" si="1119">AH83*100</f>
        <v>33.838788766549513</v>
      </c>
      <c r="R83" s="406">
        <f t="shared" ref="R83" si="1120">AI83*100</f>
        <v>100</v>
      </c>
      <c r="S83" s="408"/>
      <c r="T83" s="509">
        <v>-7.5485629695710153E-5</v>
      </c>
      <c r="U83" s="509">
        <v>-2.5832113555438867E-4</v>
      </c>
      <c r="V83" s="509">
        <v>2.7982750677557053E-4</v>
      </c>
      <c r="W83" s="509">
        <v>3.8201744051171311E-5</v>
      </c>
      <c r="X83" s="509">
        <v>9.6522065028301735E-5</v>
      </c>
      <c r="Y83" s="509">
        <v>4.1297578158443221E-5</v>
      </c>
      <c r="Z83" s="509">
        <v>1.2204212876338797E-4</v>
      </c>
      <c r="AA83" s="509">
        <v>1.2204212876351437E-4</v>
      </c>
      <c r="AC83" s="509">
        <v>-0.61852108333885003</v>
      </c>
      <c r="AD83" s="509">
        <v>-2.1166554383463336</v>
      </c>
      <c r="AE83" s="509">
        <v>2.292876317473064</v>
      </c>
      <c r="AF83" s="509">
        <v>0.31302095791229467</v>
      </c>
      <c r="AG83" s="509">
        <v>0.7908913586343298</v>
      </c>
      <c r="AH83" s="509">
        <v>0.33838788766549516</v>
      </c>
      <c r="AI83" s="509">
        <v>1</v>
      </c>
    </row>
    <row r="84" spans="1:35">
      <c r="A84" s="17">
        <v>202409</v>
      </c>
      <c r="B84" s="408">
        <f t="shared" ref="B84" si="1121">T84*100</f>
        <v>-4.1188766619101244E-2</v>
      </c>
      <c r="C84" s="412">
        <f t="shared" ref="C84" si="1122">U84*100</f>
        <v>-2.297826083347684E-2</v>
      </c>
      <c r="D84" s="408">
        <f t="shared" ref="D84" si="1123">V84*100</f>
        <v>2.006276551662059E-2</v>
      </c>
      <c r="E84" s="408">
        <f t="shared" ref="E84" si="1124">W84*100</f>
        <v>-5.6801088756284115E-3</v>
      </c>
      <c r="F84" s="408">
        <f t="shared" ref="F84" si="1125">X84*100</f>
        <v>6.8055747768783984E-3</v>
      </c>
      <c r="G84" s="408">
        <f t="shared" ref="G84" si="1126">Y84*100</f>
        <v>3.3120911457192401E-3</v>
      </c>
      <c r="H84" s="408">
        <f t="shared" ref="H84" si="1127">Z84*100</f>
        <v>-3.9666704888988262E-2</v>
      </c>
      <c r="I84" s="408">
        <f t="shared" ref="I84" si="1128">AA84*100</f>
        <v>-3.9666704888991024E-2</v>
      </c>
      <c r="K84" s="17">
        <v>202409</v>
      </c>
      <c r="L84" s="406">
        <f t="shared" ref="L84" si="1129">AC84*100</f>
        <v>103.83712671464052</v>
      </c>
      <c r="M84" s="415">
        <f t="shared" ref="M84" si="1130">AD84*100</f>
        <v>57.928332836781095</v>
      </c>
      <c r="N84" s="406">
        <f t="shared" ref="N84" si="1131">AE84*100</f>
        <v>-50.578351725379001</v>
      </c>
      <c r="O84" s="406">
        <f t="shared" ref="O84" si="1132">AF84*100</f>
        <v>14.319588409283895</v>
      </c>
      <c r="P84" s="406">
        <f t="shared" ref="P84" si="1133">AG84*100</f>
        <v>-17.156894670037669</v>
      </c>
      <c r="Q84" s="406">
        <f t="shared" ref="Q84" si="1134">AH84*100</f>
        <v>-8.3498015652888231</v>
      </c>
      <c r="R84" s="406">
        <f t="shared" ref="R84" si="1135">AI84*100</f>
        <v>99.999999999999986</v>
      </c>
      <c r="S84" s="408"/>
      <c r="T84" s="509">
        <v>-4.1188766619101245E-4</v>
      </c>
      <c r="U84" s="509">
        <v>-2.297826083347684E-4</v>
      </c>
      <c r="V84" s="509">
        <v>2.0062765516620589E-4</v>
      </c>
      <c r="W84" s="509">
        <v>-5.6801088756284115E-5</v>
      </c>
      <c r="X84" s="509">
        <v>6.8055747768783984E-5</v>
      </c>
      <c r="Y84" s="509">
        <v>3.3120911457192403E-5</v>
      </c>
      <c r="Z84" s="509">
        <v>-3.9666704888988261E-4</v>
      </c>
      <c r="AA84" s="509">
        <v>-3.9666704888991026E-4</v>
      </c>
      <c r="AC84" s="509">
        <v>1.0383712671464052</v>
      </c>
      <c r="AD84" s="509">
        <v>0.57928332836781093</v>
      </c>
      <c r="AE84" s="509">
        <v>-0.50578351725379</v>
      </c>
      <c r="AF84" s="509">
        <v>0.14319588409283895</v>
      </c>
      <c r="AG84" s="509">
        <v>-0.1715689467003767</v>
      </c>
      <c r="AH84" s="509">
        <v>-8.3498015652888238E-2</v>
      </c>
      <c r="AI84" s="509">
        <v>0.99999999999999989</v>
      </c>
    </row>
    <row r="85" spans="1:35">
      <c r="A85" s="17">
        <v>202410</v>
      </c>
      <c r="B85" s="408">
        <f t="shared" ref="B85" si="1136">T85*100</f>
        <v>-7.8295587982109338E-2</v>
      </c>
      <c r="C85" s="412">
        <f t="shared" ref="C85" si="1137">U85*100</f>
        <v>-8.1622042101719607E-3</v>
      </c>
      <c r="D85" s="408">
        <f t="shared" ref="D85" si="1138">V85*100</f>
        <v>1.1796324389220828E-2</v>
      </c>
      <c r="E85" s="408">
        <f t="shared" ref="E85" si="1139">W85*100</f>
        <v>-1.0484327492335691E-2</v>
      </c>
      <c r="F85" s="408">
        <f t="shared" ref="F85" si="1140">X85*100</f>
        <v>4.6511284773302752E-3</v>
      </c>
      <c r="G85" s="408">
        <f t="shared" ref="G85" si="1141">Y85*100</f>
        <v>3.0773988302516902E-3</v>
      </c>
      <c r="H85" s="408">
        <f t="shared" ref="H85" si="1142">Z85*100</f>
        <v>-7.7417267987814203E-2</v>
      </c>
      <c r="I85" s="408">
        <f t="shared" ref="I85" si="1143">AA85*100</f>
        <v>-7.74172679878255E-2</v>
      </c>
      <c r="K85" s="17">
        <v>202410</v>
      </c>
      <c r="L85" s="406">
        <f t="shared" ref="L85" si="1144">AC85*100</f>
        <v>101.13452724065823</v>
      </c>
      <c r="M85" s="415">
        <f t="shared" ref="M85" si="1145">AD85*100</f>
        <v>10.543131296569037</v>
      </c>
      <c r="N85" s="406">
        <f t="shared" ref="N85" si="1146">AE85*100</f>
        <v>-15.237329727364724</v>
      </c>
      <c r="O85" s="406">
        <f t="shared" ref="O85" si="1147">AF85*100</f>
        <v>13.54262138775805</v>
      </c>
      <c r="P85" s="406">
        <f t="shared" ref="P85" si="1148">AG85*100</f>
        <v>-6.0078695596212235</v>
      </c>
      <c r="Q85" s="406">
        <f t="shared" ref="Q85" si="1149">AH85*100</f>
        <v>-3.9750806379993744</v>
      </c>
      <c r="R85" s="406">
        <f t="shared" ref="R85" si="1150">AI85*100</f>
        <v>99.999999999999986</v>
      </c>
      <c r="S85" s="408"/>
      <c r="T85" s="509">
        <v>-7.8295587982109337E-4</v>
      </c>
      <c r="U85" s="509">
        <v>-8.1622042101719611E-5</v>
      </c>
      <c r="V85" s="509">
        <v>1.1796324389220828E-4</v>
      </c>
      <c r="W85" s="509">
        <v>-1.0484327492335692E-4</v>
      </c>
      <c r="X85" s="509">
        <v>4.6511284773302754E-5</v>
      </c>
      <c r="Y85" s="509">
        <v>3.0773988302516903E-5</v>
      </c>
      <c r="Z85" s="509">
        <v>-7.7417267987814201E-4</v>
      </c>
      <c r="AA85" s="509">
        <v>-7.7417267987825499E-4</v>
      </c>
      <c r="AC85" s="509">
        <v>1.0113452724065823</v>
      </c>
      <c r="AD85" s="509">
        <v>0.10543131296569036</v>
      </c>
      <c r="AE85" s="509">
        <v>-0.15237329727364723</v>
      </c>
      <c r="AF85" s="509">
        <v>0.1354262138775805</v>
      </c>
      <c r="AG85" s="509">
        <v>-6.0078695596212234E-2</v>
      </c>
      <c r="AH85" s="509">
        <v>-3.9750806379993744E-2</v>
      </c>
      <c r="AI85" s="509">
        <v>0.99999999999999989</v>
      </c>
    </row>
    <row r="86" spans="1:35">
      <c r="A86" s="17">
        <v>202411</v>
      </c>
      <c r="B86" s="408">
        <f t="shared" ref="B86" si="1151">T86*100</f>
        <v>-0.10037533915812308</v>
      </c>
      <c r="C86" s="412">
        <f t="shared" ref="C86" si="1152">U86*100</f>
        <v>1.2448817311853353E-2</v>
      </c>
      <c r="D86" s="408">
        <f t="shared" ref="D86" si="1153">V86*100</f>
        <v>9.6802315066651251E-4</v>
      </c>
      <c r="E86" s="408">
        <f t="shared" ref="E86" si="1154">W86*100</f>
        <v>-1.8361085028593793E-2</v>
      </c>
      <c r="F86" s="408">
        <f t="shared" ref="F86" si="1155">X86*100</f>
        <v>9.8464129214793526E-4</v>
      </c>
      <c r="G86" s="408">
        <f t="shared" ref="G86" si="1156">Y86*100</f>
        <v>1.2624974916785839E-3</v>
      </c>
      <c r="H86" s="408">
        <f t="shared" ref="H86" si="1157">Z86*100</f>
        <v>-0.10307244494037048</v>
      </c>
      <c r="I86" s="408">
        <f t="shared" ref="I86" si="1158">AA86*100</f>
        <v>-0.10307244494036651</v>
      </c>
      <c r="K86" s="17">
        <v>202411</v>
      </c>
      <c r="L86" s="406">
        <f t="shared" ref="L86" si="1159">AC86*100</f>
        <v>97.38329115622733</v>
      </c>
      <c r="M86" s="415">
        <f t="shared" ref="M86" si="1160">AD86*100</f>
        <v>-12.077735537422488</v>
      </c>
      <c r="N86" s="406">
        <f t="shared" ref="N86" si="1161">AE86*100</f>
        <v>-0.93916773898837236</v>
      </c>
      <c r="O86" s="406">
        <f t="shared" ref="O86" si="1162">AF86*100</f>
        <v>17.813766850311989</v>
      </c>
      <c r="P86" s="406">
        <f t="shared" ref="P86" si="1163">AG86*100</f>
        <v>-0.95529051699275258</v>
      </c>
      <c r="Q86" s="406">
        <f t="shared" ref="Q86" si="1164">AH86*100</f>
        <v>-1.2248642131356879</v>
      </c>
      <c r="R86" s="406">
        <f t="shared" ref="R86" si="1165">AI86*100</f>
        <v>100.00000000000004</v>
      </c>
      <c r="S86" s="408"/>
      <c r="T86" s="509">
        <v>-1.0037533915812308E-3</v>
      </c>
      <c r="U86" s="509">
        <v>1.2448817311853352E-4</v>
      </c>
      <c r="V86" s="509">
        <v>9.6802315066651248E-6</v>
      </c>
      <c r="W86" s="509">
        <v>-1.8361085028593792E-4</v>
      </c>
      <c r="X86" s="509">
        <v>9.8464129214793529E-6</v>
      </c>
      <c r="Y86" s="509">
        <v>1.262497491678584E-5</v>
      </c>
      <c r="Z86" s="509">
        <v>-1.0307244494037048E-3</v>
      </c>
      <c r="AA86" s="509">
        <v>-1.0307244494036651E-3</v>
      </c>
      <c r="AC86" s="509">
        <v>0.97383291156227325</v>
      </c>
      <c r="AD86" s="509">
        <v>-0.12077735537422488</v>
      </c>
      <c r="AE86" s="509">
        <v>-9.3916773898837236E-3</v>
      </c>
      <c r="AF86" s="509">
        <v>0.17813766850311988</v>
      </c>
      <c r="AG86" s="509">
        <v>-9.5529051699275256E-3</v>
      </c>
      <c r="AH86" s="509">
        <v>-1.2248642131356879E-2</v>
      </c>
      <c r="AI86" s="509">
        <v>1.0000000000000004</v>
      </c>
    </row>
    <row r="87" spans="1:35">
      <c r="A87" s="17">
        <v>202412</v>
      </c>
      <c r="B87" s="408">
        <f t="shared" ref="B87" si="1166">T87*100</f>
        <v>-0.10673449766752716</v>
      </c>
      <c r="C87" s="412">
        <f t="shared" ref="C87" si="1167">U87*100</f>
        <v>3.5695877973760622E-2</v>
      </c>
      <c r="D87" s="408">
        <f t="shared" ref="D87" si="1168">V87*100</f>
        <v>-5.0067459161085197E-3</v>
      </c>
      <c r="E87" s="408">
        <f t="shared" ref="E87" si="1169">W87*100</f>
        <v>-2.0846754435734388E-2</v>
      </c>
      <c r="F87" s="408">
        <f t="shared" ref="F87" si="1170">X87*100</f>
        <v>-2.4351419867822306E-3</v>
      </c>
      <c r="G87" s="408">
        <f t="shared" ref="G87" si="1171">Y87*100</f>
        <v>-2.9761842138648558E-4</v>
      </c>
      <c r="H87" s="408">
        <f t="shared" ref="H87" si="1172">Z87*100</f>
        <v>-9.9624880453778153E-2</v>
      </c>
      <c r="I87" s="408">
        <f t="shared" ref="I87" si="1173">AA87*100</f>
        <v>-9.9624880453772505E-2</v>
      </c>
      <c r="K87" s="17">
        <v>202412</v>
      </c>
      <c r="L87" s="406">
        <f t="shared" ref="L87" si="1174">AC87*100</f>
        <v>107.13638719701908</v>
      </c>
      <c r="M87" s="415">
        <f t="shared" ref="M87" si="1175">AD87*100</f>
        <v>-35.830284373914047</v>
      </c>
      <c r="N87" s="406">
        <f t="shared" ref="N87" si="1176">AE87*100</f>
        <v>5.0255979162067286</v>
      </c>
      <c r="O87" s="406">
        <f t="shared" ref="O87" si="1177">AF87*100</f>
        <v>20.925249135336653</v>
      </c>
      <c r="P87" s="406">
        <f t="shared" ref="P87" si="1178">AG87*100</f>
        <v>2.444311075396508</v>
      </c>
      <c r="Q87" s="406">
        <f t="shared" ref="Q87" si="1179">AH87*100</f>
        <v>0.29873904995506445</v>
      </c>
      <c r="R87" s="406">
        <f t="shared" ref="R87" si="1180">AI87*100</f>
        <v>99.999999999999986</v>
      </c>
      <c r="S87" s="408"/>
      <c r="T87" s="510">
        <v>-1.0673449766752715E-3</v>
      </c>
      <c r="U87" s="510">
        <v>3.5695877973760624E-4</v>
      </c>
      <c r="V87" s="510">
        <v>-5.0067459161085198E-5</v>
      </c>
      <c r="W87" s="510">
        <v>-2.0846754435734386E-4</v>
      </c>
      <c r="X87" s="510">
        <v>-2.4351419867822308E-5</v>
      </c>
      <c r="Y87" s="510">
        <v>-2.976184213864856E-6</v>
      </c>
      <c r="Z87" s="510">
        <v>-9.9624880453778159E-4</v>
      </c>
      <c r="AA87" s="510">
        <v>-9.9624880453772499E-4</v>
      </c>
      <c r="AC87" s="510">
        <v>1.0713638719701908</v>
      </c>
      <c r="AD87" s="510">
        <v>-0.35830284373914045</v>
      </c>
      <c r="AE87" s="510">
        <v>5.0255979162067289E-2</v>
      </c>
      <c r="AF87" s="510">
        <v>0.20925249135336652</v>
      </c>
      <c r="AG87" s="510">
        <v>2.4443110753965082E-2</v>
      </c>
      <c r="AH87" s="510">
        <v>2.9873904995506447E-3</v>
      </c>
      <c r="AI87" s="510">
        <v>0.99999999999999989</v>
      </c>
    </row>
    <row r="88" spans="1:35">
      <c r="A88" s="404">
        <v>202501</v>
      </c>
      <c r="B88" s="409">
        <f t="shared" ref="B88:B99" si="1181">T88*100</f>
        <v>-0.11889518087968977</v>
      </c>
      <c r="C88" s="413">
        <f t="shared" ref="C88:C99" si="1182">U88*100</f>
        <v>3.449486194509202E-2</v>
      </c>
      <c r="D88" s="409">
        <f t="shared" ref="D88:D99" si="1183">V88*100</f>
        <v>-8.8247366290800863E-3</v>
      </c>
      <c r="E88" s="409">
        <f t="shared" ref="E88:E99" si="1184">W88*100</f>
        <v>-2.0237770790834216E-2</v>
      </c>
      <c r="F88" s="409">
        <f t="shared" ref="F88:F99" si="1185">X88*100</f>
        <v>-5.4534828493863355E-3</v>
      </c>
      <c r="G88" s="409">
        <f t="shared" ref="G88:G99" si="1186">Y88*100</f>
        <v>-3.119630387411356E-3</v>
      </c>
      <c r="H88" s="409">
        <f t="shared" ref="H88:H99" si="1187">Z88*100</f>
        <v>-0.12203593959130973</v>
      </c>
      <c r="I88" s="409">
        <f t="shared" ref="I88:I99" si="1188">AA88*100</f>
        <v>-0.1220359395913086</v>
      </c>
      <c r="K88" s="404">
        <v>202501</v>
      </c>
      <c r="L88" s="405">
        <f t="shared" ref="L88:L99" si="1189">AC88*100</f>
        <v>97.426365772133877</v>
      </c>
      <c r="M88" s="417">
        <f t="shared" ref="M88:M99" si="1190">AD88*100</f>
        <v>-28.266150169051041</v>
      </c>
      <c r="N88" s="405">
        <f t="shared" ref="N88:N99" si="1191">AE88*100</f>
        <v>7.2312604455978651</v>
      </c>
      <c r="O88" s="405">
        <f t="shared" ref="O88:O99" si="1192">AF88*100</f>
        <v>16.583451447671209</v>
      </c>
      <c r="P88" s="405">
        <f t="shared" ref="P88:P99" si="1193">AG88*100</f>
        <v>4.4687514740736933</v>
      </c>
      <c r="Q88" s="405">
        <f t="shared" ref="Q88:Q99" si="1194">AH88*100</f>
        <v>2.5563210295743954</v>
      </c>
      <c r="R88" s="405">
        <f t="shared" ref="R88:R99" si="1195">AI88*100</f>
        <v>100.00000000000003</v>
      </c>
      <c r="S88" s="408"/>
      <c r="T88" s="2584">
        <v>-1.1889518087968977E-3</v>
      </c>
      <c r="U88" s="2584">
        <v>3.4494861945092022E-4</v>
      </c>
      <c r="V88" s="2584">
        <v>-8.8247366290800856E-5</v>
      </c>
      <c r="W88" s="2584">
        <v>-2.0237770790834217E-4</v>
      </c>
      <c r="X88" s="2584">
        <v>-5.4534828493863354E-5</v>
      </c>
      <c r="Y88" s="2584">
        <v>-3.1196303874113559E-5</v>
      </c>
      <c r="Z88" s="2584">
        <v>-1.2203593959130973E-3</v>
      </c>
      <c r="AA88" s="2584">
        <v>-1.220359395913086E-3</v>
      </c>
      <c r="AC88" s="2584">
        <v>0.97426365772133883</v>
      </c>
      <c r="AD88" s="2584">
        <v>-0.28266150169051041</v>
      </c>
      <c r="AE88" s="2584">
        <v>7.2312604455978646E-2</v>
      </c>
      <c r="AF88" s="2584">
        <v>0.1658345144767121</v>
      </c>
      <c r="AG88" s="2584">
        <v>4.4687514740736935E-2</v>
      </c>
      <c r="AH88" s="2584">
        <v>2.5563210295743953E-2</v>
      </c>
      <c r="AI88" s="2584">
        <v>1.0000000000000002</v>
      </c>
    </row>
    <row r="89" spans="1:35">
      <c r="A89" s="17">
        <v>202502</v>
      </c>
      <c r="B89" s="408">
        <f t="shared" si="1181"/>
        <v>-0.10395408730105851</v>
      </c>
      <c r="C89" s="412">
        <f t="shared" si="1182"/>
        <v>2.4438995790621323E-2</v>
      </c>
      <c r="D89" s="408">
        <f t="shared" si="1183"/>
        <v>-1.0102528942252281E-2</v>
      </c>
      <c r="E89" s="408">
        <f t="shared" si="1184"/>
        <v>-1.5712202787804892E-2</v>
      </c>
      <c r="F89" s="408">
        <f t="shared" si="1185"/>
        <v>-6.3797849537568585E-3</v>
      </c>
      <c r="G89" s="408">
        <f t="shared" si="1186"/>
        <v>-4.0708004949764004E-3</v>
      </c>
      <c r="H89" s="408">
        <f t="shared" si="1187"/>
        <v>-0.11578040868922762</v>
      </c>
      <c r="I89" s="408">
        <f t="shared" si="1188"/>
        <v>-0.11578040868924248</v>
      </c>
      <c r="K89" s="17">
        <v>202502</v>
      </c>
      <c r="L89" s="406">
        <f t="shared" si="1189"/>
        <v>89.785559126922081</v>
      </c>
      <c r="M89" s="415">
        <f t="shared" si="1190"/>
        <v>-21.108057975697196</v>
      </c>
      <c r="N89" s="406">
        <f t="shared" si="1191"/>
        <v>8.7255944737326132</v>
      </c>
      <c r="O89" s="406">
        <f t="shared" si="1192"/>
        <v>13.570692110768803</v>
      </c>
      <c r="P89" s="406">
        <f t="shared" si="1193"/>
        <v>5.510245667625151</v>
      </c>
      <c r="Q89" s="406">
        <f t="shared" si="1194"/>
        <v>3.5159665966485343</v>
      </c>
      <c r="R89" s="406">
        <f t="shared" si="1195"/>
        <v>99.999999999999972</v>
      </c>
      <c r="S89" s="408"/>
      <c r="T89" s="509">
        <v>-1.0395408730105851E-3</v>
      </c>
      <c r="U89" s="509">
        <v>2.4438995790621325E-4</v>
      </c>
      <c r="V89" s="509">
        <v>-1.010252894225228E-4</v>
      </c>
      <c r="W89" s="509">
        <v>-1.5712202787804893E-4</v>
      </c>
      <c r="X89" s="509">
        <v>-6.3797849537568588E-5</v>
      </c>
      <c r="Y89" s="509">
        <v>-4.0708004949764005E-5</v>
      </c>
      <c r="Z89" s="509">
        <v>-1.1578040868922763E-3</v>
      </c>
      <c r="AA89" s="509">
        <v>-1.1578040868924248E-3</v>
      </c>
      <c r="AC89" s="509">
        <v>0.89785559126922088</v>
      </c>
      <c r="AD89" s="509">
        <v>-0.21108057975697198</v>
      </c>
      <c r="AE89" s="509">
        <v>8.7255944737326133E-2</v>
      </c>
      <c r="AF89" s="509">
        <v>0.13570692110768803</v>
      </c>
      <c r="AG89" s="509">
        <v>5.5102456676251507E-2</v>
      </c>
      <c r="AH89" s="509">
        <v>3.5159665966485343E-2</v>
      </c>
      <c r="AI89" s="509">
        <v>0.99999999999999978</v>
      </c>
    </row>
    <row r="90" spans="1:35">
      <c r="A90" s="17">
        <v>202503</v>
      </c>
      <c r="B90" s="408">
        <f t="shared" si="1181"/>
        <v>-8.0880621350137433E-2</v>
      </c>
      <c r="C90" s="412">
        <f t="shared" si="1182"/>
        <v>1.2739885722415144E-2</v>
      </c>
      <c r="D90" s="408">
        <f t="shared" si="1183"/>
        <v>-5.9414866841794381E-3</v>
      </c>
      <c r="E90" s="408">
        <f t="shared" si="1184"/>
        <v>-9.6678509212631113E-3</v>
      </c>
      <c r="F90" s="408">
        <f t="shared" si="1185"/>
        <v>-4.4968711324884347E-3</v>
      </c>
      <c r="G90" s="408">
        <f t="shared" si="1186"/>
        <v>-3.2867355879728439E-3</v>
      </c>
      <c r="H90" s="408">
        <f t="shared" si="1187"/>
        <v>-9.1533679953626101E-2</v>
      </c>
      <c r="I90" s="408">
        <f t="shared" si="1188"/>
        <v>-9.153367995363007E-2</v>
      </c>
      <c r="K90" s="17">
        <v>202503</v>
      </c>
      <c r="L90" s="406">
        <f t="shared" si="1189"/>
        <v>88.361596945642447</v>
      </c>
      <c r="M90" s="415">
        <f t="shared" si="1190"/>
        <v>-13.918249248658613</v>
      </c>
      <c r="N90" s="406">
        <f t="shared" si="1191"/>
        <v>6.491038803628987</v>
      </c>
      <c r="O90" s="406">
        <f t="shared" si="1192"/>
        <v>10.562069531303838</v>
      </c>
      <c r="P90" s="406">
        <f t="shared" si="1193"/>
        <v>4.9128049202945778</v>
      </c>
      <c r="Q90" s="406">
        <f t="shared" si="1194"/>
        <v>3.5907390477887589</v>
      </c>
      <c r="R90" s="406">
        <f t="shared" si="1195"/>
        <v>100</v>
      </c>
      <c r="S90" s="408"/>
      <c r="T90" s="509">
        <v>-8.0880621350137426E-4</v>
      </c>
      <c r="U90" s="509">
        <v>1.2739885722415145E-4</v>
      </c>
      <c r="V90" s="509">
        <v>-5.941486684179438E-5</v>
      </c>
      <c r="W90" s="509">
        <v>-9.6678509212631112E-5</v>
      </c>
      <c r="X90" s="509">
        <v>-4.4968711324884351E-5</v>
      </c>
      <c r="Y90" s="509">
        <v>-3.2867355879728439E-5</v>
      </c>
      <c r="Z90" s="509">
        <v>-9.1533679953626108E-4</v>
      </c>
      <c r="AA90" s="509">
        <v>-9.1533679953630066E-4</v>
      </c>
      <c r="AC90" s="509">
        <v>0.88361596945642451</v>
      </c>
      <c r="AD90" s="509">
        <v>-0.13918249248658612</v>
      </c>
      <c r="AE90" s="509">
        <v>6.4910388036289873E-2</v>
      </c>
      <c r="AF90" s="509">
        <v>0.10562069531303837</v>
      </c>
      <c r="AG90" s="509">
        <v>4.9128049202945778E-2</v>
      </c>
      <c r="AH90" s="509">
        <v>3.5907390477887588E-2</v>
      </c>
      <c r="AI90" s="509">
        <v>1</v>
      </c>
    </row>
    <row r="91" spans="1:35">
      <c r="A91" s="17">
        <v>202504</v>
      </c>
      <c r="B91" s="408">
        <f t="shared" si="1181"/>
        <v>-3.3460164069678701E-2</v>
      </c>
      <c r="C91" s="412">
        <f t="shared" si="1182"/>
        <v>1.4474136066742712E-2</v>
      </c>
      <c r="D91" s="408">
        <f t="shared" si="1183"/>
        <v>8.4085467538236643E-3</v>
      </c>
      <c r="E91" s="408">
        <f t="shared" si="1184"/>
        <v>3.4506320742806974E-3</v>
      </c>
      <c r="F91" s="408">
        <f t="shared" si="1185"/>
        <v>2.5292206975686764E-4</v>
      </c>
      <c r="G91" s="408">
        <f t="shared" si="1186"/>
        <v>-6.2668739185776305E-4</v>
      </c>
      <c r="H91" s="408">
        <f t="shared" si="1187"/>
        <v>-7.5006144969325195E-3</v>
      </c>
      <c r="I91" s="408">
        <f t="shared" si="1188"/>
        <v>-7.5006144969401627E-3</v>
      </c>
      <c r="K91" s="17">
        <v>202504</v>
      </c>
      <c r="L91" s="406">
        <f t="shared" si="1189"/>
        <v>446.09897073583369</v>
      </c>
      <c r="M91" s="415">
        <f t="shared" si="1190"/>
        <v>-192.97267007472669</v>
      </c>
      <c r="N91" s="406">
        <f t="shared" si="1191"/>
        <v>-112.10477164587591</v>
      </c>
      <c r="O91" s="406">
        <f t="shared" si="1192"/>
        <v>-46.004658360883383</v>
      </c>
      <c r="P91" s="406">
        <f t="shared" si="1193"/>
        <v>-3.3720179841305495</v>
      </c>
      <c r="Q91" s="406">
        <f t="shared" si="1194"/>
        <v>8.355147329782854</v>
      </c>
      <c r="R91" s="406">
        <f t="shared" si="1195"/>
        <v>100</v>
      </c>
      <c r="S91" s="408"/>
      <c r="T91" s="509">
        <v>-3.3460164069678698E-4</v>
      </c>
      <c r="U91" s="509">
        <v>1.4474136066742712E-4</v>
      </c>
      <c r="V91" s="509">
        <v>8.4085467538236647E-5</v>
      </c>
      <c r="W91" s="509">
        <v>3.4506320742806973E-5</v>
      </c>
      <c r="X91" s="509">
        <v>2.5292206975686766E-6</v>
      </c>
      <c r="Y91" s="509">
        <v>-6.2668739185776304E-6</v>
      </c>
      <c r="Z91" s="509">
        <v>-7.5006144969325193E-5</v>
      </c>
      <c r="AA91" s="509">
        <v>-7.5006144969401629E-5</v>
      </c>
      <c r="AC91" s="509">
        <v>4.4609897073583369</v>
      </c>
      <c r="AD91" s="509">
        <v>-1.9297267007472669</v>
      </c>
      <c r="AE91" s="509">
        <v>-1.1210477164587591</v>
      </c>
      <c r="AF91" s="509">
        <v>-0.46004658360883383</v>
      </c>
      <c r="AG91" s="509">
        <v>-3.3720179841305493E-2</v>
      </c>
      <c r="AH91" s="509">
        <v>8.3551473297828541E-2</v>
      </c>
      <c r="AI91" s="509">
        <v>1</v>
      </c>
    </row>
    <row r="92" spans="1:35">
      <c r="A92" s="17">
        <v>202505</v>
      </c>
      <c r="B92" s="408">
        <f t="shared" si="1181"/>
        <v>1.4627763806724224E-2</v>
      </c>
      <c r="C92" s="412">
        <f t="shared" si="1182"/>
        <v>1.4179806981030009E-2</v>
      </c>
      <c r="D92" s="408">
        <f t="shared" si="1183"/>
        <v>1.8883733360380992E-2</v>
      </c>
      <c r="E92" s="408">
        <f t="shared" si="1184"/>
        <v>1.1112756386336173E-2</v>
      </c>
      <c r="F92" s="408">
        <f t="shared" si="1185"/>
        <v>3.1740831361507208E-3</v>
      </c>
      <c r="G92" s="408">
        <f t="shared" si="1186"/>
        <v>9.1792508136324447E-4</v>
      </c>
      <c r="H92" s="408">
        <f t="shared" si="1187"/>
        <v>6.2896068751985362E-2</v>
      </c>
      <c r="I92" s="408">
        <f t="shared" si="1188"/>
        <v>6.2896068751998102E-2</v>
      </c>
      <c r="K92" s="17">
        <v>202505</v>
      </c>
      <c r="L92" s="406">
        <f t="shared" si="1189"/>
        <v>23.257039902454135</v>
      </c>
      <c r="M92" s="415">
        <f t="shared" si="1190"/>
        <v>22.544822375058875</v>
      </c>
      <c r="N92" s="406">
        <f t="shared" si="1191"/>
        <v>30.02371012224021</v>
      </c>
      <c r="O92" s="406">
        <f t="shared" si="1192"/>
        <v>17.668443524119922</v>
      </c>
      <c r="P92" s="406">
        <f t="shared" si="1193"/>
        <v>5.0465525097711748</v>
      </c>
      <c r="Q92" s="406">
        <f t="shared" si="1194"/>
        <v>1.4594315663556785</v>
      </c>
      <c r="R92" s="406">
        <f t="shared" si="1195"/>
        <v>99.999999999999986</v>
      </c>
      <c r="S92" s="408"/>
      <c r="T92" s="509">
        <v>1.4627763806724224E-4</v>
      </c>
      <c r="U92" s="509">
        <v>1.4179806981030009E-4</v>
      </c>
      <c r="V92" s="509">
        <v>1.8883733360380994E-4</v>
      </c>
      <c r="W92" s="509">
        <v>1.1112756386336173E-4</v>
      </c>
      <c r="X92" s="509">
        <v>3.1740831361507208E-5</v>
      </c>
      <c r="Y92" s="509">
        <v>9.1792508136324445E-6</v>
      </c>
      <c r="Z92" s="509">
        <v>6.2896068751985368E-4</v>
      </c>
      <c r="AA92" s="509">
        <v>6.2896068751998107E-4</v>
      </c>
      <c r="AC92" s="509">
        <v>0.23257039902454135</v>
      </c>
      <c r="AD92" s="509">
        <v>0.22544822375058873</v>
      </c>
      <c r="AE92" s="509">
        <v>0.3002371012224021</v>
      </c>
      <c r="AF92" s="509">
        <v>0.17668443524119923</v>
      </c>
      <c r="AG92" s="509">
        <v>5.0465525097711746E-2</v>
      </c>
      <c r="AH92" s="509">
        <v>1.4594315663556784E-2</v>
      </c>
      <c r="AI92" s="509">
        <v>0.99999999999999989</v>
      </c>
    </row>
    <row r="93" spans="1:35">
      <c r="A93" s="17">
        <v>202506</v>
      </c>
      <c r="B93" s="408">
        <f t="shared" si="1181"/>
        <v>-1.8186251963434475E-2</v>
      </c>
      <c r="C93" s="412">
        <f t="shared" si="1182"/>
        <v>-7.9361749806892718E-3</v>
      </c>
      <c r="D93" s="408">
        <f t="shared" si="1183"/>
        <v>1.1269897037846401E-2</v>
      </c>
      <c r="E93" s="408">
        <f t="shared" si="1184"/>
        <v>8.0746595443986144E-3</v>
      </c>
      <c r="F93" s="408">
        <f t="shared" si="1185"/>
        <v>7.3965127338094779E-4</v>
      </c>
      <c r="G93" s="408">
        <f t="shared" si="1186"/>
        <v>-3.1905372737538766E-3</v>
      </c>
      <c r="H93" s="408">
        <f t="shared" si="1187"/>
        <v>-9.2287563622516604E-3</v>
      </c>
      <c r="I93" s="408">
        <f t="shared" si="1188"/>
        <v>-9.2287563622446486E-3</v>
      </c>
      <c r="K93" s="17">
        <v>202506</v>
      </c>
      <c r="L93" s="406">
        <f t="shared" si="1189"/>
        <v>197.06070080928367</v>
      </c>
      <c r="M93" s="415">
        <f t="shared" si="1190"/>
        <v>85.993980869953106</v>
      </c>
      <c r="N93" s="406">
        <f t="shared" si="1191"/>
        <v>-122.11718020798132</v>
      </c>
      <c r="O93" s="406">
        <f t="shared" si="1192"/>
        <v>-87.494557527018031</v>
      </c>
      <c r="P93" s="406">
        <f t="shared" si="1193"/>
        <v>-8.014636472649121</v>
      </c>
      <c r="Q93" s="406">
        <f t="shared" si="1194"/>
        <v>34.571692528411702</v>
      </c>
      <c r="R93" s="406">
        <f t="shared" si="1195"/>
        <v>100.00000000000004</v>
      </c>
      <c r="S93" s="408"/>
      <c r="T93" s="509">
        <v>-1.8186251963434475E-4</v>
      </c>
      <c r="U93" s="509">
        <v>-7.9361749806892724E-5</v>
      </c>
      <c r="V93" s="509">
        <v>1.1269897037846401E-4</v>
      </c>
      <c r="W93" s="509">
        <v>8.074659544398614E-5</v>
      </c>
      <c r="X93" s="509">
        <v>7.3965127338094778E-6</v>
      </c>
      <c r="Y93" s="509">
        <v>-3.1905372737538765E-5</v>
      </c>
      <c r="Z93" s="509">
        <v>-9.2287563622516598E-5</v>
      </c>
      <c r="AA93" s="509">
        <v>-9.2287563622446491E-5</v>
      </c>
      <c r="AC93" s="509">
        <v>1.9706070080928368</v>
      </c>
      <c r="AD93" s="509">
        <v>0.85993980869953102</v>
      </c>
      <c r="AE93" s="509">
        <v>-1.2211718020798132</v>
      </c>
      <c r="AF93" s="509">
        <v>-0.87494557527018024</v>
      </c>
      <c r="AG93" s="509">
        <v>-8.0146364726491212E-2</v>
      </c>
      <c r="AH93" s="509">
        <v>0.34571692528411702</v>
      </c>
      <c r="AI93" s="509">
        <v>1.0000000000000004</v>
      </c>
    </row>
    <row r="94" spans="1:35">
      <c r="A94" s="17">
        <v>202507</v>
      </c>
      <c r="B94" s="408">
        <f t="shared" si="1181"/>
        <v>-7.8017033052494675E-2</v>
      </c>
      <c r="C94" s="412">
        <f t="shared" si="1182"/>
        <v>-3.312795173135967E-2</v>
      </c>
      <c r="D94" s="408">
        <f t="shared" si="1183"/>
        <v>-2.2778777227440497E-3</v>
      </c>
      <c r="E94" s="408">
        <f t="shared" si="1184"/>
        <v>-1.0185158334969904E-3</v>
      </c>
      <c r="F94" s="408">
        <f t="shared" si="1185"/>
        <v>-2.4434883545467992E-3</v>
      </c>
      <c r="G94" s="408">
        <f t="shared" si="1186"/>
        <v>-7.3563645656796097E-3</v>
      </c>
      <c r="H94" s="408">
        <f t="shared" si="1187"/>
        <v>-0.12424123126032181</v>
      </c>
      <c r="I94" s="408">
        <f t="shared" si="1188"/>
        <v>-0.12424123126031388</v>
      </c>
      <c r="K94" s="17">
        <v>202507</v>
      </c>
      <c r="L94" s="406">
        <f t="shared" si="1189"/>
        <v>62.794800293813992</v>
      </c>
      <c r="M94" s="415">
        <f t="shared" si="1190"/>
        <v>26.66421718080602</v>
      </c>
      <c r="N94" s="406">
        <f t="shared" si="1191"/>
        <v>1.8334313815445276</v>
      </c>
      <c r="O94" s="406">
        <f t="shared" si="1192"/>
        <v>0.81978890837205343</v>
      </c>
      <c r="P94" s="406">
        <f t="shared" si="1193"/>
        <v>1.9667290236579955</v>
      </c>
      <c r="Q94" s="406">
        <f t="shared" si="1194"/>
        <v>5.9210332118054021</v>
      </c>
      <c r="R94" s="406">
        <f t="shared" si="1195"/>
        <v>100</v>
      </c>
      <c r="S94" s="408"/>
      <c r="T94" s="509">
        <v>-7.8017033052494677E-4</v>
      </c>
      <c r="U94" s="509">
        <v>-3.3127951731359671E-4</v>
      </c>
      <c r="V94" s="509">
        <v>-2.2778777227440496E-5</v>
      </c>
      <c r="W94" s="509">
        <v>-1.0185158334969905E-5</v>
      </c>
      <c r="X94" s="509">
        <v>-2.4434883545467994E-5</v>
      </c>
      <c r="Y94" s="509">
        <v>-7.3563645656796094E-5</v>
      </c>
      <c r="Z94" s="509">
        <v>-1.2424123126032181E-3</v>
      </c>
      <c r="AA94" s="509">
        <v>-1.2424123126031387E-3</v>
      </c>
      <c r="AC94" s="509">
        <v>0.6279480029381399</v>
      </c>
      <c r="AD94" s="509">
        <v>0.26664217180806021</v>
      </c>
      <c r="AE94" s="509">
        <v>1.8334313815445275E-2</v>
      </c>
      <c r="AF94" s="509">
        <v>8.1978890837205338E-3</v>
      </c>
      <c r="AG94" s="509">
        <v>1.9667290236579954E-2</v>
      </c>
      <c r="AH94" s="509">
        <v>5.9210332118054022E-2</v>
      </c>
      <c r="AI94" s="509">
        <v>1</v>
      </c>
    </row>
    <row r="95" spans="1:35">
      <c r="A95" s="17">
        <v>202508</v>
      </c>
      <c r="B95" s="408">
        <f t="shared" si="1181"/>
        <v>-0.10656316775969625</v>
      </c>
      <c r="C95" s="412">
        <f t="shared" si="1182"/>
        <v>-5.8379238220960653E-2</v>
      </c>
      <c r="D95" s="408">
        <f t="shared" si="1183"/>
        <v>-2.155605070750715E-2</v>
      </c>
      <c r="E95" s="408">
        <f t="shared" si="1184"/>
        <v>-5.0445806967224878E-3</v>
      </c>
      <c r="F95" s="408">
        <f t="shared" si="1185"/>
        <v>-6.2980471099024979E-3</v>
      </c>
      <c r="G95" s="408">
        <f t="shared" si="1186"/>
        <v>-1.2555545057804825E-2</v>
      </c>
      <c r="H95" s="408">
        <f t="shared" si="1187"/>
        <v>-0.21039662955259383</v>
      </c>
      <c r="I95" s="408">
        <f t="shared" si="1188"/>
        <v>-0.2103966295526124</v>
      </c>
      <c r="K95" s="17">
        <v>202508</v>
      </c>
      <c r="L95" s="406">
        <f t="shared" si="1189"/>
        <v>50.648704775500285</v>
      </c>
      <c r="M95" s="415">
        <f t="shared" si="1190"/>
        <v>27.747230716149524</v>
      </c>
      <c r="N95" s="406">
        <f t="shared" si="1191"/>
        <v>10.245435372869736</v>
      </c>
      <c r="O95" s="406">
        <f t="shared" si="1192"/>
        <v>2.3976528081508404</v>
      </c>
      <c r="P95" s="406">
        <f t="shared" si="1193"/>
        <v>2.993416350487756</v>
      </c>
      <c r="Q95" s="406">
        <f t="shared" si="1194"/>
        <v>5.9675599768418612</v>
      </c>
      <c r="R95" s="406">
        <f t="shared" si="1195"/>
        <v>100</v>
      </c>
      <c r="S95" s="408"/>
      <c r="T95" s="509">
        <v>-1.0656316775969625E-3</v>
      </c>
      <c r="U95" s="509">
        <v>-5.8379238220960649E-4</v>
      </c>
      <c r="V95" s="509">
        <v>-2.155605070750715E-4</v>
      </c>
      <c r="W95" s="509">
        <v>-5.0445806967224877E-5</v>
      </c>
      <c r="X95" s="509">
        <v>-6.298047109902498E-5</v>
      </c>
      <c r="Y95" s="509">
        <v>-1.2555545057804825E-4</v>
      </c>
      <c r="Z95" s="509">
        <v>-2.1039662955259384E-3</v>
      </c>
      <c r="AA95" s="509">
        <v>-2.1039662955261241E-3</v>
      </c>
      <c r="AC95" s="509">
        <v>0.50648704775500286</v>
      </c>
      <c r="AD95" s="509">
        <v>0.27747230716149524</v>
      </c>
      <c r="AE95" s="509">
        <v>0.10245435372869735</v>
      </c>
      <c r="AF95" s="509">
        <v>2.3976528081508405E-2</v>
      </c>
      <c r="AG95" s="509">
        <v>2.993416350487756E-2</v>
      </c>
      <c r="AH95" s="509">
        <v>5.9675599768418609E-2</v>
      </c>
      <c r="AI95" s="509">
        <v>1</v>
      </c>
    </row>
    <row r="96" spans="1:35">
      <c r="A96" s="17">
        <v>202509</v>
      </c>
      <c r="B96" s="408">
        <f t="shared" si="1181"/>
        <v>-4.0411379696312866E-2</v>
      </c>
      <c r="C96" s="412">
        <f t="shared" si="1182"/>
        <v>-5.3661422801349952E-2</v>
      </c>
      <c r="D96" s="408">
        <f t="shared" si="1183"/>
        <v>-2.6288502151055167E-2</v>
      </c>
      <c r="E96" s="408">
        <f t="shared" si="1184"/>
        <v>1.1843443867036135E-3</v>
      </c>
      <c r="F96" s="408">
        <f t="shared" si="1185"/>
        <v>-5.026123511938191E-3</v>
      </c>
      <c r="G96" s="408">
        <f t="shared" si="1186"/>
        <v>-1.1403802303072658E-2</v>
      </c>
      <c r="H96" s="408">
        <f t="shared" si="1187"/>
        <v>-0.1356068860770252</v>
      </c>
      <c r="I96" s="408">
        <f t="shared" si="1188"/>
        <v>-0.13560688607701482</v>
      </c>
      <c r="K96" s="17">
        <v>202509</v>
      </c>
      <c r="L96" s="406">
        <f t="shared" si="1189"/>
        <v>29.800389099237229</v>
      </c>
      <c r="M96" s="415">
        <f t="shared" si="1190"/>
        <v>39.571311128603057</v>
      </c>
      <c r="N96" s="406">
        <f t="shared" si="1191"/>
        <v>19.385816540410197</v>
      </c>
      <c r="O96" s="406">
        <f t="shared" si="1192"/>
        <v>-0.87336596316421689</v>
      </c>
      <c r="P96" s="406">
        <f t="shared" si="1193"/>
        <v>3.7063925419564123</v>
      </c>
      <c r="Q96" s="406">
        <f t="shared" si="1194"/>
        <v>8.409456652957326</v>
      </c>
      <c r="R96" s="406">
        <f t="shared" si="1195"/>
        <v>100</v>
      </c>
      <c r="S96" s="408"/>
      <c r="T96" s="509">
        <v>-4.0411379696312868E-4</v>
      </c>
      <c r="U96" s="509">
        <v>-5.366142280134995E-4</v>
      </c>
      <c r="V96" s="509">
        <v>-2.6288502151055167E-4</v>
      </c>
      <c r="W96" s="509">
        <v>1.1843443867036135E-5</v>
      </c>
      <c r="X96" s="509">
        <v>-5.0261235119381909E-5</v>
      </c>
      <c r="Y96" s="509">
        <v>-1.1403802303072659E-4</v>
      </c>
      <c r="Z96" s="509">
        <v>-1.3560688607702522E-3</v>
      </c>
      <c r="AA96" s="509">
        <v>-1.3560688607701483E-3</v>
      </c>
      <c r="AC96" s="509">
        <v>0.29800389099237229</v>
      </c>
      <c r="AD96" s="509">
        <v>0.39571311128603059</v>
      </c>
      <c r="AE96" s="509">
        <v>0.19385816540410197</v>
      </c>
      <c r="AF96" s="509">
        <v>-8.7336596316421686E-3</v>
      </c>
      <c r="AG96" s="509">
        <v>3.7063925419564124E-2</v>
      </c>
      <c r="AH96" s="509">
        <v>8.4094566529573256E-2</v>
      </c>
      <c r="AI96" s="509">
        <v>1</v>
      </c>
    </row>
    <row r="97" spans="1:35">
      <c r="A97" s="17">
        <v>202510</v>
      </c>
      <c r="B97" s="408">
        <f t="shared" si="1181"/>
        <v>9.0767706620578786E-3</v>
      </c>
      <c r="C97" s="412">
        <f t="shared" si="1182"/>
        <v>-4.8079733976165405E-2</v>
      </c>
      <c r="D97" s="408">
        <f t="shared" si="1183"/>
        <v>-2.5289060680765221E-2</v>
      </c>
      <c r="E97" s="408">
        <f t="shared" si="1184"/>
        <v>4.7467935994907973E-3</v>
      </c>
      <c r="F97" s="408">
        <f t="shared" si="1185"/>
        <v>-2.7253665393310732E-3</v>
      </c>
      <c r="G97" s="408">
        <f t="shared" si="1186"/>
        <v>-9.1248817249816681E-3</v>
      </c>
      <c r="H97" s="408">
        <f t="shared" si="1187"/>
        <v>-7.13954786596947E-2</v>
      </c>
      <c r="I97" s="408">
        <f t="shared" si="1188"/>
        <v>-7.1395478659700418E-2</v>
      </c>
      <c r="K97" s="17">
        <v>202510</v>
      </c>
      <c r="L97" s="406">
        <f t="shared" si="1189"/>
        <v>-12.713369015035457</v>
      </c>
      <c r="M97" s="415">
        <f t="shared" si="1190"/>
        <v>67.342827415355828</v>
      </c>
      <c r="N97" s="406">
        <f t="shared" si="1191"/>
        <v>35.421095502847017</v>
      </c>
      <c r="O97" s="406">
        <f t="shared" si="1192"/>
        <v>-6.6485913234314271</v>
      </c>
      <c r="P97" s="406">
        <f t="shared" si="1193"/>
        <v>3.8172816969565884</v>
      </c>
      <c r="Q97" s="406">
        <f t="shared" si="1194"/>
        <v>12.780755723307433</v>
      </c>
      <c r="R97" s="406">
        <f t="shared" si="1195"/>
        <v>99.999999999999972</v>
      </c>
      <c r="S97" s="408"/>
      <c r="T97" s="509">
        <v>9.0767706620578789E-5</v>
      </c>
      <c r="U97" s="509">
        <v>-4.8079733976165402E-4</v>
      </c>
      <c r="V97" s="509">
        <v>-2.5289060680765222E-4</v>
      </c>
      <c r="W97" s="509">
        <v>4.7467935994907975E-5</v>
      </c>
      <c r="X97" s="509">
        <v>-2.725366539331073E-5</v>
      </c>
      <c r="Y97" s="509">
        <v>-9.124881724981668E-5</v>
      </c>
      <c r="Z97" s="509">
        <v>-7.1395478659694702E-4</v>
      </c>
      <c r="AA97" s="509">
        <v>-7.1395478659700415E-4</v>
      </c>
      <c r="AC97" s="509">
        <v>-0.12713369015035458</v>
      </c>
      <c r="AD97" s="509">
        <v>0.67342827415355822</v>
      </c>
      <c r="AE97" s="509">
        <v>0.35421095502847016</v>
      </c>
      <c r="AF97" s="509">
        <v>-6.648591323431427E-2</v>
      </c>
      <c r="AG97" s="509">
        <v>3.8172816969565884E-2</v>
      </c>
      <c r="AH97" s="509">
        <v>0.12780755723307433</v>
      </c>
      <c r="AI97" s="509">
        <v>0.99999999999999978</v>
      </c>
    </row>
    <row r="98" spans="1:35">
      <c r="A98" s="17">
        <v>202511</v>
      </c>
      <c r="B98" s="408">
        <f t="shared" si="1181"/>
        <v>4.5659320456832797E-2</v>
      </c>
      <c r="C98" s="412">
        <f t="shared" si="1182"/>
        <v>-2.9022849777885173E-2</v>
      </c>
      <c r="D98" s="408">
        <f t="shared" si="1183"/>
        <v>-1.9430081136601732E-2</v>
      </c>
      <c r="E98" s="408">
        <f t="shared" si="1184"/>
        <v>5.7117507609398968E-3</v>
      </c>
      <c r="F98" s="408">
        <f t="shared" si="1185"/>
        <v>4.1758752072834438E-3</v>
      </c>
      <c r="G98" s="408">
        <f t="shared" si="1186"/>
        <v>-3.8643897748210239E-3</v>
      </c>
      <c r="H98" s="408">
        <f t="shared" si="1187"/>
        <v>3.2296257357482083E-3</v>
      </c>
      <c r="I98" s="408">
        <f t="shared" si="1188"/>
        <v>3.2296257357409416E-3</v>
      </c>
      <c r="K98" s="17">
        <v>202511</v>
      </c>
      <c r="L98" s="406">
        <f t="shared" si="1189"/>
        <v>1413.7650673091039</v>
      </c>
      <c r="M98" s="415">
        <f t="shared" si="1190"/>
        <v>-898.64436787940815</v>
      </c>
      <c r="N98" s="406">
        <f t="shared" si="1191"/>
        <v>-601.62021009224964</v>
      </c>
      <c r="O98" s="406">
        <f t="shared" si="1192"/>
        <v>176.85488128600926</v>
      </c>
      <c r="P98" s="406">
        <f t="shared" si="1193"/>
        <v>129.29904419144771</v>
      </c>
      <c r="Q98" s="406">
        <f t="shared" si="1194"/>
        <v>-119.65441481490299</v>
      </c>
      <c r="R98" s="406">
        <f t="shared" si="1195"/>
        <v>99.999999999999972</v>
      </c>
      <c r="S98" s="408"/>
      <c r="T98" s="509">
        <v>4.5659320456832797E-4</v>
      </c>
      <c r="U98" s="509">
        <v>-2.9022849777885173E-4</v>
      </c>
      <c r="V98" s="509">
        <v>-1.9430081136601732E-4</v>
      </c>
      <c r="W98" s="509">
        <v>5.7117507609398968E-5</v>
      </c>
      <c r="X98" s="509">
        <v>4.1758752072834438E-5</v>
      </c>
      <c r="Y98" s="509">
        <v>-3.864389774821024E-5</v>
      </c>
      <c r="Z98" s="509">
        <v>3.2296257357482083E-5</v>
      </c>
      <c r="AA98" s="509">
        <v>3.2296257357409415E-5</v>
      </c>
      <c r="AC98" s="509">
        <v>14.137650673091038</v>
      </c>
      <c r="AD98" s="509">
        <v>-8.9864436787940818</v>
      </c>
      <c r="AE98" s="509">
        <v>-6.016202100922496</v>
      </c>
      <c r="AF98" s="509">
        <v>1.7685488128600926</v>
      </c>
      <c r="AG98" s="509">
        <v>1.2929904419144771</v>
      </c>
      <c r="AH98" s="509">
        <v>-1.19654414814903</v>
      </c>
      <c r="AI98" s="509">
        <v>0.99999999999999978</v>
      </c>
    </row>
    <row r="99" spans="1:35">
      <c r="A99" s="402">
        <v>202512</v>
      </c>
      <c r="B99" s="410">
        <f t="shared" si="1181"/>
        <v>0.10010107449498025</v>
      </c>
      <c r="C99" s="414">
        <f t="shared" si="1182"/>
        <v>1.3273563408072522E-2</v>
      </c>
      <c r="D99" s="410">
        <f t="shared" si="1183"/>
        <v>-6.7319888802980458E-3</v>
      </c>
      <c r="E99" s="410">
        <f t="shared" si="1184"/>
        <v>3.7086862121713166E-3</v>
      </c>
      <c r="F99" s="410">
        <f t="shared" si="1185"/>
        <v>1.3255364978227357E-2</v>
      </c>
      <c r="G99" s="410">
        <f t="shared" si="1186"/>
        <v>4.5074408688558623E-4</v>
      </c>
      <c r="H99" s="410">
        <f t="shared" si="1187"/>
        <v>0.124057444300039</v>
      </c>
      <c r="I99" s="410">
        <f t="shared" si="1188"/>
        <v>0.12405744430003819</v>
      </c>
      <c r="K99" s="402">
        <v>202512</v>
      </c>
      <c r="L99" s="407">
        <f t="shared" si="1189"/>
        <v>80.689292818962883</v>
      </c>
      <c r="M99" s="416">
        <f t="shared" si="1190"/>
        <v>10.699529949988136</v>
      </c>
      <c r="N99" s="407">
        <f t="shared" si="1191"/>
        <v>-5.4265094031893817</v>
      </c>
      <c r="O99" s="407">
        <f t="shared" si="1192"/>
        <v>2.9894910644795143</v>
      </c>
      <c r="P99" s="407">
        <f t="shared" si="1193"/>
        <v>10.684860592620794</v>
      </c>
      <c r="Q99" s="407">
        <f t="shared" si="1194"/>
        <v>0.3633349771380423</v>
      </c>
      <c r="R99" s="407">
        <f t="shared" si="1195"/>
        <v>99.999999999999986</v>
      </c>
      <c r="S99" s="408"/>
      <c r="T99" s="510">
        <v>1.0010107449498025E-3</v>
      </c>
      <c r="U99" s="510">
        <v>1.3273563408072522E-4</v>
      </c>
      <c r="V99" s="510">
        <v>-6.7319888802980457E-5</v>
      </c>
      <c r="W99" s="510">
        <v>3.7086862121713168E-5</v>
      </c>
      <c r="X99" s="510">
        <v>1.3255364978227358E-4</v>
      </c>
      <c r="Y99" s="510">
        <v>4.5074408688558623E-6</v>
      </c>
      <c r="Z99" s="510">
        <v>1.24057444300039E-3</v>
      </c>
      <c r="AA99" s="510">
        <v>1.240574443000382E-3</v>
      </c>
      <c r="AC99" s="510">
        <v>0.80689292818962888</v>
      </c>
      <c r="AD99" s="510">
        <v>0.10699529949988136</v>
      </c>
      <c r="AE99" s="510">
        <v>-5.4265094031893814E-2</v>
      </c>
      <c r="AF99" s="510">
        <v>2.9894910644795145E-2</v>
      </c>
      <c r="AG99" s="510">
        <v>0.10684860592620793</v>
      </c>
      <c r="AH99" s="510">
        <v>3.6333497713804228E-3</v>
      </c>
      <c r="AI99" s="510">
        <v>0.99999999999999989</v>
      </c>
    </row>
    <row r="100" spans="1:35">
      <c r="A100" s="404">
        <v>202601</v>
      </c>
      <c r="B100" s="409">
        <f t="shared" ref="B100:B111" si="1196">T100*100</f>
        <v>0.15939600299993564</v>
      </c>
      <c r="C100" s="413">
        <f t="shared" ref="C100:C111" si="1197">U100*100</f>
        <v>6.570218299362536E-2</v>
      </c>
      <c r="D100" s="409">
        <f t="shared" ref="D100:D111" si="1198">V100*100</f>
        <v>6.356051895109985E-3</v>
      </c>
      <c r="E100" s="409">
        <f t="shared" ref="E100:E111" si="1199">W100*100</f>
        <v>1.7150106041358829E-3</v>
      </c>
      <c r="F100" s="409">
        <f t="shared" ref="F100:F111" si="1200">X100*100</f>
        <v>1.8396785935128022E-2</v>
      </c>
      <c r="G100" s="409">
        <f t="shared" ref="G100:G111" si="1201">Y100*100</f>
        <v>3.6726851754140051E-3</v>
      </c>
      <c r="H100" s="409">
        <f t="shared" ref="H100:H111" si="1202">Z100*100</f>
        <v>0.25523871960334893</v>
      </c>
      <c r="I100" s="409">
        <f t="shared" ref="I100:I111" si="1203">AA100*100</f>
        <v>0.25523871960337219</v>
      </c>
      <c r="K100" s="404">
        <v>202601</v>
      </c>
      <c r="L100" s="405">
        <f t="shared" ref="L100:L111" si="1204">AC100*100</f>
        <v>62.449773783399053</v>
      </c>
      <c r="M100" s="417">
        <f t="shared" ref="M100:M111" si="1205">AD100*100</f>
        <v>25.741463950191079</v>
      </c>
      <c r="N100" s="405">
        <f t="shared" ref="N100:N111" si="1206">AE100*100</f>
        <v>2.4902381209980762</v>
      </c>
      <c r="O100" s="405">
        <f t="shared" ref="O100:O111" si="1207">AF100*100</f>
        <v>0.67192415273085415</v>
      </c>
      <c r="P100" s="405">
        <f t="shared" ref="P100:P111" si="1208">AG100*100</f>
        <v>7.2076783505721052</v>
      </c>
      <c r="Q100" s="405">
        <f t="shared" ref="Q100:Q111" si="1209">AH100*100</f>
        <v>1.438921642108808</v>
      </c>
      <c r="R100" s="405">
        <f t="shared" ref="R100:R111" si="1210">AI100*100</f>
        <v>99.999999999999972</v>
      </c>
      <c r="S100" s="408"/>
      <c r="T100" s="509">
        <v>1.5939600299993565E-3</v>
      </c>
      <c r="U100" s="509">
        <v>6.5702182993625355E-4</v>
      </c>
      <c r="V100" s="509">
        <v>6.3560518951099847E-5</v>
      </c>
      <c r="W100" s="509">
        <v>1.715010604135883E-5</v>
      </c>
      <c r="X100" s="509">
        <v>1.8396785935128024E-4</v>
      </c>
      <c r="Y100" s="509">
        <v>3.6726851754140052E-5</v>
      </c>
      <c r="Z100" s="509">
        <v>2.5523871960334895E-3</v>
      </c>
      <c r="AA100" s="509">
        <v>2.552387196033722E-3</v>
      </c>
      <c r="AC100" s="509">
        <v>0.62449773783399054</v>
      </c>
      <c r="AD100" s="509">
        <v>0.25741463950191079</v>
      </c>
      <c r="AE100" s="509">
        <v>2.490238120998076E-2</v>
      </c>
      <c r="AF100" s="509">
        <v>6.7192415273085414E-3</v>
      </c>
      <c r="AG100" s="509">
        <v>7.2076783505721054E-2</v>
      </c>
      <c r="AH100" s="509">
        <v>1.4389216421088081E-2</v>
      </c>
      <c r="AI100" s="509">
        <v>0.99999999999999967</v>
      </c>
    </row>
    <row r="101" spans="1:35">
      <c r="A101" s="17">
        <v>202602</v>
      </c>
      <c r="B101" s="408">
        <f t="shared" si="1196"/>
        <v>0.19352670397199406</v>
      </c>
      <c r="C101" s="412">
        <f t="shared" si="1197"/>
        <v>0.12264624351746169</v>
      </c>
      <c r="D101" s="408">
        <f t="shared" si="1198"/>
        <v>1.0383956876432416E-2</v>
      </c>
      <c r="E101" s="408">
        <f t="shared" si="1199"/>
        <v>3.671270881020405E-3</v>
      </c>
      <c r="F101" s="408">
        <f t="shared" si="1200"/>
        <v>1.7666479393651034E-2</v>
      </c>
      <c r="G101" s="408">
        <f t="shared" si="1201"/>
        <v>3.2278619066789483E-3</v>
      </c>
      <c r="H101" s="408">
        <f t="shared" si="1202"/>
        <v>0.35112251654723858</v>
      </c>
      <c r="I101" s="408">
        <f t="shared" si="1203"/>
        <v>0.35112251654722748</v>
      </c>
      <c r="K101" s="17">
        <v>202602</v>
      </c>
      <c r="L101" s="406">
        <f t="shared" si="1204"/>
        <v>55.116574657483639</v>
      </c>
      <c r="M101" s="415">
        <f t="shared" si="1205"/>
        <v>34.929757488497998</v>
      </c>
      <c r="N101" s="406">
        <f t="shared" si="1206"/>
        <v>2.9573600060010397</v>
      </c>
      <c r="O101" s="406">
        <f t="shared" si="1207"/>
        <v>1.0455811598532125</v>
      </c>
      <c r="P101" s="406">
        <f t="shared" si="1208"/>
        <v>5.0314287922558396</v>
      </c>
      <c r="Q101" s="406">
        <f t="shared" si="1209"/>
        <v>0.91929789590827482</v>
      </c>
      <c r="R101" s="406">
        <f t="shared" si="1210"/>
        <v>100</v>
      </c>
      <c r="S101" s="408"/>
      <c r="T101" s="509">
        <v>1.9352670397199407E-3</v>
      </c>
      <c r="U101" s="509">
        <v>1.2264624351746168E-3</v>
      </c>
      <c r="V101" s="509">
        <v>1.0383956876432416E-4</v>
      </c>
      <c r="W101" s="509">
        <v>3.671270881020405E-5</v>
      </c>
      <c r="X101" s="509">
        <v>1.7666479393651035E-4</v>
      </c>
      <c r="Y101" s="509">
        <v>3.2278619066789481E-5</v>
      </c>
      <c r="Z101" s="509">
        <v>3.5112251654723856E-3</v>
      </c>
      <c r="AA101" s="509">
        <v>3.5112251654722745E-3</v>
      </c>
      <c r="AC101" s="509">
        <v>0.55116574657483641</v>
      </c>
      <c r="AD101" s="509">
        <v>0.34929757488497998</v>
      </c>
      <c r="AE101" s="509">
        <v>2.9573600060010398E-2</v>
      </c>
      <c r="AF101" s="509">
        <v>1.0455811598532126E-2</v>
      </c>
      <c r="AG101" s="509">
        <v>5.0314287922558397E-2</v>
      </c>
      <c r="AH101" s="509">
        <v>9.1929789590827482E-3</v>
      </c>
      <c r="AI101" s="509">
        <v>1</v>
      </c>
    </row>
    <row r="102" spans="1:35">
      <c r="A102" s="17">
        <v>202603</v>
      </c>
      <c r="B102" s="408">
        <f t="shared" si="1196"/>
        <v>0.24337807587730392</v>
      </c>
      <c r="C102" s="412">
        <f t="shared" si="1197"/>
        <v>0.1882051590422941</v>
      </c>
      <c r="D102" s="408">
        <f t="shared" si="1198"/>
        <v>1.7818925585017256E-2</v>
      </c>
      <c r="E102" s="408">
        <f t="shared" si="1199"/>
        <v>9.7318559821078857E-3</v>
      </c>
      <c r="F102" s="408">
        <f t="shared" si="1200"/>
        <v>1.5556809080270724E-2</v>
      </c>
      <c r="G102" s="408">
        <f t="shared" si="1201"/>
        <v>2.6816360188215631E-3</v>
      </c>
      <c r="H102" s="408">
        <f t="shared" si="1202"/>
        <v>0.47737246158581542</v>
      </c>
      <c r="I102" s="408">
        <f t="shared" si="1203"/>
        <v>0.47737246158581675</v>
      </c>
      <c r="K102" s="17">
        <v>202603</v>
      </c>
      <c r="L102" s="406">
        <f t="shared" si="1204"/>
        <v>50.982847872876881</v>
      </c>
      <c r="M102" s="415">
        <f t="shared" si="1205"/>
        <v>39.425223318723248</v>
      </c>
      <c r="N102" s="406">
        <f t="shared" si="1206"/>
        <v>3.7327091566663433</v>
      </c>
      <c r="O102" s="406">
        <f t="shared" si="1207"/>
        <v>2.0386295325413162</v>
      </c>
      <c r="P102" s="406">
        <f t="shared" si="1208"/>
        <v>3.2588409118933086</v>
      </c>
      <c r="Q102" s="406">
        <f t="shared" si="1209"/>
        <v>0.56174920729889977</v>
      </c>
      <c r="R102" s="406">
        <f t="shared" si="1210"/>
        <v>100</v>
      </c>
      <c r="S102" s="408"/>
      <c r="T102" s="509">
        <v>2.4337807587730392E-3</v>
      </c>
      <c r="U102" s="509">
        <v>1.8820515904229408E-3</v>
      </c>
      <c r="V102" s="509">
        <v>1.7818925585017255E-4</v>
      </c>
      <c r="W102" s="509">
        <v>9.731855982107885E-5</v>
      </c>
      <c r="X102" s="509">
        <v>1.5556809080270723E-4</v>
      </c>
      <c r="Y102" s="509">
        <v>2.681636018821563E-5</v>
      </c>
      <c r="Z102" s="509">
        <v>4.7737246158581544E-3</v>
      </c>
      <c r="AA102" s="509">
        <v>4.7737246158581674E-3</v>
      </c>
      <c r="AC102" s="509">
        <v>0.5098284787287688</v>
      </c>
      <c r="AD102" s="509">
        <v>0.39425223318723246</v>
      </c>
      <c r="AE102" s="509">
        <v>3.7327091566663431E-2</v>
      </c>
      <c r="AF102" s="509">
        <v>2.0386295325413164E-2</v>
      </c>
      <c r="AG102" s="509">
        <v>3.2588409118933084E-2</v>
      </c>
      <c r="AH102" s="509">
        <v>5.6174920729889976E-3</v>
      </c>
      <c r="AI102" s="509">
        <v>1</v>
      </c>
    </row>
    <row r="103" spans="1:35">
      <c r="A103" s="17">
        <v>202604</v>
      </c>
      <c r="B103" s="408">
        <f t="shared" si="1196"/>
        <v>0.2677222361505896</v>
      </c>
      <c r="C103" s="412">
        <f t="shared" si="1197"/>
        <v>0.25315200846410063</v>
      </c>
      <c r="D103" s="408">
        <f t="shared" si="1198"/>
        <v>1.8203064232818814E-2</v>
      </c>
      <c r="E103" s="408">
        <f t="shared" si="1199"/>
        <v>1.6510866582725946E-2</v>
      </c>
      <c r="F103" s="408">
        <f t="shared" si="1200"/>
        <v>1.4411896899039756E-2</v>
      </c>
      <c r="G103" s="408">
        <f t="shared" si="1201"/>
        <v>3.0376474939664078E-3</v>
      </c>
      <c r="H103" s="408">
        <f t="shared" si="1202"/>
        <v>0.57303771982324114</v>
      </c>
      <c r="I103" s="408">
        <f t="shared" si="1203"/>
        <v>0.57303771982322627</v>
      </c>
      <c r="K103" s="17">
        <v>202604</v>
      </c>
      <c r="L103" s="406">
        <f t="shared" si="1204"/>
        <v>46.719827838413678</v>
      </c>
      <c r="M103" s="415">
        <f t="shared" si="1205"/>
        <v>44.177198063364436</v>
      </c>
      <c r="N103" s="406">
        <f t="shared" si="1206"/>
        <v>3.1765909299013892</v>
      </c>
      <c r="O103" s="406">
        <f t="shared" si="1207"/>
        <v>2.8812879172803632</v>
      </c>
      <c r="P103" s="406">
        <f t="shared" si="1208"/>
        <v>2.5149996938221171</v>
      </c>
      <c r="Q103" s="406">
        <f t="shared" si="1209"/>
        <v>0.53009555721801327</v>
      </c>
      <c r="R103" s="406">
        <f t="shared" si="1210"/>
        <v>100</v>
      </c>
      <c r="S103" s="408"/>
      <c r="T103" s="509">
        <v>2.6772223615058959E-3</v>
      </c>
      <c r="U103" s="509">
        <v>2.5315200846410062E-3</v>
      </c>
      <c r="V103" s="509">
        <v>1.8203064232818813E-4</v>
      </c>
      <c r="W103" s="509">
        <v>1.6510866582725948E-4</v>
      </c>
      <c r="X103" s="509">
        <v>1.4411896899039757E-4</v>
      </c>
      <c r="Y103" s="509">
        <v>3.0376474939664079E-5</v>
      </c>
      <c r="Z103" s="509">
        <v>5.7303771982324114E-3</v>
      </c>
      <c r="AA103" s="509">
        <v>5.7303771982322622E-3</v>
      </c>
      <c r="AC103" s="509">
        <v>0.4671982783841368</v>
      </c>
      <c r="AD103" s="509">
        <v>0.44177198063364437</v>
      </c>
      <c r="AE103" s="509">
        <v>3.1765909299013892E-2</v>
      </c>
      <c r="AF103" s="509">
        <v>2.8812879172803632E-2</v>
      </c>
      <c r="AG103" s="509">
        <v>2.5149996938221172E-2</v>
      </c>
      <c r="AH103" s="509">
        <v>5.3009555721801327E-3</v>
      </c>
      <c r="AI103" s="509">
        <v>1</v>
      </c>
    </row>
    <row r="104" spans="1:35">
      <c r="A104" s="17">
        <v>202605</v>
      </c>
      <c r="B104" s="408">
        <f t="shared" si="1196"/>
        <v>0.28117351521183448</v>
      </c>
      <c r="C104" s="412">
        <f t="shared" si="1197"/>
        <v>0.31614626276533231</v>
      </c>
      <c r="D104" s="408">
        <f t="shared" si="1198"/>
        <v>7.4717839239376504E-3</v>
      </c>
      <c r="E104" s="408">
        <f t="shared" si="1199"/>
        <v>2.0456509915562197E-2</v>
      </c>
      <c r="F104" s="408">
        <f t="shared" si="1200"/>
        <v>1.4019566652648145E-2</v>
      </c>
      <c r="G104" s="408">
        <f t="shared" si="1201"/>
        <v>2.411494487894553E-3</v>
      </c>
      <c r="H104" s="408">
        <f t="shared" si="1202"/>
        <v>0.64167913295720935</v>
      </c>
      <c r="I104" s="408">
        <f t="shared" si="1203"/>
        <v>0.64167913295721146</v>
      </c>
      <c r="K104" s="17">
        <v>202605</v>
      </c>
      <c r="L104" s="406">
        <f t="shared" si="1204"/>
        <v>43.818397820735221</v>
      </c>
      <c r="M104" s="415">
        <f t="shared" si="1205"/>
        <v>49.268590254502584</v>
      </c>
      <c r="N104" s="406">
        <f t="shared" si="1206"/>
        <v>1.1644112361116641</v>
      </c>
      <c r="O104" s="406">
        <f t="shared" si="1207"/>
        <v>3.1879655835600236</v>
      </c>
      <c r="P104" s="406">
        <f t="shared" si="1208"/>
        <v>2.1848250835333061</v>
      </c>
      <c r="Q104" s="406">
        <f t="shared" si="1209"/>
        <v>0.37581002155720167</v>
      </c>
      <c r="R104" s="406">
        <f t="shared" si="1210"/>
        <v>100</v>
      </c>
      <c r="S104" s="408"/>
      <c r="T104" s="509">
        <v>2.8117351521183449E-3</v>
      </c>
      <c r="U104" s="509">
        <v>3.1614626276533228E-3</v>
      </c>
      <c r="V104" s="509">
        <v>7.4717839239376503E-5</v>
      </c>
      <c r="W104" s="509">
        <v>2.0456509915562198E-4</v>
      </c>
      <c r="X104" s="509">
        <v>1.4019566652648144E-4</v>
      </c>
      <c r="Y104" s="509">
        <v>2.4114944878945532E-5</v>
      </c>
      <c r="Z104" s="509">
        <v>6.4167913295720934E-3</v>
      </c>
      <c r="AA104" s="509">
        <v>6.4167913295721142E-3</v>
      </c>
      <c r="AC104" s="509">
        <v>0.43818397820735222</v>
      </c>
      <c r="AD104" s="509">
        <v>0.49268590254502581</v>
      </c>
      <c r="AE104" s="509">
        <v>1.1644112361116642E-2</v>
      </c>
      <c r="AF104" s="509">
        <v>3.1879655835600235E-2</v>
      </c>
      <c r="AG104" s="509">
        <v>2.1848250835333063E-2</v>
      </c>
      <c r="AH104" s="509">
        <v>3.7581002155720167E-3</v>
      </c>
      <c r="AI104" s="509">
        <v>1</v>
      </c>
    </row>
    <row r="105" spans="1:35">
      <c r="A105" s="17">
        <v>202606</v>
      </c>
      <c r="B105" s="408">
        <f t="shared" si="1196"/>
        <v>0</v>
      </c>
      <c r="C105" s="412">
        <f t="shared" si="1197"/>
        <v>0</v>
      </c>
      <c r="D105" s="408">
        <f t="shared" si="1198"/>
        <v>0</v>
      </c>
      <c r="E105" s="408">
        <f t="shared" si="1199"/>
        <v>0</v>
      </c>
      <c r="F105" s="408">
        <f t="shared" si="1200"/>
        <v>0</v>
      </c>
      <c r="G105" s="408">
        <f t="shared" si="1201"/>
        <v>0</v>
      </c>
      <c r="H105" s="408">
        <f t="shared" si="1202"/>
        <v>0</v>
      </c>
      <c r="I105" s="408">
        <f t="shared" si="1203"/>
        <v>0</v>
      </c>
      <c r="K105" s="17">
        <v>202606</v>
      </c>
      <c r="L105" s="406">
        <f t="shared" si="1204"/>
        <v>0</v>
      </c>
      <c r="M105" s="415">
        <f t="shared" si="1205"/>
        <v>0</v>
      </c>
      <c r="N105" s="406">
        <f t="shared" si="1206"/>
        <v>0</v>
      </c>
      <c r="O105" s="406">
        <f t="shared" si="1207"/>
        <v>0</v>
      </c>
      <c r="P105" s="406">
        <f t="shared" si="1208"/>
        <v>0</v>
      </c>
      <c r="Q105" s="406">
        <f t="shared" si="1209"/>
        <v>0</v>
      </c>
      <c r="R105" s="406">
        <f t="shared" si="1210"/>
        <v>0</v>
      </c>
      <c r="S105" s="408"/>
      <c r="T105" s="509"/>
      <c r="U105" s="509"/>
      <c r="V105" s="509"/>
      <c r="W105" s="509"/>
      <c r="X105" s="509"/>
      <c r="Y105" s="509"/>
      <c r="Z105" s="509"/>
      <c r="AA105" s="509"/>
      <c r="AC105" s="509"/>
      <c r="AD105" s="509"/>
      <c r="AE105" s="509"/>
      <c r="AF105" s="509"/>
      <c r="AG105" s="509"/>
      <c r="AH105" s="509"/>
      <c r="AI105" s="509"/>
    </row>
    <row r="106" spans="1:35">
      <c r="A106" s="17">
        <v>202607</v>
      </c>
      <c r="B106" s="408">
        <f t="shared" si="1196"/>
        <v>0</v>
      </c>
      <c r="C106" s="412">
        <f t="shared" si="1197"/>
        <v>0</v>
      </c>
      <c r="D106" s="408">
        <f t="shared" si="1198"/>
        <v>0</v>
      </c>
      <c r="E106" s="408">
        <f t="shared" si="1199"/>
        <v>0</v>
      </c>
      <c r="F106" s="408">
        <f t="shared" si="1200"/>
        <v>0</v>
      </c>
      <c r="G106" s="408">
        <f t="shared" si="1201"/>
        <v>0</v>
      </c>
      <c r="H106" s="408">
        <f t="shared" si="1202"/>
        <v>0</v>
      </c>
      <c r="I106" s="408">
        <f t="shared" si="1203"/>
        <v>0</v>
      </c>
      <c r="K106" s="17">
        <v>202607</v>
      </c>
      <c r="L106" s="406">
        <f t="shared" si="1204"/>
        <v>0</v>
      </c>
      <c r="M106" s="415">
        <f t="shared" si="1205"/>
        <v>0</v>
      </c>
      <c r="N106" s="406">
        <f t="shared" si="1206"/>
        <v>0</v>
      </c>
      <c r="O106" s="406">
        <f t="shared" si="1207"/>
        <v>0</v>
      </c>
      <c r="P106" s="406">
        <f t="shared" si="1208"/>
        <v>0</v>
      </c>
      <c r="Q106" s="406">
        <f t="shared" si="1209"/>
        <v>0</v>
      </c>
      <c r="R106" s="406">
        <f t="shared" si="1210"/>
        <v>0</v>
      </c>
      <c r="S106" s="408"/>
      <c r="T106" s="509"/>
      <c r="U106" s="509"/>
      <c r="V106" s="509"/>
      <c r="W106" s="509"/>
      <c r="X106" s="509"/>
      <c r="Y106" s="509"/>
      <c r="Z106" s="509"/>
      <c r="AA106" s="509"/>
      <c r="AC106" s="509"/>
      <c r="AD106" s="509"/>
      <c r="AE106" s="509"/>
      <c r="AF106" s="509"/>
      <c r="AG106" s="509"/>
      <c r="AH106" s="509"/>
      <c r="AI106" s="509"/>
    </row>
    <row r="107" spans="1:35">
      <c r="A107" s="17">
        <v>202608</v>
      </c>
      <c r="B107" s="408">
        <f t="shared" si="1196"/>
        <v>0</v>
      </c>
      <c r="C107" s="412">
        <f t="shared" si="1197"/>
        <v>0</v>
      </c>
      <c r="D107" s="408">
        <f t="shared" si="1198"/>
        <v>0</v>
      </c>
      <c r="E107" s="408">
        <f t="shared" si="1199"/>
        <v>0</v>
      </c>
      <c r="F107" s="408">
        <f t="shared" si="1200"/>
        <v>0</v>
      </c>
      <c r="G107" s="408">
        <f t="shared" si="1201"/>
        <v>0</v>
      </c>
      <c r="H107" s="408">
        <f t="shared" si="1202"/>
        <v>0</v>
      </c>
      <c r="I107" s="408">
        <f t="shared" si="1203"/>
        <v>0</v>
      </c>
      <c r="K107" s="17">
        <v>202608</v>
      </c>
      <c r="L107" s="406">
        <f t="shared" si="1204"/>
        <v>0</v>
      </c>
      <c r="M107" s="415">
        <f t="shared" si="1205"/>
        <v>0</v>
      </c>
      <c r="N107" s="406">
        <f t="shared" si="1206"/>
        <v>0</v>
      </c>
      <c r="O107" s="406">
        <f t="shared" si="1207"/>
        <v>0</v>
      </c>
      <c r="P107" s="406">
        <f t="shared" si="1208"/>
        <v>0</v>
      </c>
      <c r="Q107" s="406">
        <f t="shared" si="1209"/>
        <v>0</v>
      </c>
      <c r="R107" s="406">
        <f t="shared" si="1210"/>
        <v>0</v>
      </c>
      <c r="S107" s="408"/>
      <c r="T107" s="509"/>
      <c r="U107" s="509"/>
      <c r="V107" s="509"/>
      <c r="W107" s="509"/>
      <c r="X107" s="509"/>
      <c r="Y107" s="509"/>
      <c r="Z107" s="509"/>
      <c r="AA107" s="509"/>
      <c r="AC107" s="509"/>
      <c r="AD107" s="509"/>
      <c r="AE107" s="509"/>
      <c r="AF107" s="509"/>
      <c r="AG107" s="509"/>
      <c r="AH107" s="509"/>
      <c r="AI107" s="509"/>
    </row>
    <row r="108" spans="1:35">
      <c r="A108" s="17">
        <v>202609</v>
      </c>
      <c r="B108" s="408">
        <f t="shared" si="1196"/>
        <v>0</v>
      </c>
      <c r="C108" s="412">
        <f t="shared" si="1197"/>
        <v>0</v>
      </c>
      <c r="D108" s="408">
        <f t="shared" si="1198"/>
        <v>0</v>
      </c>
      <c r="E108" s="408">
        <f t="shared" si="1199"/>
        <v>0</v>
      </c>
      <c r="F108" s="408">
        <f t="shared" si="1200"/>
        <v>0</v>
      </c>
      <c r="G108" s="408">
        <f t="shared" si="1201"/>
        <v>0</v>
      </c>
      <c r="H108" s="408">
        <f t="shared" si="1202"/>
        <v>0</v>
      </c>
      <c r="I108" s="408">
        <f t="shared" si="1203"/>
        <v>0</v>
      </c>
      <c r="K108" s="17">
        <v>202609</v>
      </c>
      <c r="L108" s="406">
        <f t="shared" si="1204"/>
        <v>0</v>
      </c>
      <c r="M108" s="415">
        <f t="shared" si="1205"/>
        <v>0</v>
      </c>
      <c r="N108" s="406">
        <f t="shared" si="1206"/>
        <v>0</v>
      </c>
      <c r="O108" s="406">
        <f t="shared" si="1207"/>
        <v>0</v>
      </c>
      <c r="P108" s="406">
        <f t="shared" si="1208"/>
        <v>0</v>
      </c>
      <c r="Q108" s="406">
        <f t="shared" si="1209"/>
        <v>0</v>
      </c>
      <c r="R108" s="406">
        <f t="shared" si="1210"/>
        <v>0</v>
      </c>
      <c r="S108" s="408"/>
      <c r="T108" s="509"/>
      <c r="U108" s="509"/>
      <c r="V108" s="509"/>
      <c r="W108" s="509"/>
      <c r="X108" s="509"/>
      <c r="Y108" s="509"/>
      <c r="Z108" s="509"/>
      <c r="AA108" s="509"/>
      <c r="AC108" s="509"/>
      <c r="AD108" s="509"/>
      <c r="AE108" s="509"/>
      <c r="AF108" s="509"/>
      <c r="AG108" s="509"/>
      <c r="AH108" s="509"/>
      <c r="AI108" s="509"/>
    </row>
    <row r="109" spans="1:35">
      <c r="A109" s="17">
        <v>202610</v>
      </c>
      <c r="B109" s="408">
        <f t="shared" si="1196"/>
        <v>0</v>
      </c>
      <c r="C109" s="412">
        <f t="shared" si="1197"/>
        <v>0</v>
      </c>
      <c r="D109" s="408">
        <f t="shared" si="1198"/>
        <v>0</v>
      </c>
      <c r="E109" s="408">
        <f t="shared" si="1199"/>
        <v>0</v>
      </c>
      <c r="F109" s="408">
        <f t="shared" si="1200"/>
        <v>0</v>
      </c>
      <c r="G109" s="408">
        <f t="shared" si="1201"/>
        <v>0</v>
      </c>
      <c r="H109" s="408">
        <f t="shared" si="1202"/>
        <v>0</v>
      </c>
      <c r="I109" s="408">
        <f t="shared" si="1203"/>
        <v>0</v>
      </c>
      <c r="K109" s="17">
        <v>202610</v>
      </c>
      <c r="L109" s="406">
        <f t="shared" si="1204"/>
        <v>0</v>
      </c>
      <c r="M109" s="415">
        <f t="shared" si="1205"/>
        <v>0</v>
      </c>
      <c r="N109" s="406">
        <f t="shared" si="1206"/>
        <v>0</v>
      </c>
      <c r="O109" s="406">
        <f t="shared" si="1207"/>
        <v>0</v>
      </c>
      <c r="P109" s="406">
        <f t="shared" si="1208"/>
        <v>0</v>
      </c>
      <c r="Q109" s="406">
        <f t="shared" si="1209"/>
        <v>0</v>
      </c>
      <c r="R109" s="406">
        <f t="shared" si="1210"/>
        <v>0</v>
      </c>
      <c r="S109" s="408"/>
      <c r="T109" s="509"/>
      <c r="U109" s="509"/>
      <c r="V109" s="509"/>
      <c r="W109" s="509"/>
      <c r="X109" s="509"/>
      <c r="Y109" s="509"/>
      <c r="Z109" s="509"/>
      <c r="AA109" s="509"/>
      <c r="AC109" s="509"/>
      <c r="AD109" s="509"/>
      <c r="AE109" s="509"/>
      <c r="AF109" s="509"/>
      <c r="AG109" s="509"/>
      <c r="AH109" s="509"/>
      <c r="AI109" s="509"/>
    </row>
    <row r="110" spans="1:35">
      <c r="A110" s="17">
        <v>202611</v>
      </c>
      <c r="B110" s="408">
        <f t="shared" si="1196"/>
        <v>0</v>
      </c>
      <c r="C110" s="412">
        <f t="shared" si="1197"/>
        <v>0</v>
      </c>
      <c r="D110" s="408">
        <f t="shared" si="1198"/>
        <v>0</v>
      </c>
      <c r="E110" s="408">
        <f t="shared" si="1199"/>
        <v>0</v>
      </c>
      <c r="F110" s="408">
        <f t="shared" si="1200"/>
        <v>0</v>
      </c>
      <c r="G110" s="408">
        <f t="shared" si="1201"/>
        <v>0</v>
      </c>
      <c r="H110" s="408">
        <f t="shared" si="1202"/>
        <v>0</v>
      </c>
      <c r="I110" s="408">
        <f t="shared" si="1203"/>
        <v>0</v>
      </c>
      <c r="K110" s="17">
        <v>202611</v>
      </c>
      <c r="L110" s="406">
        <f t="shared" si="1204"/>
        <v>0</v>
      </c>
      <c r="M110" s="415">
        <f t="shared" si="1205"/>
        <v>0</v>
      </c>
      <c r="N110" s="406">
        <f t="shared" si="1206"/>
        <v>0</v>
      </c>
      <c r="O110" s="406">
        <f t="shared" si="1207"/>
        <v>0</v>
      </c>
      <c r="P110" s="406">
        <f t="shared" si="1208"/>
        <v>0</v>
      </c>
      <c r="Q110" s="406">
        <f t="shared" si="1209"/>
        <v>0</v>
      </c>
      <c r="R110" s="406">
        <f t="shared" si="1210"/>
        <v>0</v>
      </c>
      <c r="S110" s="408"/>
      <c r="T110" s="509"/>
      <c r="U110" s="509"/>
      <c r="V110" s="509"/>
      <c r="W110" s="509"/>
      <c r="X110" s="509"/>
      <c r="Y110" s="509"/>
      <c r="Z110" s="509"/>
      <c r="AA110" s="509"/>
      <c r="AC110" s="509"/>
      <c r="AD110" s="509"/>
      <c r="AE110" s="509"/>
      <c r="AF110" s="509"/>
      <c r="AG110" s="509"/>
      <c r="AH110" s="509"/>
      <c r="AI110" s="509"/>
    </row>
    <row r="111" spans="1:35">
      <c r="A111" s="402">
        <v>202612</v>
      </c>
      <c r="B111" s="410">
        <f t="shared" si="1196"/>
        <v>0</v>
      </c>
      <c r="C111" s="414">
        <f t="shared" si="1197"/>
        <v>0</v>
      </c>
      <c r="D111" s="410">
        <f t="shared" si="1198"/>
        <v>0</v>
      </c>
      <c r="E111" s="410">
        <f t="shared" si="1199"/>
        <v>0</v>
      </c>
      <c r="F111" s="410">
        <f t="shared" si="1200"/>
        <v>0</v>
      </c>
      <c r="G111" s="410">
        <f t="shared" si="1201"/>
        <v>0</v>
      </c>
      <c r="H111" s="410">
        <f t="shared" si="1202"/>
        <v>0</v>
      </c>
      <c r="I111" s="410">
        <f t="shared" si="1203"/>
        <v>0</v>
      </c>
      <c r="K111" s="402">
        <v>202612</v>
      </c>
      <c r="L111" s="407">
        <f t="shared" si="1204"/>
        <v>0</v>
      </c>
      <c r="M111" s="416">
        <f t="shared" si="1205"/>
        <v>0</v>
      </c>
      <c r="N111" s="407">
        <f t="shared" si="1206"/>
        <v>0</v>
      </c>
      <c r="O111" s="407">
        <f t="shared" si="1207"/>
        <v>0</v>
      </c>
      <c r="P111" s="407">
        <f t="shared" si="1208"/>
        <v>0</v>
      </c>
      <c r="Q111" s="407">
        <f t="shared" si="1209"/>
        <v>0</v>
      </c>
      <c r="R111" s="407">
        <f t="shared" si="1210"/>
        <v>0</v>
      </c>
      <c r="S111" s="408"/>
      <c r="T111" s="510"/>
      <c r="U111" s="510"/>
      <c r="V111" s="510"/>
      <c r="W111" s="510"/>
      <c r="X111" s="510"/>
      <c r="Y111" s="510"/>
      <c r="Z111" s="510"/>
      <c r="AA111" s="510"/>
      <c r="AC111" s="510"/>
      <c r="AD111" s="510"/>
      <c r="AE111" s="510"/>
      <c r="AF111" s="510"/>
      <c r="AG111" s="510"/>
      <c r="AH111" s="510"/>
      <c r="AI111" s="510"/>
    </row>
    <row r="112" spans="1:35">
      <c r="A112" s="17" t="s">
        <v>657</v>
      </c>
      <c r="B112" s="399"/>
      <c r="C112" s="399"/>
      <c r="D112" s="399"/>
      <c r="E112" s="399"/>
      <c r="F112" s="399"/>
      <c r="G112" s="399"/>
      <c r="H112" s="399"/>
      <c r="I112" s="399"/>
      <c r="L112" s="400"/>
      <c r="M112" s="400"/>
      <c r="N112" s="400"/>
      <c r="O112" s="400"/>
      <c r="P112" s="400"/>
      <c r="Q112" s="400"/>
      <c r="R112" s="401"/>
    </row>
    <row r="114" spans="1:12" ht="15.75" customHeight="1">
      <c r="A114" s="2951" t="s">
        <v>522</v>
      </c>
      <c r="B114" s="2951"/>
      <c r="C114" s="2951"/>
      <c r="D114" s="2951"/>
      <c r="E114" s="2951"/>
      <c r="F114" s="427"/>
      <c r="G114" s="488">
        <v>46143</v>
      </c>
      <c r="H114" s="433"/>
      <c r="I114" s="433"/>
      <c r="L114" s="382"/>
    </row>
    <row r="115" spans="1:12" ht="15.75" customHeight="1">
      <c r="A115" s="434" t="s">
        <v>597</v>
      </c>
      <c r="B115" s="434" t="s">
        <v>523</v>
      </c>
      <c r="C115" s="435" t="s">
        <v>524</v>
      </c>
      <c r="D115" s="435" t="s">
        <v>525</v>
      </c>
      <c r="E115" s="435" t="s">
        <v>526</v>
      </c>
      <c r="F115" s="436" t="s">
        <v>527</v>
      </c>
      <c r="G115" s="435" t="s">
        <v>528</v>
      </c>
      <c r="H115" s="437"/>
      <c r="I115" s="435" t="s">
        <v>596</v>
      </c>
    </row>
    <row r="116" spans="1:12" ht="15.75" customHeight="1">
      <c r="A116" s="392" t="s">
        <v>529</v>
      </c>
      <c r="B116" s="502">
        <f t="shared" ref="B116:G116" si="1211">B104</f>
        <v>0.28117351521183448</v>
      </c>
      <c r="C116" s="502">
        <f t="shared" si="1211"/>
        <v>0.31614626276533231</v>
      </c>
      <c r="D116" s="502">
        <f t="shared" si="1211"/>
        <v>7.4717839239376504E-3</v>
      </c>
      <c r="E116" s="502">
        <f t="shared" si="1211"/>
        <v>2.0456509915562197E-2</v>
      </c>
      <c r="F116" s="502">
        <f t="shared" si="1211"/>
        <v>1.4019566652648145E-2</v>
      </c>
      <c r="G116" s="502">
        <f t="shared" si="1211"/>
        <v>2.411494487894553E-3</v>
      </c>
      <c r="H116" s="502">
        <f t="shared" ref="H116" si="1212">H66</f>
        <v>-8.2601097868200635E-2</v>
      </c>
      <c r="I116" s="503">
        <f>I104</f>
        <v>0.64167913295721146</v>
      </c>
    </row>
    <row r="117" spans="1:12" ht="15.75" customHeight="1">
      <c r="A117" s="392" t="s">
        <v>530</v>
      </c>
      <c r="B117" s="438">
        <f t="shared" ref="B117:G117" si="1213">L104</f>
        <v>43.818397820735221</v>
      </c>
      <c r="C117" s="438">
        <f t="shared" si="1213"/>
        <v>49.268590254502584</v>
      </c>
      <c r="D117" s="438">
        <f t="shared" si="1213"/>
        <v>1.1644112361116641</v>
      </c>
      <c r="E117" s="438">
        <f t="shared" si="1213"/>
        <v>3.1879655835600236</v>
      </c>
      <c r="F117" s="438">
        <f t="shared" si="1213"/>
        <v>2.1848250835333061</v>
      </c>
      <c r="G117" s="438">
        <f t="shared" si="1213"/>
        <v>0.37581002155720167</v>
      </c>
      <c r="H117" s="438">
        <f t="shared" ref="H117" si="1214">R66</f>
        <v>100</v>
      </c>
      <c r="I117" s="438">
        <f>S104</f>
        <v>0</v>
      </c>
    </row>
    <row r="118" spans="1:12" ht="15.75" customHeight="1">
      <c r="A118" s="434" t="s">
        <v>694</v>
      </c>
      <c r="B118" s="504" t="str">
        <f>'10_2大阪'!I104</f>
        <v xml:space="preserve">改善 </v>
      </c>
      <c r="C118" s="505" t="str">
        <f>'10関西地域_兵庫'!S104</f>
        <v xml:space="preserve">改善 </v>
      </c>
      <c r="D118" s="505" t="str">
        <f>'10_3京都'!I104</f>
        <v xml:space="preserve">改善 </v>
      </c>
      <c r="E118" s="505" t="str">
        <f>'10_4滋賀'!I104</f>
        <v xml:space="preserve">改善 </v>
      </c>
      <c r="F118" s="506" t="str">
        <f>'10_5奈良'!I104</f>
        <v xml:space="preserve">改善 </v>
      </c>
      <c r="G118" s="505" t="str">
        <f>'10_6和歌山'!I104</f>
        <v xml:space="preserve">改善 </v>
      </c>
      <c r="H118" s="439"/>
      <c r="I118" s="592" t="str">
        <f>'10関西地域_兵庫'!S104</f>
        <v xml:space="preserve">改善 </v>
      </c>
    </row>
  </sheetData>
  <mergeCells count="1">
    <mergeCell ref="A114:E114"/>
  </mergeCells>
  <phoneticPr fontId="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26ED-2FDE-4FB0-849B-2FA65EB29CFD}">
  <dimension ref="A1:BN193"/>
  <sheetViews>
    <sheetView workbookViewId="0">
      <pane xSplit="4" ySplit="3" topLeftCell="AH4" activePane="bottomRight" state="frozen"/>
      <selection pane="topRight" activeCell="E1" sqref="E1"/>
      <selection pane="bottomLeft" activeCell="A4" sqref="A4"/>
      <selection pane="bottomRight" activeCell="AO17" sqref="AO17"/>
    </sheetView>
  </sheetViews>
  <sheetFormatPr defaultColWidth="9" defaultRowHeight="13"/>
  <cols>
    <col min="1" max="1" width="2.08984375" style="327" customWidth="1"/>
    <col min="2" max="2" width="5.08984375" style="327" customWidth="1"/>
    <col min="3" max="3" width="17.08984375" style="327" customWidth="1"/>
    <col min="4" max="4" width="10.08984375" style="327" customWidth="1"/>
    <col min="5" max="5" width="7.08984375" style="1286" customWidth="1"/>
    <col min="6" max="34" width="7.08984375" style="327" customWidth="1"/>
    <col min="35" max="40" width="7.08984375" style="1336" customWidth="1"/>
    <col min="41" max="41" width="26.6328125" style="327" customWidth="1"/>
    <col min="42" max="42" width="14.6328125" style="327" customWidth="1"/>
    <col min="43" max="45" width="9" style="327"/>
    <col min="46" max="46" width="11" style="327" bestFit="1" customWidth="1"/>
    <col min="47" max="47" width="4.453125" style="327" customWidth="1"/>
    <col min="48" max="49" width="9.6328125" style="327" customWidth="1"/>
    <col min="50" max="50" width="9.1796875" style="327" bestFit="1" customWidth="1"/>
    <col min="51" max="16384" width="9" style="327"/>
  </cols>
  <sheetData>
    <row r="1" spans="1:62" ht="13.5" thickBot="1">
      <c r="A1" s="1201"/>
      <c r="B1" s="2462" t="s">
        <v>1449</v>
      </c>
      <c r="C1" s="2206"/>
      <c r="D1" s="2206"/>
      <c r="E1" s="2207"/>
      <c r="F1" s="2206"/>
      <c r="G1" s="2206"/>
      <c r="H1" s="2206"/>
      <c r="I1" s="2206"/>
      <c r="J1" s="820"/>
      <c r="K1" s="2206"/>
      <c r="L1" s="2208" t="s">
        <v>97</v>
      </c>
      <c r="M1" s="2209" t="s">
        <v>97</v>
      </c>
      <c r="N1" s="2206"/>
      <c r="O1" s="2206"/>
      <c r="P1" s="2206"/>
      <c r="Q1" s="2206"/>
      <c r="R1" s="2206" t="s">
        <v>271</v>
      </c>
      <c r="S1" s="2206"/>
      <c r="T1" s="820"/>
      <c r="U1" s="820"/>
      <c r="V1" s="820"/>
      <c r="W1" s="820"/>
      <c r="X1" s="820"/>
      <c r="Y1" s="820"/>
      <c r="Z1" s="820"/>
      <c r="AA1" s="820"/>
      <c r="AB1" s="820" t="s">
        <v>271</v>
      </c>
      <c r="AC1" s="820"/>
      <c r="AD1" s="820"/>
      <c r="AE1" s="820"/>
      <c r="AF1" s="820" t="s">
        <v>521</v>
      </c>
      <c r="AG1" s="820" t="s">
        <v>271</v>
      </c>
      <c r="AH1" s="2953">
        <v>45930</v>
      </c>
      <c r="AI1" s="2953"/>
      <c r="AJ1" s="897"/>
      <c r="AK1" s="897" t="s">
        <v>271</v>
      </c>
      <c r="AL1" s="897"/>
      <c r="AM1" s="897"/>
      <c r="AN1" s="897"/>
      <c r="AO1" s="1203" t="s">
        <v>956</v>
      </c>
      <c r="AP1" s="1201"/>
      <c r="AV1" s="327" t="s">
        <v>1248</v>
      </c>
      <c r="AX1" s="327" t="s">
        <v>1248</v>
      </c>
    </row>
    <row r="2" spans="1:62">
      <c r="A2" s="1201"/>
      <c r="B2" s="2210"/>
      <c r="C2" s="2211"/>
      <c r="D2" s="2212" t="s">
        <v>957</v>
      </c>
      <c r="E2" s="2213" t="s">
        <v>958</v>
      </c>
      <c r="F2" s="2954" t="s">
        <v>959</v>
      </c>
      <c r="G2" s="2954"/>
      <c r="H2" s="2954"/>
      <c r="I2" s="2954"/>
      <c r="J2" s="2954"/>
      <c r="K2" s="2954"/>
      <c r="L2" s="2954"/>
      <c r="M2" s="2954"/>
      <c r="N2" s="2954"/>
      <c r="O2" s="2954"/>
      <c r="P2" s="2954"/>
      <c r="Q2" s="2954"/>
      <c r="R2" s="2954"/>
      <c r="S2" s="2954"/>
      <c r="T2" s="2954"/>
      <c r="U2" s="2954"/>
      <c r="V2" s="2954"/>
      <c r="W2" s="2954"/>
      <c r="X2" s="2954"/>
      <c r="Y2" s="2954"/>
      <c r="Z2" s="2954"/>
      <c r="AA2" s="2954"/>
      <c r="AB2" s="2954"/>
      <c r="AC2" s="2954"/>
      <c r="AD2" s="2954"/>
      <c r="AE2" s="2214"/>
      <c r="AF2" s="2214"/>
      <c r="AG2" s="2214"/>
      <c r="AH2" s="2214"/>
      <c r="AI2" s="2215"/>
      <c r="AJ2" s="1497"/>
      <c r="AK2" s="1497"/>
      <c r="AL2" s="1497"/>
      <c r="AM2" s="1497"/>
      <c r="AN2" s="1497"/>
      <c r="AO2" s="1208" t="s">
        <v>960</v>
      </c>
      <c r="AU2" s="916"/>
      <c r="AV2" s="916" t="s">
        <v>1249</v>
      </c>
      <c r="AW2" s="916" t="s">
        <v>362</v>
      </c>
      <c r="AX2" s="916" t="s">
        <v>1249</v>
      </c>
      <c r="AY2" s="916" t="s">
        <v>362</v>
      </c>
    </row>
    <row r="3" spans="1:62" ht="13.5" thickBot="1">
      <c r="A3" s="1201"/>
      <c r="B3" s="2955" t="s">
        <v>564</v>
      </c>
      <c r="C3" s="2956"/>
      <c r="D3" s="2216" t="s">
        <v>961</v>
      </c>
      <c r="E3" s="2217">
        <v>89</v>
      </c>
      <c r="F3" s="2218">
        <v>90</v>
      </c>
      <c r="G3" s="2219">
        <v>91</v>
      </c>
      <c r="H3" s="2219">
        <v>92</v>
      </c>
      <c r="I3" s="2219">
        <v>93</v>
      </c>
      <c r="J3" s="2219">
        <v>94</v>
      </c>
      <c r="K3" s="2219">
        <v>95</v>
      </c>
      <c r="L3" s="2218">
        <v>96</v>
      </c>
      <c r="M3" s="2219">
        <v>97</v>
      </c>
      <c r="N3" s="2219">
        <v>98</v>
      </c>
      <c r="O3" s="2219">
        <v>99</v>
      </c>
      <c r="P3" s="2219" t="s">
        <v>962</v>
      </c>
      <c r="Q3" s="2219" t="s">
        <v>963</v>
      </c>
      <c r="R3" s="2219" t="s">
        <v>964</v>
      </c>
      <c r="S3" s="2219" t="s">
        <v>965</v>
      </c>
      <c r="T3" s="2219" t="s">
        <v>966</v>
      </c>
      <c r="U3" s="2219" t="s">
        <v>967</v>
      </c>
      <c r="V3" s="2219" t="s">
        <v>968</v>
      </c>
      <c r="W3" s="2219" t="s">
        <v>969</v>
      </c>
      <c r="X3" s="2219" t="s">
        <v>970</v>
      </c>
      <c r="Y3" s="2219" t="s">
        <v>971</v>
      </c>
      <c r="Z3" s="2219" t="s">
        <v>972</v>
      </c>
      <c r="AA3" s="2219" t="s">
        <v>973</v>
      </c>
      <c r="AB3" s="2219" t="s">
        <v>974</v>
      </c>
      <c r="AC3" s="2219" t="s">
        <v>975</v>
      </c>
      <c r="AD3" s="2220" t="s">
        <v>976</v>
      </c>
      <c r="AE3" s="2219">
        <v>15</v>
      </c>
      <c r="AF3" s="2219">
        <v>16</v>
      </c>
      <c r="AG3" s="2220">
        <v>17</v>
      </c>
      <c r="AH3" s="2219">
        <v>18</v>
      </c>
      <c r="AI3" s="1292">
        <v>19</v>
      </c>
      <c r="AJ3" s="1213">
        <v>20</v>
      </c>
      <c r="AK3" s="1213">
        <v>21</v>
      </c>
      <c r="AL3" s="1293">
        <v>22</v>
      </c>
      <c r="AM3" s="1293">
        <v>23</v>
      </c>
      <c r="AN3" s="2221">
        <v>24</v>
      </c>
      <c r="AO3" s="1214" t="s">
        <v>521</v>
      </c>
      <c r="AU3" s="882" t="s">
        <v>1250</v>
      </c>
      <c r="AV3" s="882">
        <v>2023</v>
      </c>
      <c r="AW3" s="882">
        <v>2023</v>
      </c>
      <c r="AX3" s="882">
        <v>2024</v>
      </c>
      <c r="AY3" s="882">
        <v>2024</v>
      </c>
    </row>
    <row r="4" spans="1:62" ht="13.5" customHeight="1">
      <c r="A4" s="1201"/>
      <c r="B4" s="2957" t="s">
        <v>977</v>
      </c>
      <c r="C4" s="2222" t="s">
        <v>978</v>
      </c>
      <c r="D4" s="2223" t="s">
        <v>979</v>
      </c>
      <c r="E4" s="2224">
        <f t="shared" ref="E4:U4" si="0">E110/1000000</f>
        <v>16.895447536256317</v>
      </c>
      <c r="F4" s="1300">
        <f t="shared" si="0"/>
        <v>18.680360764224304</v>
      </c>
      <c r="G4" s="1300">
        <f t="shared" si="0"/>
        <v>20.006459594044699</v>
      </c>
      <c r="H4" s="1300">
        <f t="shared" si="0"/>
        <v>20.45980134562031</v>
      </c>
      <c r="I4" s="1300">
        <f t="shared" si="0"/>
        <v>20.982474315561848</v>
      </c>
      <c r="J4" s="1300">
        <f t="shared" si="0"/>
        <v>20.867889609232144</v>
      </c>
      <c r="K4" s="1300">
        <f t="shared" si="0"/>
        <v>21.69728999448148</v>
      </c>
      <c r="L4" s="1300">
        <f t="shared" si="0"/>
        <v>22.602007318417069</v>
      </c>
      <c r="M4" s="1300">
        <f t="shared" si="0"/>
        <v>22.499454314972493</v>
      </c>
      <c r="N4" s="1300">
        <f t="shared" si="0"/>
        <v>21.763367545596232</v>
      </c>
      <c r="O4" s="1300">
        <f t="shared" si="0"/>
        <v>21.08650744864331</v>
      </c>
      <c r="P4" s="1300">
        <f t="shared" si="0"/>
        <v>20.977926985864809</v>
      </c>
      <c r="Q4" s="1300">
        <f t="shared" si="0"/>
        <v>20.262517081697993</v>
      </c>
      <c r="R4" s="1300">
        <f t="shared" si="0"/>
        <v>20.103660106027171</v>
      </c>
      <c r="S4" s="1300">
        <f t="shared" si="0"/>
        <v>19.799796962055424</v>
      </c>
      <c r="T4" s="1300">
        <f t="shared" si="0"/>
        <v>19.975603350549541</v>
      </c>
      <c r="U4" s="1300">
        <f t="shared" si="0"/>
        <v>20.009858764908049</v>
      </c>
      <c r="V4" s="1300">
        <f t="shared" ref="V4:AN4" si="1">V109/1000000</f>
        <v>20.759498000000001</v>
      </c>
      <c r="W4" s="1300">
        <f t="shared" si="1"/>
        <v>21.335063000000002</v>
      </c>
      <c r="X4" s="1300">
        <f t="shared" si="1"/>
        <v>20.974174999999999</v>
      </c>
      <c r="Y4" s="1300">
        <f t="shared" si="1"/>
        <v>19.501270000000002</v>
      </c>
      <c r="Z4" s="1300">
        <f t="shared" si="1"/>
        <v>20.556384000000001</v>
      </c>
      <c r="AA4" s="1300">
        <f t="shared" si="1"/>
        <v>20.028020999999999</v>
      </c>
      <c r="AB4" s="1300">
        <f t="shared" si="1"/>
        <v>19.91874</v>
      </c>
      <c r="AC4" s="1300">
        <f t="shared" si="1"/>
        <v>20.575400999999999</v>
      </c>
      <c r="AD4" s="1300">
        <f t="shared" si="1"/>
        <v>20.739111999999999</v>
      </c>
      <c r="AE4" s="1300">
        <f t="shared" si="1"/>
        <v>21.731104999999999</v>
      </c>
      <c r="AF4" s="1300">
        <f t="shared" si="1"/>
        <v>21.926254</v>
      </c>
      <c r="AG4" s="1300">
        <f t="shared" si="1"/>
        <v>22.228604000000001</v>
      </c>
      <c r="AH4" s="1300">
        <f t="shared" si="1"/>
        <v>22.209423999999999</v>
      </c>
      <c r="AI4" s="1300">
        <f t="shared" si="1"/>
        <v>22.420142999999999</v>
      </c>
      <c r="AJ4" s="1300">
        <f t="shared" si="1"/>
        <v>21.940128999999999</v>
      </c>
      <c r="AK4" s="1300">
        <f t="shared" si="1"/>
        <v>22.632376000000001</v>
      </c>
      <c r="AL4" s="1300">
        <f t="shared" si="1"/>
        <v>23.462648000000002</v>
      </c>
      <c r="AM4" s="1300">
        <f t="shared" si="1"/>
        <v>24.468070999999998</v>
      </c>
      <c r="AN4" s="1300">
        <f t="shared" si="1"/>
        <v>25.074096000000001</v>
      </c>
      <c r="AO4" s="1216" t="s">
        <v>980</v>
      </c>
      <c r="AP4" s="1498" t="s">
        <v>271</v>
      </c>
      <c r="AQ4" s="327" t="s">
        <v>271</v>
      </c>
      <c r="AU4" s="883">
        <v>1</v>
      </c>
      <c r="AV4" s="883">
        <v>296519</v>
      </c>
      <c r="AW4" s="883">
        <v>9909</v>
      </c>
      <c r="AX4" s="883">
        <v>255110</v>
      </c>
      <c r="AY4" s="883">
        <v>9638</v>
      </c>
    </row>
    <row r="5" spans="1:62">
      <c r="A5" s="1201"/>
      <c r="B5" s="2957"/>
      <c r="C5" s="2222" t="s">
        <v>521</v>
      </c>
      <c r="D5" s="2225" t="s">
        <v>981</v>
      </c>
      <c r="E5" s="2226" t="s">
        <v>579</v>
      </c>
      <c r="F5" s="1218">
        <f t="shared" ref="F5:AN5" si="2">ROUND((F4-E4)/E4*100,1)</f>
        <v>10.6</v>
      </c>
      <c r="G5" s="1218">
        <f t="shared" si="2"/>
        <v>7.1</v>
      </c>
      <c r="H5" s="1218">
        <f t="shared" si="2"/>
        <v>2.2999999999999998</v>
      </c>
      <c r="I5" s="1218">
        <f t="shared" si="2"/>
        <v>2.6</v>
      </c>
      <c r="J5" s="1218">
        <f t="shared" si="2"/>
        <v>-0.5</v>
      </c>
      <c r="K5" s="1218">
        <f t="shared" si="2"/>
        <v>4</v>
      </c>
      <c r="L5" s="1218">
        <f t="shared" si="2"/>
        <v>4.2</v>
      </c>
      <c r="M5" s="1218">
        <f t="shared" si="2"/>
        <v>-0.5</v>
      </c>
      <c r="N5" s="1218">
        <f t="shared" si="2"/>
        <v>-3.3</v>
      </c>
      <c r="O5" s="1218">
        <f t="shared" si="2"/>
        <v>-3.1</v>
      </c>
      <c r="P5" s="1218">
        <f t="shared" si="2"/>
        <v>-0.5</v>
      </c>
      <c r="Q5" s="1218">
        <f t="shared" si="2"/>
        <v>-3.4</v>
      </c>
      <c r="R5" s="1218">
        <f t="shared" si="2"/>
        <v>-0.8</v>
      </c>
      <c r="S5" s="1218">
        <f t="shared" si="2"/>
        <v>-1.5</v>
      </c>
      <c r="T5" s="1218">
        <f t="shared" si="2"/>
        <v>0.9</v>
      </c>
      <c r="U5" s="1218">
        <f t="shared" si="2"/>
        <v>0.2</v>
      </c>
      <c r="V5" s="1218">
        <f t="shared" si="2"/>
        <v>3.7</v>
      </c>
      <c r="W5" s="1218">
        <f t="shared" si="2"/>
        <v>2.8</v>
      </c>
      <c r="X5" s="1218">
        <f t="shared" si="2"/>
        <v>-1.7</v>
      </c>
      <c r="Y5" s="1218">
        <f t="shared" si="2"/>
        <v>-7</v>
      </c>
      <c r="Z5" s="1218">
        <f t="shared" si="2"/>
        <v>5.4</v>
      </c>
      <c r="AA5" s="1218">
        <f t="shared" si="2"/>
        <v>-2.6</v>
      </c>
      <c r="AB5" s="1218">
        <f t="shared" si="2"/>
        <v>-0.5</v>
      </c>
      <c r="AC5" s="1218">
        <f t="shared" si="2"/>
        <v>3.3</v>
      </c>
      <c r="AD5" s="1218">
        <f t="shared" si="2"/>
        <v>0.8</v>
      </c>
      <c r="AE5" s="1218">
        <f t="shared" si="2"/>
        <v>4.8</v>
      </c>
      <c r="AF5" s="1218">
        <f t="shared" si="2"/>
        <v>0.9</v>
      </c>
      <c r="AG5" s="1218">
        <f t="shared" si="2"/>
        <v>1.4</v>
      </c>
      <c r="AH5" s="1218">
        <f t="shared" si="2"/>
        <v>-0.1</v>
      </c>
      <c r="AI5" s="1218">
        <f t="shared" si="2"/>
        <v>0.9</v>
      </c>
      <c r="AJ5" s="1218">
        <f t="shared" si="2"/>
        <v>-2.1</v>
      </c>
      <c r="AK5" s="1499">
        <f t="shared" si="2"/>
        <v>3.2</v>
      </c>
      <c r="AL5" s="1499">
        <f t="shared" si="2"/>
        <v>3.7</v>
      </c>
      <c r="AM5" s="1499">
        <f t="shared" si="2"/>
        <v>4.3</v>
      </c>
      <c r="AN5" s="1499">
        <f t="shared" si="2"/>
        <v>2.5</v>
      </c>
      <c r="AO5" s="1216" t="s">
        <v>982</v>
      </c>
      <c r="AP5" s="1498" t="s">
        <v>271</v>
      </c>
      <c r="AQ5" s="327" t="s">
        <v>271</v>
      </c>
      <c r="AU5" s="883">
        <v>2</v>
      </c>
      <c r="AV5" s="883">
        <v>243456</v>
      </c>
      <c r="AW5" s="883">
        <v>11280</v>
      </c>
      <c r="AX5" s="883">
        <v>305740</v>
      </c>
      <c r="AY5" s="883">
        <v>9894</v>
      </c>
    </row>
    <row r="6" spans="1:62">
      <c r="A6" s="1201"/>
      <c r="B6" s="2957"/>
      <c r="C6" s="2227" t="s">
        <v>978</v>
      </c>
      <c r="D6" s="2228" t="s">
        <v>983</v>
      </c>
      <c r="E6" s="2229">
        <f t="shared" ref="E6:U6" si="3">E113/1000000</f>
        <v>16.871700614679298</v>
      </c>
      <c r="F6" s="2230">
        <f t="shared" si="3"/>
        <v>18.279542755440794</v>
      </c>
      <c r="G6" s="2230">
        <f t="shared" si="3"/>
        <v>18.98704138474179</v>
      </c>
      <c r="H6" s="2230">
        <f t="shared" si="3"/>
        <v>18.99546756125746</v>
      </c>
      <c r="I6" s="2230">
        <f t="shared" si="3"/>
        <v>19.244895800435312</v>
      </c>
      <c r="J6" s="2230">
        <f t="shared" si="3"/>
        <v>19.06708111876463</v>
      </c>
      <c r="K6" s="2230">
        <f t="shared" si="3"/>
        <v>19.890348870758753</v>
      </c>
      <c r="L6" s="2230">
        <f t="shared" si="3"/>
        <v>20.579216623195709</v>
      </c>
      <c r="M6" s="2230">
        <f t="shared" si="3"/>
        <v>20.309856452264086</v>
      </c>
      <c r="N6" s="2230">
        <f t="shared" si="3"/>
        <v>19.568045631728598</v>
      </c>
      <c r="O6" s="2230">
        <f t="shared" si="3"/>
        <v>19.091934861700739</v>
      </c>
      <c r="P6" s="2230">
        <f t="shared" si="3"/>
        <v>19.23065228306929</v>
      </c>
      <c r="Q6" s="2230">
        <f t="shared" si="3"/>
        <v>18.95219671039991</v>
      </c>
      <c r="R6" s="2230">
        <f t="shared" si="3"/>
        <v>18.628023397103508</v>
      </c>
      <c r="S6" s="2230">
        <f t="shared" si="3"/>
        <v>18.514817560954857</v>
      </c>
      <c r="T6" s="2230">
        <f t="shared" si="3"/>
        <v>18.922023413031791</v>
      </c>
      <c r="U6" s="2230">
        <f t="shared" si="3"/>
        <v>19.129467372280349</v>
      </c>
      <c r="V6" s="2230">
        <f t="shared" ref="V6:AN6" si="4">V112/1000000</f>
        <v>20.165156</v>
      </c>
      <c r="W6" s="2230">
        <f t="shared" si="4"/>
        <v>21.043102999999999</v>
      </c>
      <c r="X6" s="2230">
        <f t="shared" si="4"/>
        <v>21.190639000000001</v>
      </c>
      <c r="Y6" s="2230">
        <f t="shared" si="4"/>
        <v>19.592775</v>
      </c>
      <c r="Z6" s="2230">
        <f t="shared" si="4"/>
        <v>20.689139000000001</v>
      </c>
      <c r="AA6" s="2230">
        <f t="shared" si="4"/>
        <v>20.652151</v>
      </c>
      <c r="AB6" s="2230">
        <f t="shared" si="4"/>
        <v>20.666774</v>
      </c>
      <c r="AC6" s="2230">
        <f t="shared" si="4"/>
        <v>21.162509</v>
      </c>
      <c r="AD6" s="2230">
        <f t="shared" si="4"/>
        <v>21.09338</v>
      </c>
      <c r="AE6" s="2230">
        <f t="shared" si="4"/>
        <v>21.584216000000001</v>
      </c>
      <c r="AF6" s="2230">
        <f t="shared" si="4"/>
        <v>21.895973000000001</v>
      </c>
      <c r="AG6" s="2230">
        <f t="shared" si="4"/>
        <v>22.15213</v>
      </c>
      <c r="AH6" s="2230">
        <f t="shared" si="4"/>
        <v>22.22242</v>
      </c>
      <c r="AI6" s="2230">
        <f t="shared" si="4"/>
        <v>22.316624999999998</v>
      </c>
      <c r="AJ6" s="2230">
        <f t="shared" si="4"/>
        <v>21.661901</v>
      </c>
      <c r="AK6" s="2231">
        <f t="shared" si="4"/>
        <v>22.290541999999999</v>
      </c>
      <c r="AL6" s="2231">
        <f t="shared" si="4"/>
        <v>22.811848000000001</v>
      </c>
      <c r="AM6" s="2231">
        <f t="shared" si="4"/>
        <v>23.202090999999999</v>
      </c>
      <c r="AN6" s="2231">
        <f t="shared" si="4"/>
        <v>23.147959</v>
      </c>
      <c r="AO6" s="1500" t="s">
        <v>984</v>
      </c>
      <c r="AP6" s="1498" t="s">
        <v>271</v>
      </c>
      <c r="AU6" s="883">
        <v>3</v>
      </c>
      <c r="AV6" s="883">
        <v>261202</v>
      </c>
      <c r="AW6" s="883">
        <v>15497</v>
      </c>
      <c r="AX6" s="883">
        <v>286941</v>
      </c>
      <c r="AY6" s="883">
        <v>13075</v>
      </c>
    </row>
    <row r="7" spans="1:62">
      <c r="A7" s="1201"/>
      <c r="B7" s="2958"/>
      <c r="C7" s="2232" t="s">
        <v>985</v>
      </c>
      <c r="D7" s="2233" t="s">
        <v>981</v>
      </c>
      <c r="E7" s="2226" t="s">
        <v>579</v>
      </c>
      <c r="F7" s="1218">
        <f t="shared" ref="F7:AN7" si="5">ROUND((F6-E6)/E6*100,1)</f>
        <v>8.3000000000000007</v>
      </c>
      <c r="G7" s="1218">
        <f t="shared" si="5"/>
        <v>3.9</v>
      </c>
      <c r="H7" s="1218">
        <f t="shared" si="5"/>
        <v>0</v>
      </c>
      <c r="I7" s="1218">
        <f t="shared" si="5"/>
        <v>1.3</v>
      </c>
      <c r="J7" s="1218">
        <f t="shared" si="5"/>
        <v>-0.9</v>
      </c>
      <c r="K7" s="1218">
        <f t="shared" si="5"/>
        <v>4.3</v>
      </c>
      <c r="L7" s="1218">
        <f t="shared" si="5"/>
        <v>3.5</v>
      </c>
      <c r="M7" s="1218">
        <f t="shared" si="5"/>
        <v>-1.3</v>
      </c>
      <c r="N7" s="1218">
        <f t="shared" si="5"/>
        <v>-3.7</v>
      </c>
      <c r="O7" s="1218">
        <f t="shared" si="5"/>
        <v>-2.4</v>
      </c>
      <c r="P7" s="1218">
        <f t="shared" si="5"/>
        <v>0.7</v>
      </c>
      <c r="Q7" s="1218">
        <f t="shared" si="5"/>
        <v>-1.4</v>
      </c>
      <c r="R7" s="1218">
        <f t="shared" si="5"/>
        <v>-1.7</v>
      </c>
      <c r="S7" s="1218">
        <f t="shared" si="5"/>
        <v>-0.6</v>
      </c>
      <c r="T7" s="1218">
        <f t="shared" si="5"/>
        <v>2.2000000000000002</v>
      </c>
      <c r="U7" s="1218">
        <f t="shared" si="5"/>
        <v>1.1000000000000001</v>
      </c>
      <c r="V7" s="1218">
        <f t="shared" si="5"/>
        <v>5.4</v>
      </c>
      <c r="W7" s="1218">
        <f t="shared" si="5"/>
        <v>4.4000000000000004</v>
      </c>
      <c r="X7" s="1218">
        <f t="shared" si="5"/>
        <v>0.7</v>
      </c>
      <c r="Y7" s="1218">
        <f t="shared" si="5"/>
        <v>-7.5</v>
      </c>
      <c r="Z7" s="1218">
        <f t="shared" si="5"/>
        <v>5.6</v>
      </c>
      <c r="AA7" s="1218">
        <f t="shared" si="5"/>
        <v>-0.2</v>
      </c>
      <c r="AB7" s="1218">
        <f t="shared" si="5"/>
        <v>0.1</v>
      </c>
      <c r="AC7" s="1218">
        <f t="shared" si="5"/>
        <v>2.4</v>
      </c>
      <c r="AD7" s="1218">
        <f t="shared" si="5"/>
        <v>-0.3</v>
      </c>
      <c r="AE7" s="1218">
        <f t="shared" si="5"/>
        <v>2.2999999999999998</v>
      </c>
      <c r="AF7" s="1218">
        <f t="shared" si="5"/>
        <v>1.4</v>
      </c>
      <c r="AG7" s="1218">
        <f t="shared" si="5"/>
        <v>1.2</v>
      </c>
      <c r="AH7" s="1218">
        <f t="shared" si="5"/>
        <v>0.3</v>
      </c>
      <c r="AI7" s="1218">
        <f t="shared" si="5"/>
        <v>0.4</v>
      </c>
      <c r="AJ7" s="1218">
        <f t="shared" si="5"/>
        <v>-2.9</v>
      </c>
      <c r="AK7" s="1218">
        <f t="shared" si="5"/>
        <v>2.9</v>
      </c>
      <c r="AL7" s="1218">
        <f t="shared" si="5"/>
        <v>2.2999999999999998</v>
      </c>
      <c r="AM7" s="1218">
        <f t="shared" si="5"/>
        <v>1.7</v>
      </c>
      <c r="AN7" s="1218">
        <f t="shared" si="5"/>
        <v>-0.2</v>
      </c>
      <c r="AO7" s="1501"/>
      <c r="AP7" s="1498"/>
      <c r="AU7" s="883">
        <v>4</v>
      </c>
      <c r="AV7" s="883">
        <v>289013</v>
      </c>
      <c r="AW7" s="883">
        <v>9350</v>
      </c>
      <c r="AX7" s="883">
        <v>258462</v>
      </c>
      <c r="AY7" s="883">
        <v>8511</v>
      </c>
    </row>
    <row r="8" spans="1:62">
      <c r="A8" s="1201"/>
      <c r="B8" s="2234" t="s">
        <v>332</v>
      </c>
      <c r="C8" s="2235" t="s">
        <v>666</v>
      </c>
      <c r="D8" s="2236" t="s">
        <v>994</v>
      </c>
      <c r="E8" s="2237">
        <v>121.9</v>
      </c>
      <c r="F8" s="1450">
        <v>123.9</v>
      </c>
      <c r="G8" s="1450">
        <v>124.6</v>
      </c>
      <c r="H8" s="1450">
        <v>115.1</v>
      </c>
      <c r="I8" s="1450">
        <v>108.7</v>
      </c>
      <c r="J8" s="1450">
        <v>110.2</v>
      </c>
      <c r="K8" s="1450">
        <v>107.9</v>
      </c>
      <c r="L8" s="2238">
        <v>114.3</v>
      </c>
      <c r="M8" s="2238">
        <v>123.3</v>
      </c>
      <c r="N8" s="2238">
        <v>116.4</v>
      </c>
      <c r="O8" s="2238">
        <v>114.2</v>
      </c>
      <c r="P8" s="2239">
        <v>117.7</v>
      </c>
      <c r="Q8" s="2239">
        <v>108.4</v>
      </c>
      <c r="R8" s="2239">
        <v>109.3</v>
      </c>
      <c r="S8" s="1971">
        <v>117.9</v>
      </c>
      <c r="T8" s="1971">
        <v>122.3</v>
      </c>
      <c r="U8" s="1971">
        <v>124.5</v>
      </c>
      <c r="V8" s="1971">
        <v>136.19999999999999</v>
      </c>
      <c r="W8" s="1971">
        <v>135</v>
      </c>
      <c r="X8" s="1971">
        <v>125.4</v>
      </c>
      <c r="Y8" s="1971">
        <v>102.3</v>
      </c>
      <c r="Z8" s="1971">
        <v>114.2</v>
      </c>
      <c r="AA8" s="1971">
        <v>120</v>
      </c>
      <c r="AB8" s="1973">
        <v>114.6</v>
      </c>
      <c r="AC8" s="1973">
        <v>112.4</v>
      </c>
      <c r="AD8" s="1971">
        <v>113.5</v>
      </c>
      <c r="AE8" s="1971">
        <v>112.1</v>
      </c>
      <c r="AF8" s="1971">
        <v>111.4</v>
      </c>
      <c r="AG8" s="1971">
        <v>114.2</v>
      </c>
      <c r="AH8" s="1971">
        <v>117.5</v>
      </c>
      <c r="AI8" s="1972">
        <v>110.2</v>
      </c>
      <c r="AJ8" s="1505">
        <v>100</v>
      </c>
      <c r="AK8" s="1505">
        <v>102</v>
      </c>
      <c r="AL8" s="1505">
        <v>102.1</v>
      </c>
      <c r="AM8" s="1505">
        <v>97.9</v>
      </c>
      <c r="AN8" s="1505">
        <v>96.6</v>
      </c>
      <c r="AO8" s="1506" t="s">
        <v>986</v>
      </c>
      <c r="AP8" s="1225" t="s">
        <v>271</v>
      </c>
      <c r="AQ8" s="327" t="s">
        <v>271</v>
      </c>
      <c r="AU8" s="883">
        <v>5</v>
      </c>
      <c r="AV8" s="883">
        <v>295524</v>
      </c>
      <c r="AW8" s="883">
        <v>9047</v>
      </c>
      <c r="AX8" s="883">
        <v>292829</v>
      </c>
      <c r="AY8" s="883">
        <v>8149</v>
      </c>
    </row>
    <row r="9" spans="1:62">
      <c r="A9" s="1201"/>
      <c r="B9" s="2234" t="s">
        <v>987</v>
      </c>
      <c r="C9" s="2240"/>
      <c r="D9" s="2241" t="s">
        <v>577</v>
      </c>
      <c r="E9" s="2226" t="s">
        <v>579</v>
      </c>
      <c r="F9" s="1218">
        <f t="shared" ref="F9:AN9" si="6">ROUND((F8-E8)/E8*100,1)</f>
        <v>1.6</v>
      </c>
      <c r="G9" s="1218">
        <f t="shared" si="6"/>
        <v>0.6</v>
      </c>
      <c r="H9" s="1218">
        <f t="shared" si="6"/>
        <v>-7.6</v>
      </c>
      <c r="I9" s="1218">
        <f t="shared" si="6"/>
        <v>-5.6</v>
      </c>
      <c r="J9" s="1218">
        <f t="shared" si="6"/>
        <v>1.4</v>
      </c>
      <c r="K9" s="1218">
        <f t="shared" si="6"/>
        <v>-2.1</v>
      </c>
      <c r="L9" s="1218">
        <f t="shared" si="6"/>
        <v>5.9</v>
      </c>
      <c r="M9" s="1218">
        <f t="shared" si="6"/>
        <v>7.9</v>
      </c>
      <c r="N9" s="1218">
        <f t="shared" si="6"/>
        <v>-5.6</v>
      </c>
      <c r="O9" s="1218">
        <f t="shared" si="6"/>
        <v>-1.9</v>
      </c>
      <c r="P9" s="1218">
        <f t="shared" si="6"/>
        <v>3.1</v>
      </c>
      <c r="Q9" s="1218">
        <f t="shared" si="6"/>
        <v>-7.9</v>
      </c>
      <c r="R9" s="1218">
        <f t="shared" si="6"/>
        <v>0.8</v>
      </c>
      <c r="S9" s="1218">
        <f t="shared" si="6"/>
        <v>7.9</v>
      </c>
      <c r="T9" s="1218">
        <f t="shared" si="6"/>
        <v>3.7</v>
      </c>
      <c r="U9" s="1218">
        <f t="shared" si="6"/>
        <v>1.8</v>
      </c>
      <c r="V9" s="1218">
        <f t="shared" si="6"/>
        <v>9.4</v>
      </c>
      <c r="W9" s="1218">
        <f t="shared" si="6"/>
        <v>-0.9</v>
      </c>
      <c r="X9" s="1218">
        <f t="shared" si="6"/>
        <v>-7.1</v>
      </c>
      <c r="Y9" s="1218">
        <f t="shared" si="6"/>
        <v>-18.399999999999999</v>
      </c>
      <c r="Z9" s="1218">
        <f t="shared" si="6"/>
        <v>11.6</v>
      </c>
      <c r="AA9" s="1218">
        <f t="shared" si="6"/>
        <v>5.0999999999999996</v>
      </c>
      <c r="AB9" s="1218">
        <f t="shared" si="6"/>
        <v>-4.5</v>
      </c>
      <c r="AC9" s="1218">
        <f t="shared" si="6"/>
        <v>-1.9</v>
      </c>
      <c r="AD9" s="1218">
        <f t="shared" si="6"/>
        <v>1</v>
      </c>
      <c r="AE9" s="1218">
        <f t="shared" si="6"/>
        <v>-1.2</v>
      </c>
      <c r="AF9" s="1218">
        <f t="shared" si="6"/>
        <v>-0.6</v>
      </c>
      <c r="AG9" s="1218">
        <f t="shared" si="6"/>
        <v>2.5</v>
      </c>
      <c r="AH9" s="1218">
        <f t="shared" si="6"/>
        <v>2.9</v>
      </c>
      <c r="AI9" s="1218">
        <f t="shared" si="6"/>
        <v>-6.2</v>
      </c>
      <c r="AJ9" s="1798">
        <f t="shared" si="6"/>
        <v>-9.3000000000000007</v>
      </c>
      <c r="AK9" s="1798">
        <f t="shared" si="6"/>
        <v>2</v>
      </c>
      <c r="AL9" s="1798">
        <f t="shared" si="6"/>
        <v>0.1</v>
      </c>
      <c r="AM9" s="1798">
        <f t="shared" si="6"/>
        <v>-4.0999999999999996</v>
      </c>
      <c r="AN9" s="2553">
        <f t="shared" si="6"/>
        <v>-1.3</v>
      </c>
      <c r="AO9" s="1500" t="s">
        <v>988</v>
      </c>
      <c r="AP9" s="1201"/>
      <c r="AU9" s="883">
        <v>6</v>
      </c>
      <c r="AV9" s="883">
        <v>274414</v>
      </c>
      <c r="AW9" s="883">
        <v>10869</v>
      </c>
      <c r="AX9" s="883">
        <v>263571</v>
      </c>
      <c r="AY9" s="883">
        <v>9990</v>
      </c>
    </row>
    <row r="10" spans="1:62">
      <c r="A10" s="1201"/>
      <c r="B10" s="2234"/>
      <c r="C10" s="2235" t="s">
        <v>989</v>
      </c>
      <c r="D10" s="2236" t="s">
        <v>994</v>
      </c>
      <c r="E10" s="2237">
        <v>89.2</v>
      </c>
      <c r="F10" s="1450">
        <v>89.8</v>
      </c>
      <c r="G10" s="1450">
        <v>97.3</v>
      </c>
      <c r="H10" s="1450">
        <v>99.6</v>
      </c>
      <c r="I10" s="1450">
        <v>100.1</v>
      </c>
      <c r="J10" s="1450">
        <v>96.7</v>
      </c>
      <c r="K10" s="1450">
        <v>93.6</v>
      </c>
      <c r="L10" s="2238">
        <v>83.5</v>
      </c>
      <c r="M10" s="2238">
        <v>83.6</v>
      </c>
      <c r="N10" s="2238">
        <v>91.1</v>
      </c>
      <c r="O10" s="2238">
        <v>85.4</v>
      </c>
      <c r="P10" s="2238">
        <v>82.9</v>
      </c>
      <c r="Q10" s="2238">
        <v>85.9</v>
      </c>
      <c r="R10" s="2239">
        <v>78.900000000000006</v>
      </c>
      <c r="S10" s="1971">
        <v>78</v>
      </c>
      <c r="T10" s="1971">
        <v>75.7</v>
      </c>
      <c r="U10" s="1971">
        <v>79.400000000000006</v>
      </c>
      <c r="V10" s="1971">
        <v>80.5</v>
      </c>
      <c r="W10" s="1971">
        <v>83.8</v>
      </c>
      <c r="X10" s="1971">
        <v>85.2</v>
      </c>
      <c r="Y10" s="1971">
        <v>78.099999999999994</v>
      </c>
      <c r="Z10" s="1971">
        <v>74.599999999999994</v>
      </c>
      <c r="AA10" s="1971">
        <v>82.1</v>
      </c>
      <c r="AB10" s="1971">
        <v>87.6</v>
      </c>
      <c r="AC10" s="1971">
        <v>88.3</v>
      </c>
      <c r="AD10" s="1971">
        <v>90.7</v>
      </c>
      <c r="AE10" s="1973">
        <v>91.8</v>
      </c>
      <c r="AF10" s="1973">
        <v>96.2</v>
      </c>
      <c r="AG10" s="1973">
        <v>96.2</v>
      </c>
      <c r="AH10" s="1971">
        <v>99.9</v>
      </c>
      <c r="AI10" s="897">
        <v>101.3</v>
      </c>
      <c r="AJ10" s="1306">
        <v>100</v>
      </c>
      <c r="AK10" s="1306">
        <v>98</v>
      </c>
      <c r="AL10" s="1306">
        <v>97.8</v>
      </c>
      <c r="AM10" s="1306">
        <v>100.7</v>
      </c>
      <c r="AN10" s="1505">
        <v>101.7</v>
      </c>
      <c r="AO10" s="1500" t="s">
        <v>97</v>
      </c>
      <c r="AP10" s="1225" t="s">
        <v>271</v>
      </c>
      <c r="AU10" s="883">
        <v>7</v>
      </c>
      <c r="AV10" s="883">
        <v>324398</v>
      </c>
      <c r="AW10" s="883">
        <v>10375</v>
      </c>
      <c r="AX10" s="883">
        <v>257786</v>
      </c>
      <c r="AY10" s="883">
        <v>11050</v>
      </c>
    </row>
    <row r="11" spans="1:62">
      <c r="A11" s="1201"/>
      <c r="B11" s="2234"/>
      <c r="C11" s="2240"/>
      <c r="D11" s="2241" t="s">
        <v>577</v>
      </c>
      <c r="E11" s="2226" t="s">
        <v>579</v>
      </c>
      <c r="F11" s="1244">
        <v>8.5</v>
      </c>
      <c r="G11" s="1244">
        <v>8.5</v>
      </c>
      <c r="H11" s="1244">
        <v>2.2999999999999998</v>
      </c>
      <c r="I11" s="1244">
        <v>0.4</v>
      </c>
      <c r="J11" s="1244">
        <v>-3.4</v>
      </c>
      <c r="K11" s="1244">
        <v>-3.2</v>
      </c>
      <c r="L11" s="1244">
        <v>-10.9</v>
      </c>
      <c r="M11" s="1244">
        <v>0.1</v>
      </c>
      <c r="N11" s="1244">
        <v>9</v>
      </c>
      <c r="O11" s="1244">
        <v>-6.2</v>
      </c>
      <c r="P11" s="1244">
        <v>-2.8</v>
      </c>
      <c r="Q11" s="1244">
        <v>3.4</v>
      </c>
      <c r="R11" s="1244">
        <v>-8</v>
      </c>
      <c r="S11" s="1244">
        <v>-1.2</v>
      </c>
      <c r="T11" s="1244">
        <v>-3</v>
      </c>
      <c r="U11" s="1244">
        <v>5.0999999999999996</v>
      </c>
      <c r="V11" s="1244">
        <v>1.4</v>
      </c>
      <c r="W11" s="1244">
        <v>3.8</v>
      </c>
      <c r="X11" s="1244">
        <v>0.9</v>
      </c>
      <c r="Y11" s="1218">
        <f t="shared" ref="Y11:AN11" si="7">ROUND((Y10-X10)/X10*100,1)</f>
        <v>-8.3000000000000007</v>
      </c>
      <c r="Z11" s="1218">
        <f t="shared" si="7"/>
        <v>-4.5</v>
      </c>
      <c r="AA11" s="1218">
        <f t="shared" si="7"/>
        <v>10.1</v>
      </c>
      <c r="AB11" s="1218">
        <f t="shared" si="7"/>
        <v>6.7</v>
      </c>
      <c r="AC11" s="1218">
        <f t="shared" si="7"/>
        <v>0.8</v>
      </c>
      <c r="AD11" s="1218">
        <f t="shared" si="7"/>
        <v>2.7</v>
      </c>
      <c r="AE11" s="1218">
        <f t="shared" si="7"/>
        <v>1.2</v>
      </c>
      <c r="AF11" s="1218">
        <f t="shared" si="7"/>
        <v>4.8</v>
      </c>
      <c r="AG11" s="1218">
        <f t="shared" si="7"/>
        <v>0</v>
      </c>
      <c r="AH11" s="1218">
        <f t="shared" si="7"/>
        <v>3.8</v>
      </c>
      <c r="AI11" s="1218">
        <f t="shared" si="7"/>
        <v>1.4</v>
      </c>
      <c r="AJ11" s="1227">
        <f t="shared" si="7"/>
        <v>-1.3</v>
      </c>
      <c r="AK11" s="1227">
        <f t="shared" si="7"/>
        <v>-2</v>
      </c>
      <c r="AL11" s="1227">
        <f t="shared" si="7"/>
        <v>-0.2</v>
      </c>
      <c r="AM11" s="1227">
        <f t="shared" si="7"/>
        <v>3</v>
      </c>
      <c r="AN11" s="1227">
        <f t="shared" si="7"/>
        <v>1</v>
      </c>
      <c r="AO11" s="1508"/>
      <c r="AP11" s="1201" t="s">
        <v>271</v>
      </c>
      <c r="AR11" s="327" t="s">
        <v>271</v>
      </c>
      <c r="AU11" s="883">
        <v>8</v>
      </c>
      <c r="AV11" s="883">
        <v>291709</v>
      </c>
      <c r="AW11" s="883">
        <v>8872</v>
      </c>
      <c r="AX11" s="883">
        <v>261618</v>
      </c>
      <c r="AY11" s="883">
        <v>9289</v>
      </c>
    </row>
    <row r="12" spans="1:62" ht="19">
      <c r="A12" s="1201"/>
      <c r="B12" s="2234" t="s">
        <v>990</v>
      </c>
      <c r="C12" s="2235" t="s">
        <v>991</v>
      </c>
      <c r="D12" s="2236" t="s">
        <v>576</v>
      </c>
      <c r="E12" s="2242">
        <v>14.306666999999999</v>
      </c>
      <c r="F12" s="1450">
        <v>15.424234869999999</v>
      </c>
      <c r="G12" s="1450">
        <v>16.292895730000001</v>
      </c>
      <c r="H12" s="1450">
        <v>15.770829460000002</v>
      </c>
      <c r="I12" s="1450">
        <v>14.89768115</v>
      </c>
      <c r="J12" s="1450">
        <v>12.7881464</v>
      </c>
      <c r="K12" s="1450">
        <v>14.403391300000001</v>
      </c>
      <c r="L12" s="2238">
        <v>14.580280400000001</v>
      </c>
      <c r="M12" s="2238">
        <v>15.19490991</v>
      </c>
      <c r="N12" s="2238">
        <v>14.39439383</v>
      </c>
      <c r="O12" s="2238">
        <v>13.57866493</v>
      </c>
      <c r="P12" s="2238">
        <v>14.06998963</v>
      </c>
      <c r="Q12" s="2239">
        <v>13.121288460000001</v>
      </c>
      <c r="R12" s="2239">
        <v>12.45880403</v>
      </c>
      <c r="S12" s="1971">
        <v>12.34536486</v>
      </c>
      <c r="T12" s="1971">
        <v>12.945203470000001</v>
      </c>
      <c r="U12" s="1971">
        <v>13.477827189999999</v>
      </c>
      <c r="V12" s="1971">
        <v>14.45498136</v>
      </c>
      <c r="W12" s="1971">
        <v>15.78463943</v>
      </c>
      <c r="X12" s="1971">
        <v>16.51279173</v>
      </c>
      <c r="Y12" s="1971">
        <v>13.423027800000002</v>
      </c>
      <c r="Z12" s="1971">
        <v>14.183783480000001</v>
      </c>
      <c r="AA12" s="1971">
        <v>14.357443179999999</v>
      </c>
      <c r="AB12" s="1971">
        <v>14.347022390000001</v>
      </c>
      <c r="AC12" s="1971">
        <v>14.02686606</v>
      </c>
      <c r="AD12" s="1971">
        <v>14.88835591</v>
      </c>
      <c r="AE12" s="1971">
        <v>15.44567243</v>
      </c>
      <c r="AF12" s="1971">
        <v>15.10535</v>
      </c>
      <c r="AG12" s="1973">
        <v>15.665881000000001</v>
      </c>
      <c r="AH12" s="1973">
        <v>16.506736</v>
      </c>
      <c r="AI12" s="1509">
        <v>16.228975999999999</v>
      </c>
      <c r="AJ12" s="1510">
        <v>16.263313</v>
      </c>
      <c r="AK12" s="1510">
        <v>16.502306999999998</v>
      </c>
      <c r="AL12" s="1510">
        <v>18.340264000000001</v>
      </c>
      <c r="AM12" s="1510">
        <v>18.461711000000001</v>
      </c>
      <c r="AN12" s="1510" t="s">
        <v>568</v>
      </c>
      <c r="AO12" s="1259" t="s">
        <v>1245</v>
      </c>
      <c r="AP12" s="1201" t="s">
        <v>64</v>
      </c>
      <c r="AQ12" s="327" t="s">
        <v>271</v>
      </c>
      <c r="AU12" s="883">
        <v>9</v>
      </c>
      <c r="AV12" s="883">
        <v>258273</v>
      </c>
      <c r="AW12" s="883">
        <v>11536</v>
      </c>
      <c r="AX12" s="883">
        <v>256581</v>
      </c>
      <c r="AY12" s="883">
        <v>11929</v>
      </c>
    </row>
    <row r="13" spans="1:62">
      <c r="A13" s="1201"/>
      <c r="B13" s="2243"/>
      <c r="C13" s="2240"/>
      <c r="D13" s="2244" t="s">
        <v>577</v>
      </c>
      <c r="E13" s="2226" t="s">
        <v>579</v>
      </c>
      <c r="F13" s="2245">
        <v>7.8</v>
      </c>
      <c r="G13" s="1450">
        <v>5.6</v>
      </c>
      <c r="H13" s="1450">
        <v>-3.2</v>
      </c>
      <c r="I13" s="1450">
        <v>-5.5</v>
      </c>
      <c r="J13" s="1450">
        <v>-2</v>
      </c>
      <c r="K13" s="1450">
        <v>-1.4</v>
      </c>
      <c r="L13" s="1450">
        <v>1.2</v>
      </c>
      <c r="M13" s="1450">
        <v>4.2</v>
      </c>
      <c r="N13" s="1450">
        <v>-5.3</v>
      </c>
      <c r="O13" s="1450">
        <v>-5.7</v>
      </c>
      <c r="P13" s="1450">
        <v>3.6</v>
      </c>
      <c r="Q13" s="1450">
        <v>-6.7</v>
      </c>
      <c r="R13" s="1450">
        <v>-5</v>
      </c>
      <c r="S13" s="1450">
        <v>-0.9</v>
      </c>
      <c r="T13" s="1450">
        <v>4.9000000000000004</v>
      </c>
      <c r="U13" s="1450">
        <v>4.0999999999999996</v>
      </c>
      <c r="V13" s="1450">
        <v>7.3</v>
      </c>
      <c r="W13" s="1450">
        <v>9.1999999999999993</v>
      </c>
      <c r="X13" s="1450">
        <v>4.5999999999999996</v>
      </c>
      <c r="Y13" s="1450">
        <v>-18.7</v>
      </c>
      <c r="Z13" s="1450">
        <v>5.7</v>
      </c>
      <c r="AA13" s="1450">
        <v>1.2</v>
      </c>
      <c r="AB13" s="1450">
        <v>-0.1</v>
      </c>
      <c r="AC13" s="1450">
        <v>-2.9</v>
      </c>
      <c r="AD13" s="1218">
        <f t="shared" ref="AD13:AM13" si="8">ROUND((AD12-AC12)/AC12*100,1)</f>
        <v>6.1</v>
      </c>
      <c r="AE13" s="1218">
        <f t="shared" si="8"/>
        <v>3.7</v>
      </c>
      <c r="AF13" s="1218">
        <f t="shared" si="8"/>
        <v>-2.2000000000000002</v>
      </c>
      <c r="AG13" s="1218">
        <f t="shared" si="8"/>
        <v>3.7</v>
      </c>
      <c r="AH13" s="1218">
        <f t="shared" si="8"/>
        <v>5.4</v>
      </c>
      <c r="AI13" s="1218">
        <f t="shared" si="8"/>
        <v>-1.7</v>
      </c>
      <c r="AJ13" s="1218">
        <f t="shared" si="8"/>
        <v>0.2</v>
      </c>
      <c r="AK13" s="1499">
        <f t="shared" si="8"/>
        <v>1.5</v>
      </c>
      <c r="AL13" s="1499">
        <f t="shared" si="8"/>
        <v>11.1</v>
      </c>
      <c r="AM13" s="1499">
        <f t="shared" si="8"/>
        <v>0.7</v>
      </c>
      <c r="AN13" s="2554" t="s">
        <v>568</v>
      </c>
      <c r="AO13" s="1256" t="s">
        <v>1246</v>
      </c>
      <c r="AP13" s="1201" t="s">
        <v>64</v>
      </c>
      <c r="AU13" s="883">
        <v>10</v>
      </c>
      <c r="AV13" s="883">
        <v>288644</v>
      </c>
      <c r="AW13" s="883">
        <v>10166</v>
      </c>
      <c r="AX13" s="883">
        <v>298455</v>
      </c>
      <c r="AY13" s="883">
        <v>11006</v>
      </c>
    </row>
    <row r="14" spans="1:62">
      <c r="A14" s="1201"/>
      <c r="B14" s="2234" t="s">
        <v>992</v>
      </c>
      <c r="C14" s="2246" t="s">
        <v>993</v>
      </c>
      <c r="D14" s="2236" t="s">
        <v>994</v>
      </c>
      <c r="E14" s="2247" t="s">
        <v>995</v>
      </c>
      <c r="F14" s="2248" t="s">
        <v>996</v>
      </c>
      <c r="G14" s="2248" t="s">
        <v>997</v>
      </c>
      <c r="H14" s="2248" t="s">
        <v>998</v>
      </c>
      <c r="I14" s="2248" t="s">
        <v>999</v>
      </c>
      <c r="J14" s="2248" t="s">
        <v>906</v>
      </c>
      <c r="K14" s="2248" t="s">
        <v>908</v>
      </c>
      <c r="L14" s="2249" t="s">
        <v>844</v>
      </c>
      <c r="M14" s="2249" t="s">
        <v>846</v>
      </c>
      <c r="N14" s="2249" t="s">
        <v>1000</v>
      </c>
      <c r="O14" s="2249" t="s">
        <v>1001</v>
      </c>
      <c r="P14" s="2249" t="s">
        <v>844</v>
      </c>
      <c r="Q14" s="2249" t="s">
        <v>907</v>
      </c>
      <c r="R14" s="2250" t="s">
        <v>1002</v>
      </c>
      <c r="S14" s="2250" t="s">
        <v>904</v>
      </c>
      <c r="T14" s="2250" t="s">
        <v>905</v>
      </c>
      <c r="U14" s="2250" t="s">
        <v>1003</v>
      </c>
      <c r="V14" s="2250" t="s">
        <v>1003</v>
      </c>
      <c r="W14" s="2250" t="s">
        <v>1004</v>
      </c>
      <c r="X14" s="2250" t="s">
        <v>1005</v>
      </c>
      <c r="Y14" s="2250" t="s">
        <v>904</v>
      </c>
      <c r="Z14" s="2250" t="s">
        <v>1006</v>
      </c>
      <c r="AA14" s="2250" t="s">
        <v>1007</v>
      </c>
      <c r="AB14" s="2250" t="s">
        <v>1008</v>
      </c>
      <c r="AC14" s="2250" t="s">
        <v>1009</v>
      </c>
      <c r="AD14" s="2250" t="s">
        <v>1010</v>
      </c>
      <c r="AE14" s="2250" t="s">
        <v>909</v>
      </c>
      <c r="AF14" s="2250" t="s">
        <v>911</v>
      </c>
      <c r="AG14" s="2250" t="s">
        <v>910</v>
      </c>
      <c r="AH14" s="1312" t="s">
        <v>843</v>
      </c>
      <c r="AI14" s="1312" t="s">
        <v>845</v>
      </c>
      <c r="AJ14" s="1234" t="s">
        <v>847</v>
      </c>
      <c r="AK14" s="1313" t="s">
        <v>845</v>
      </c>
      <c r="AL14" s="1313" t="s">
        <v>1209</v>
      </c>
      <c r="AM14" s="1313" t="s">
        <v>1247</v>
      </c>
      <c r="AN14" s="1234" t="s">
        <v>1452</v>
      </c>
      <c r="AO14" s="1506" t="s">
        <v>1011</v>
      </c>
      <c r="AP14" s="1201"/>
      <c r="AU14" s="883">
        <v>11</v>
      </c>
      <c r="AV14" s="883">
        <v>238263</v>
      </c>
      <c r="AW14" s="883">
        <v>10431</v>
      </c>
      <c r="AX14" s="883">
        <v>280576</v>
      </c>
      <c r="AY14" s="883">
        <v>10976</v>
      </c>
    </row>
    <row r="15" spans="1:62">
      <c r="A15" s="1201"/>
      <c r="B15" s="2234"/>
      <c r="C15" s="2251" t="s">
        <v>1012</v>
      </c>
      <c r="D15" s="2244" t="s">
        <v>577</v>
      </c>
      <c r="E15" s="2226" t="s">
        <v>579</v>
      </c>
      <c r="F15" s="1244">
        <f t="shared" ref="F15:AN15" si="9">ROUND((F14-E14)/E14*100,1)</f>
        <v>3.3</v>
      </c>
      <c r="G15" s="1244">
        <f t="shared" si="9"/>
        <v>3.1</v>
      </c>
      <c r="H15" s="1244">
        <f t="shared" si="9"/>
        <v>1.8</v>
      </c>
      <c r="I15" s="1244">
        <f t="shared" si="9"/>
        <v>1.2</v>
      </c>
      <c r="J15" s="1244">
        <f t="shared" si="9"/>
        <v>0.7</v>
      </c>
      <c r="K15" s="1244">
        <f t="shared" si="9"/>
        <v>-0.3</v>
      </c>
      <c r="L15" s="1244">
        <f t="shared" si="9"/>
        <v>2.2000000000000002</v>
      </c>
      <c r="M15" s="1244">
        <f t="shared" si="9"/>
        <v>1.6</v>
      </c>
      <c r="N15" s="1244">
        <f t="shared" si="9"/>
        <v>0.9</v>
      </c>
      <c r="O15" s="1244">
        <f t="shared" si="9"/>
        <v>-0.8</v>
      </c>
      <c r="P15" s="1244">
        <f t="shared" si="9"/>
        <v>-1.7</v>
      </c>
      <c r="Q15" s="1244">
        <f t="shared" si="9"/>
        <v>-1.6</v>
      </c>
      <c r="R15" s="1244">
        <f t="shared" si="9"/>
        <v>-2.2999999999999998</v>
      </c>
      <c r="S15" s="1244">
        <f t="shared" si="9"/>
        <v>-0.4</v>
      </c>
      <c r="T15" s="1244">
        <f t="shared" si="9"/>
        <v>0.5</v>
      </c>
      <c r="U15" s="1244">
        <f t="shared" si="9"/>
        <v>-0.3</v>
      </c>
      <c r="V15" s="1244">
        <f t="shared" si="9"/>
        <v>0</v>
      </c>
      <c r="W15" s="1244">
        <f t="shared" si="9"/>
        <v>-0.1</v>
      </c>
      <c r="X15" s="1244">
        <f t="shared" si="9"/>
        <v>1.1000000000000001</v>
      </c>
      <c r="Y15" s="1244">
        <f t="shared" si="9"/>
        <v>-1.1000000000000001</v>
      </c>
      <c r="Z15" s="1244">
        <f t="shared" si="9"/>
        <v>-0.3</v>
      </c>
      <c r="AA15" s="1244">
        <f t="shared" si="9"/>
        <v>-0.2</v>
      </c>
      <c r="AB15" s="1244">
        <f t="shared" si="9"/>
        <v>-0.1</v>
      </c>
      <c r="AC15" s="1244">
        <f t="shared" si="9"/>
        <v>0.2</v>
      </c>
      <c r="AD15" s="1244">
        <f t="shared" si="9"/>
        <v>2.4</v>
      </c>
      <c r="AE15" s="1244">
        <f t="shared" si="9"/>
        <v>0.9</v>
      </c>
      <c r="AF15" s="1244">
        <f t="shared" si="9"/>
        <v>0.2</v>
      </c>
      <c r="AG15" s="1244">
        <f t="shared" si="9"/>
        <v>0.2</v>
      </c>
      <c r="AH15" s="1244">
        <f t="shared" si="9"/>
        <v>0.7</v>
      </c>
      <c r="AI15" s="1244">
        <f t="shared" si="9"/>
        <v>0.6</v>
      </c>
      <c r="AJ15" s="1235">
        <f t="shared" si="9"/>
        <v>0.7</v>
      </c>
      <c r="AK15" s="1235">
        <f t="shared" si="9"/>
        <v>-0.7</v>
      </c>
      <c r="AL15" s="1235">
        <f t="shared" si="9"/>
        <v>2</v>
      </c>
      <c r="AM15" s="1235">
        <f t="shared" si="9"/>
        <v>3.4</v>
      </c>
      <c r="AN15" s="1235">
        <f t="shared" si="9"/>
        <v>2.9</v>
      </c>
      <c r="AO15" s="1513" t="s">
        <v>1013</v>
      </c>
      <c r="AP15" s="1201"/>
      <c r="AR15" s="1236"/>
      <c r="AS15" s="1236"/>
      <c r="AT15" s="1236"/>
      <c r="AU15" s="883">
        <v>12</v>
      </c>
      <c r="AV15" s="883">
        <v>297142</v>
      </c>
      <c r="AW15" s="883">
        <v>9837</v>
      </c>
      <c r="AX15" s="883">
        <v>344811</v>
      </c>
      <c r="AY15" s="883">
        <v>8938</v>
      </c>
      <c r="AZ15" s="1236"/>
      <c r="BA15" s="1236"/>
      <c r="BB15" s="1236"/>
      <c r="BC15" s="1236"/>
      <c r="BD15" s="1236"/>
      <c r="BE15" s="1236"/>
      <c r="BF15" s="1236"/>
      <c r="BG15" s="1236"/>
      <c r="BH15" s="1236"/>
      <c r="BI15" s="1236"/>
      <c r="BJ15" s="1236"/>
    </row>
    <row r="16" spans="1:62">
      <c r="A16" s="1201"/>
      <c r="B16" s="2234" t="s">
        <v>1014</v>
      </c>
      <c r="C16" s="2246" t="s">
        <v>578</v>
      </c>
      <c r="D16" s="2236" t="s">
        <v>784</v>
      </c>
      <c r="E16" s="2252">
        <f t="shared" ref="E16:AN17" si="10">E78</f>
        <v>103.041666666667</v>
      </c>
      <c r="F16" s="2248">
        <f t="shared" si="10"/>
        <v>104.583333333333</v>
      </c>
      <c r="G16" s="2248">
        <f t="shared" si="10"/>
        <v>105.666666666667</v>
      </c>
      <c r="H16" s="2248">
        <f t="shared" si="10"/>
        <v>104.741666666667</v>
      </c>
      <c r="I16" s="2248">
        <f t="shared" si="10"/>
        <v>103.091666666667</v>
      </c>
      <c r="J16" s="2248">
        <f t="shared" si="10"/>
        <v>101.4</v>
      </c>
      <c r="K16" s="2248">
        <f t="shared" si="10"/>
        <v>100.541666666667</v>
      </c>
      <c r="L16" s="2248">
        <f t="shared" si="10"/>
        <v>98.85</v>
      </c>
      <c r="M16" s="2248">
        <f t="shared" si="10"/>
        <v>99.525000000000006</v>
      </c>
      <c r="N16" s="2248">
        <f t="shared" si="10"/>
        <v>97.974999999999994</v>
      </c>
      <c r="O16" s="2248">
        <f t="shared" si="10"/>
        <v>96.625</v>
      </c>
      <c r="P16" s="2248">
        <f t="shared" si="10"/>
        <v>96.633333333333297</v>
      </c>
      <c r="Q16" s="2248">
        <f t="shared" si="10"/>
        <v>94.391666666666694</v>
      </c>
      <c r="R16" s="2248">
        <f t="shared" si="10"/>
        <v>92.4583333333333</v>
      </c>
      <c r="S16" s="2248">
        <f t="shared" si="10"/>
        <v>91.641666666666694</v>
      </c>
      <c r="T16" s="2248">
        <f t="shared" si="10"/>
        <v>92.841666666666697</v>
      </c>
      <c r="U16" s="2248">
        <f t="shared" si="10"/>
        <v>94.341666666666697</v>
      </c>
      <c r="V16" s="2248">
        <f t="shared" si="10"/>
        <v>96.433333333333294</v>
      </c>
      <c r="W16" s="2248">
        <f t="shared" si="10"/>
        <v>98.108333333333306</v>
      </c>
      <c r="X16" s="2248">
        <f t="shared" si="10"/>
        <v>102.60833333333299</v>
      </c>
      <c r="Y16" s="2248">
        <f t="shared" si="10"/>
        <v>97.2083333333333</v>
      </c>
      <c r="Z16" s="2248">
        <f t="shared" si="10"/>
        <v>97.108333333333306</v>
      </c>
      <c r="AA16" s="2248">
        <f t="shared" si="10"/>
        <v>98.5</v>
      </c>
      <c r="AB16" s="2248">
        <f t="shared" si="10"/>
        <v>97.65</v>
      </c>
      <c r="AC16" s="2248">
        <f t="shared" si="10"/>
        <v>98.866666666666703</v>
      </c>
      <c r="AD16" s="2248">
        <f t="shared" si="10"/>
        <v>102.05</v>
      </c>
      <c r="AE16" s="2248">
        <f t="shared" si="10"/>
        <v>99.7083333333333</v>
      </c>
      <c r="AF16" s="2248">
        <f t="shared" si="10"/>
        <v>96.2</v>
      </c>
      <c r="AG16" s="2248">
        <f t="shared" si="10"/>
        <v>98.424999999999997</v>
      </c>
      <c r="AH16" s="2248">
        <f t="shared" si="10"/>
        <v>100.97499999999999</v>
      </c>
      <c r="AI16" s="2253">
        <f t="shared" si="10"/>
        <v>101.166666666667</v>
      </c>
      <c r="AJ16" s="1306">
        <f t="shared" si="10"/>
        <v>100</v>
      </c>
      <c r="AK16" s="1505">
        <f t="shared" si="10"/>
        <v>104.60833333333299</v>
      </c>
      <c r="AL16" s="1505">
        <f t="shared" si="10"/>
        <v>114.875</v>
      </c>
      <c r="AM16" s="1505">
        <f t="shared" si="10"/>
        <v>119.85833333333299</v>
      </c>
      <c r="AN16" s="1505">
        <f t="shared" si="10"/>
        <v>122.625</v>
      </c>
      <c r="AO16" s="1506" t="s">
        <v>1015</v>
      </c>
      <c r="AP16" s="1201"/>
      <c r="AU16" s="1840" t="s">
        <v>507</v>
      </c>
      <c r="AV16" s="1841">
        <f>SUM(AV4:AV15)</f>
        <v>3358557</v>
      </c>
      <c r="AW16" s="1841">
        <f>SUM(AW4:AW15)</f>
        <v>127169</v>
      </c>
      <c r="AX16" s="1841">
        <f>SUM(AX4:AX15)</f>
        <v>3362480</v>
      </c>
      <c r="AY16" s="1841">
        <f>SUM(AY4:AY15)</f>
        <v>122445</v>
      </c>
    </row>
    <row r="17" spans="1:66">
      <c r="A17" s="1201"/>
      <c r="B17" s="2243"/>
      <c r="C17" s="2254" t="s">
        <v>1016</v>
      </c>
      <c r="D17" s="2244" t="s">
        <v>577</v>
      </c>
      <c r="E17" s="2255" t="str">
        <f t="shared" si="10"/>
        <v>－</v>
      </c>
      <c r="F17" s="2256">
        <f t="shared" si="10"/>
        <v>1.5</v>
      </c>
      <c r="G17" s="2256">
        <f t="shared" si="10"/>
        <v>1</v>
      </c>
      <c r="H17" s="2256">
        <f t="shared" si="10"/>
        <v>-0.9</v>
      </c>
      <c r="I17" s="2256">
        <f t="shared" si="10"/>
        <v>-1.6</v>
      </c>
      <c r="J17" s="2256">
        <f t="shared" si="10"/>
        <v>-1.6</v>
      </c>
      <c r="K17" s="2256">
        <f t="shared" si="10"/>
        <v>-0.8</v>
      </c>
      <c r="L17" s="2256">
        <f t="shared" si="10"/>
        <v>-1.7</v>
      </c>
      <c r="M17" s="2256">
        <f t="shared" si="10"/>
        <v>0.7</v>
      </c>
      <c r="N17" s="2256">
        <f t="shared" si="10"/>
        <v>-1.6</v>
      </c>
      <c r="O17" s="2256">
        <f t="shared" si="10"/>
        <v>-1.4</v>
      </c>
      <c r="P17" s="2256">
        <f t="shared" si="10"/>
        <v>0</v>
      </c>
      <c r="Q17" s="2256">
        <f t="shared" si="10"/>
        <v>-2.2999999999999998</v>
      </c>
      <c r="R17" s="2256">
        <f t="shared" si="10"/>
        <v>-2</v>
      </c>
      <c r="S17" s="2256">
        <f t="shared" si="10"/>
        <v>-0.9</v>
      </c>
      <c r="T17" s="2256">
        <f t="shared" si="10"/>
        <v>1.3</v>
      </c>
      <c r="U17" s="2256">
        <f t="shared" si="10"/>
        <v>1.6</v>
      </c>
      <c r="V17" s="2256">
        <f t="shared" si="10"/>
        <v>2.2000000000000002</v>
      </c>
      <c r="W17" s="2256">
        <f t="shared" si="10"/>
        <v>1.7</v>
      </c>
      <c r="X17" s="2256">
        <f t="shared" si="10"/>
        <v>4.5999999999999996</v>
      </c>
      <c r="Y17" s="2256">
        <f t="shared" si="10"/>
        <v>-5.3</v>
      </c>
      <c r="Z17" s="2256">
        <f t="shared" si="10"/>
        <v>-0.1</v>
      </c>
      <c r="AA17" s="2256">
        <f t="shared" si="10"/>
        <v>1.4</v>
      </c>
      <c r="AB17" s="2256">
        <f t="shared" si="10"/>
        <v>-0.9</v>
      </c>
      <c r="AC17" s="2256">
        <f t="shared" si="10"/>
        <v>1.2</v>
      </c>
      <c r="AD17" s="2256">
        <f t="shared" si="10"/>
        <v>3.2</v>
      </c>
      <c r="AE17" s="2256">
        <f t="shared" si="10"/>
        <v>-2.2999999999999998</v>
      </c>
      <c r="AF17" s="2256">
        <f t="shared" si="10"/>
        <v>-3.5</v>
      </c>
      <c r="AG17" s="2256">
        <f t="shared" si="10"/>
        <v>2.2999999999999998</v>
      </c>
      <c r="AH17" s="2256">
        <f t="shared" si="10"/>
        <v>2.6</v>
      </c>
      <c r="AI17" s="897">
        <f t="shared" si="10"/>
        <v>0.2</v>
      </c>
      <c r="AJ17" s="1505">
        <f t="shared" si="10"/>
        <v>-1.2</v>
      </c>
      <c r="AK17" s="1505">
        <f t="shared" si="10"/>
        <v>4.5999999999999996</v>
      </c>
      <c r="AL17" s="1505">
        <f t="shared" si="10"/>
        <v>9.8000000000000007</v>
      </c>
      <c r="AM17" s="1505">
        <f t="shared" si="10"/>
        <v>4.3</v>
      </c>
      <c r="AN17" s="1505">
        <f t="shared" si="10"/>
        <v>2.2999999999999998</v>
      </c>
      <c r="AO17" s="1513" t="s">
        <v>1013</v>
      </c>
      <c r="AP17" s="1201"/>
      <c r="AU17" s="883" t="s">
        <v>1251</v>
      </c>
    </row>
    <row r="18" spans="1:66">
      <c r="A18" s="1201"/>
      <c r="B18" s="2257"/>
      <c r="C18" s="2258" t="s">
        <v>1017</v>
      </c>
      <c r="D18" s="2236" t="s">
        <v>994</v>
      </c>
      <c r="E18" s="2259">
        <f t="shared" ref="E18:AN18" si="11">E119</f>
        <v>92.2</v>
      </c>
      <c r="F18" s="2260">
        <f t="shared" si="11"/>
        <v>96.5</v>
      </c>
      <c r="G18" s="2260">
        <f t="shared" si="11"/>
        <v>99.7</v>
      </c>
      <c r="H18" s="2260">
        <f t="shared" si="11"/>
        <v>101.6</v>
      </c>
      <c r="I18" s="2260">
        <f t="shared" si="11"/>
        <v>102.2</v>
      </c>
      <c r="J18" s="2260">
        <f t="shared" si="11"/>
        <v>104</v>
      </c>
      <c r="K18" s="2260">
        <f t="shared" si="11"/>
        <v>105.9</v>
      </c>
      <c r="L18" s="2260">
        <f t="shared" si="11"/>
        <v>107.6</v>
      </c>
      <c r="M18" s="2260">
        <f t="shared" si="11"/>
        <v>109.6</v>
      </c>
      <c r="N18" s="2260">
        <f t="shared" si="11"/>
        <v>108.2</v>
      </c>
      <c r="O18" s="2260">
        <f t="shared" si="11"/>
        <v>106.7</v>
      </c>
      <c r="P18" s="2260">
        <f t="shared" si="11"/>
        <v>106.4</v>
      </c>
      <c r="Q18" s="2260">
        <f t="shared" si="11"/>
        <v>105.4</v>
      </c>
      <c r="R18" s="2260">
        <f t="shared" si="11"/>
        <v>102.4</v>
      </c>
      <c r="S18" s="2260">
        <f t="shared" si="11"/>
        <v>102.3</v>
      </c>
      <c r="T18" s="2260">
        <f t="shared" si="11"/>
        <v>101.8</v>
      </c>
      <c r="U18" s="2260">
        <f t="shared" si="11"/>
        <v>102.9</v>
      </c>
      <c r="V18" s="2260">
        <f t="shared" si="11"/>
        <v>103.9</v>
      </c>
      <c r="W18" s="2260">
        <f t="shared" si="11"/>
        <v>103</v>
      </c>
      <c r="X18" s="2260">
        <f t="shared" si="11"/>
        <v>102.5</v>
      </c>
      <c r="Y18" s="2260">
        <f t="shared" si="11"/>
        <v>97.6</v>
      </c>
      <c r="Z18" s="2260">
        <f t="shared" si="11"/>
        <v>98.6</v>
      </c>
      <c r="AA18" s="2260">
        <f t="shared" si="11"/>
        <v>98.9</v>
      </c>
      <c r="AB18" s="2260">
        <f t="shared" si="11"/>
        <v>97.9</v>
      </c>
      <c r="AC18" s="2260">
        <f t="shared" si="11"/>
        <v>97.9</v>
      </c>
      <c r="AD18" s="2260">
        <f t="shared" si="11"/>
        <v>98.9</v>
      </c>
      <c r="AE18" s="2260">
        <f t="shared" si="11"/>
        <v>99</v>
      </c>
      <c r="AF18" s="2260">
        <f t="shared" si="11"/>
        <v>100.1</v>
      </c>
      <c r="AG18" s="2260">
        <f t="shared" si="11"/>
        <v>99.7</v>
      </c>
      <c r="AH18" s="2260">
        <f t="shared" si="11"/>
        <v>104.3</v>
      </c>
      <c r="AI18" s="2260">
        <f t="shared" si="11"/>
        <v>105.4</v>
      </c>
      <c r="AJ18" s="2260">
        <f t="shared" si="11"/>
        <v>100</v>
      </c>
      <c r="AK18" s="2260">
        <f t="shared" si="11"/>
        <v>102.5</v>
      </c>
      <c r="AL18" s="2260">
        <f t="shared" si="11"/>
        <v>102.1</v>
      </c>
      <c r="AM18" s="2260">
        <f t="shared" si="11"/>
        <v>103.8</v>
      </c>
      <c r="AN18" s="2260">
        <f t="shared" si="11"/>
        <v>102.3</v>
      </c>
      <c r="AO18" s="1511" t="s">
        <v>1018</v>
      </c>
      <c r="AP18" s="1242"/>
      <c r="AU18" s="2261" t="s">
        <v>720</v>
      </c>
      <c r="AV18" s="1840"/>
      <c r="AW18" s="1840"/>
      <c r="AX18" s="1841">
        <f>SUM(AV7:AV15)+SUM(AX4:AX6)</f>
        <v>3405171</v>
      </c>
      <c r="AY18" s="1841">
        <f>SUM(AW7:AW15)+SUM(AY4:AY6)</f>
        <v>123090</v>
      </c>
    </row>
    <row r="19" spans="1:66">
      <c r="A19" s="1201"/>
      <c r="B19" s="2257"/>
      <c r="C19" s="2240" t="s">
        <v>1019</v>
      </c>
      <c r="D19" s="2244" t="s">
        <v>577</v>
      </c>
      <c r="E19" s="2262" t="s">
        <v>579</v>
      </c>
      <c r="F19" s="1450">
        <f t="shared" ref="F19:AN19" si="12">ROUND((F18-E18)/E18*100,1)</f>
        <v>4.7</v>
      </c>
      <c r="G19" s="1450">
        <f t="shared" si="12"/>
        <v>3.3</v>
      </c>
      <c r="H19" s="1450">
        <f t="shared" si="12"/>
        <v>1.9</v>
      </c>
      <c r="I19" s="1450">
        <f t="shared" si="12"/>
        <v>0.6</v>
      </c>
      <c r="J19" s="1450">
        <f t="shared" si="12"/>
        <v>1.8</v>
      </c>
      <c r="K19" s="1450">
        <f t="shared" si="12"/>
        <v>1.8</v>
      </c>
      <c r="L19" s="1450">
        <f t="shared" si="12"/>
        <v>1.6</v>
      </c>
      <c r="M19" s="1450">
        <f t="shared" si="12"/>
        <v>1.9</v>
      </c>
      <c r="N19" s="1450">
        <f t="shared" si="12"/>
        <v>-1.3</v>
      </c>
      <c r="O19" s="1450">
        <f t="shared" si="12"/>
        <v>-1.4</v>
      </c>
      <c r="P19" s="1450">
        <f t="shared" si="12"/>
        <v>-0.3</v>
      </c>
      <c r="Q19" s="1450">
        <f t="shared" si="12"/>
        <v>-0.9</v>
      </c>
      <c r="R19" s="1450">
        <f t="shared" si="12"/>
        <v>-2.8</v>
      </c>
      <c r="S19" s="1450">
        <f t="shared" si="12"/>
        <v>-0.1</v>
      </c>
      <c r="T19" s="1450">
        <f t="shared" si="12"/>
        <v>-0.5</v>
      </c>
      <c r="U19" s="1450">
        <f t="shared" si="12"/>
        <v>1.1000000000000001</v>
      </c>
      <c r="V19" s="1450">
        <f t="shared" si="12"/>
        <v>1</v>
      </c>
      <c r="W19" s="1450">
        <f t="shared" si="12"/>
        <v>-0.9</v>
      </c>
      <c r="X19" s="1450">
        <f t="shared" si="12"/>
        <v>-0.5</v>
      </c>
      <c r="Y19" s="1450">
        <f t="shared" si="12"/>
        <v>-4.8</v>
      </c>
      <c r="Z19" s="1450">
        <f t="shared" si="12"/>
        <v>1</v>
      </c>
      <c r="AA19" s="2263">
        <f t="shared" si="12"/>
        <v>0.3</v>
      </c>
      <c r="AB19" s="2263">
        <f t="shared" si="12"/>
        <v>-1</v>
      </c>
      <c r="AC19" s="2263">
        <f t="shared" si="12"/>
        <v>0</v>
      </c>
      <c r="AD19" s="2263">
        <f t="shared" si="12"/>
        <v>1</v>
      </c>
      <c r="AE19" s="2263">
        <f t="shared" si="12"/>
        <v>0.1</v>
      </c>
      <c r="AF19" s="2263">
        <f t="shared" si="12"/>
        <v>1.1000000000000001</v>
      </c>
      <c r="AG19" s="2263">
        <f t="shared" si="12"/>
        <v>-0.4</v>
      </c>
      <c r="AH19" s="2263">
        <f t="shared" si="12"/>
        <v>4.5999999999999996</v>
      </c>
      <c r="AI19" s="2263">
        <f t="shared" si="12"/>
        <v>1.1000000000000001</v>
      </c>
      <c r="AJ19" s="2263">
        <f t="shared" si="12"/>
        <v>-5.0999999999999996</v>
      </c>
      <c r="AK19" s="2264">
        <f t="shared" si="12"/>
        <v>2.5</v>
      </c>
      <c r="AL19" s="2264">
        <f t="shared" si="12"/>
        <v>-0.4</v>
      </c>
      <c r="AM19" s="2264">
        <f t="shared" si="12"/>
        <v>1.7</v>
      </c>
      <c r="AN19" s="2264">
        <f t="shared" si="12"/>
        <v>-1.4</v>
      </c>
      <c r="AO19" s="1515" t="s">
        <v>97</v>
      </c>
      <c r="AP19" s="1204"/>
    </row>
    <row r="20" spans="1:66">
      <c r="A20" s="1201"/>
      <c r="B20" s="2257" t="s">
        <v>1020</v>
      </c>
      <c r="C20" s="2265" t="s">
        <v>1017</v>
      </c>
      <c r="D20" s="2266" t="s">
        <v>994</v>
      </c>
      <c r="E20" s="2259">
        <f t="shared" ref="E20:AN20" si="13">E124</f>
        <v>106</v>
      </c>
      <c r="F20" s="2260">
        <f t="shared" si="13"/>
        <v>107.6</v>
      </c>
      <c r="G20" s="2260">
        <f t="shared" si="13"/>
        <v>107.6</v>
      </c>
      <c r="H20" s="2260">
        <f t="shared" si="13"/>
        <v>107.9</v>
      </c>
      <c r="I20" s="2260">
        <f t="shared" si="13"/>
        <v>107.2</v>
      </c>
      <c r="J20" s="2260">
        <f t="shared" si="13"/>
        <v>108.7</v>
      </c>
      <c r="K20" s="2260">
        <f t="shared" si="13"/>
        <v>110.9</v>
      </c>
      <c r="L20" s="2260">
        <f t="shared" si="13"/>
        <v>112.8</v>
      </c>
      <c r="M20" s="2260">
        <f t="shared" si="13"/>
        <v>113</v>
      </c>
      <c r="N20" s="2260">
        <f t="shared" si="13"/>
        <v>110.9</v>
      </c>
      <c r="O20" s="2260">
        <f t="shared" si="13"/>
        <v>109.7</v>
      </c>
      <c r="P20" s="2260">
        <f t="shared" si="13"/>
        <v>110.4</v>
      </c>
      <c r="Q20" s="2260">
        <f t="shared" si="13"/>
        <v>110.4</v>
      </c>
      <c r="R20" s="2260">
        <f t="shared" si="13"/>
        <v>108.4</v>
      </c>
      <c r="S20" s="2260">
        <f t="shared" si="13"/>
        <v>108.6</v>
      </c>
      <c r="T20" s="2260">
        <f t="shared" si="13"/>
        <v>108.1</v>
      </c>
      <c r="U20" s="2260">
        <f t="shared" si="13"/>
        <v>109.7</v>
      </c>
      <c r="V20" s="2260">
        <f t="shared" si="13"/>
        <v>110.4</v>
      </c>
      <c r="W20" s="2260">
        <f t="shared" si="13"/>
        <v>109.3</v>
      </c>
      <c r="X20" s="2260">
        <f t="shared" si="13"/>
        <v>107.1</v>
      </c>
      <c r="Y20" s="2260">
        <f t="shared" si="13"/>
        <v>103.5</v>
      </c>
      <c r="Z20" s="2260">
        <f t="shared" si="13"/>
        <v>105.5</v>
      </c>
      <c r="AA20" s="2260">
        <f t="shared" si="13"/>
        <v>106</v>
      </c>
      <c r="AB20" s="2260">
        <f t="shared" si="13"/>
        <v>104.9</v>
      </c>
      <c r="AC20" s="2260">
        <f t="shared" si="13"/>
        <v>104.5</v>
      </c>
      <c r="AD20" s="2260">
        <f t="shared" si="13"/>
        <v>102.2</v>
      </c>
      <c r="AE20" s="2260">
        <f t="shared" si="13"/>
        <v>101.2</v>
      </c>
      <c r="AF20" s="2260">
        <f t="shared" si="13"/>
        <v>102.5</v>
      </c>
      <c r="AG20" s="2260">
        <f t="shared" si="13"/>
        <v>102.2</v>
      </c>
      <c r="AH20" s="2260">
        <f t="shared" si="13"/>
        <v>105.8</v>
      </c>
      <c r="AI20" s="2260">
        <f t="shared" si="13"/>
        <v>106.3</v>
      </c>
      <c r="AJ20" s="2260">
        <f t="shared" si="13"/>
        <v>100</v>
      </c>
      <c r="AK20" s="2267">
        <f t="shared" si="13"/>
        <v>103.2</v>
      </c>
      <c r="AL20" s="2267">
        <f t="shared" si="13"/>
        <v>100.4</v>
      </c>
      <c r="AM20" s="2267">
        <f t="shared" si="13"/>
        <v>98.1</v>
      </c>
      <c r="AN20" s="2267">
        <f t="shared" si="13"/>
        <v>93.6</v>
      </c>
      <c r="AO20" s="1842" t="s">
        <v>1021</v>
      </c>
      <c r="AP20" s="1242"/>
    </row>
    <row r="21" spans="1:66">
      <c r="A21" s="1201"/>
      <c r="B21" s="2257"/>
      <c r="C21" s="2240" t="s">
        <v>566</v>
      </c>
      <c r="D21" s="2244" t="s">
        <v>577</v>
      </c>
      <c r="E21" s="2262" t="s">
        <v>579</v>
      </c>
      <c r="F21" s="1450">
        <f t="shared" ref="F21:AN21" si="14">ROUND((F20-E20)/E20*100,1)</f>
        <v>1.5</v>
      </c>
      <c r="G21" s="1450">
        <f t="shared" si="14"/>
        <v>0</v>
      </c>
      <c r="H21" s="1450">
        <f t="shared" si="14"/>
        <v>0.3</v>
      </c>
      <c r="I21" s="1450">
        <f t="shared" si="14"/>
        <v>-0.6</v>
      </c>
      <c r="J21" s="1450">
        <f t="shared" si="14"/>
        <v>1.4</v>
      </c>
      <c r="K21" s="1450">
        <f t="shared" si="14"/>
        <v>2</v>
      </c>
      <c r="L21" s="1450">
        <f t="shared" si="14"/>
        <v>1.7</v>
      </c>
      <c r="M21" s="1450">
        <f t="shared" si="14"/>
        <v>0.2</v>
      </c>
      <c r="N21" s="1450">
        <f t="shared" si="14"/>
        <v>-1.9</v>
      </c>
      <c r="O21" s="1450">
        <f t="shared" si="14"/>
        <v>-1.1000000000000001</v>
      </c>
      <c r="P21" s="1450">
        <f t="shared" si="14"/>
        <v>0.6</v>
      </c>
      <c r="Q21" s="1450">
        <f t="shared" si="14"/>
        <v>0</v>
      </c>
      <c r="R21" s="1450">
        <f t="shared" si="14"/>
        <v>-1.8</v>
      </c>
      <c r="S21" s="1450">
        <f t="shared" si="14"/>
        <v>0.2</v>
      </c>
      <c r="T21" s="1450">
        <f t="shared" si="14"/>
        <v>-0.5</v>
      </c>
      <c r="U21" s="1450">
        <f t="shared" si="14"/>
        <v>1.5</v>
      </c>
      <c r="V21" s="1450">
        <f t="shared" si="14"/>
        <v>0.6</v>
      </c>
      <c r="W21" s="1450">
        <f t="shared" si="14"/>
        <v>-1</v>
      </c>
      <c r="X21" s="1450">
        <f t="shared" si="14"/>
        <v>-2</v>
      </c>
      <c r="Y21" s="1450">
        <f t="shared" si="14"/>
        <v>-3.4</v>
      </c>
      <c r="Z21" s="1450">
        <f t="shared" si="14"/>
        <v>1.9</v>
      </c>
      <c r="AA21" s="2263">
        <f t="shared" si="14"/>
        <v>0.5</v>
      </c>
      <c r="AB21" s="2263">
        <f t="shared" si="14"/>
        <v>-1</v>
      </c>
      <c r="AC21" s="2263">
        <f t="shared" si="14"/>
        <v>-0.4</v>
      </c>
      <c r="AD21" s="2263">
        <f t="shared" si="14"/>
        <v>-2.2000000000000002</v>
      </c>
      <c r="AE21" s="2263">
        <f t="shared" si="14"/>
        <v>-1</v>
      </c>
      <c r="AF21" s="2263">
        <f t="shared" si="14"/>
        <v>1.3</v>
      </c>
      <c r="AG21" s="2263">
        <f t="shared" si="14"/>
        <v>-0.3</v>
      </c>
      <c r="AH21" s="2263">
        <f t="shared" si="14"/>
        <v>3.5</v>
      </c>
      <c r="AI21" s="2263">
        <f t="shared" si="14"/>
        <v>0.5</v>
      </c>
      <c r="AJ21" s="2263">
        <f t="shared" si="14"/>
        <v>-5.9</v>
      </c>
      <c r="AK21" s="2263">
        <f t="shared" si="14"/>
        <v>3.2</v>
      </c>
      <c r="AL21" s="2263">
        <f t="shared" si="14"/>
        <v>-2.7</v>
      </c>
      <c r="AM21" s="2263">
        <f t="shared" si="14"/>
        <v>-2.2999999999999998</v>
      </c>
      <c r="AN21" s="2263">
        <f t="shared" si="14"/>
        <v>-4.5999999999999996</v>
      </c>
      <c r="AO21" s="1500" t="s">
        <v>1022</v>
      </c>
      <c r="AP21" s="1204"/>
    </row>
    <row r="22" spans="1:66">
      <c r="A22" s="1201"/>
      <c r="B22" s="2257" t="s">
        <v>1023</v>
      </c>
      <c r="C22" s="2268" t="s">
        <v>569</v>
      </c>
      <c r="D22" s="2236" t="s">
        <v>994</v>
      </c>
      <c r="E22" s="2269">
        <f t="shared" ref="E22:AN22" si="15">E130</f>
        <v>147.6</v>
      </c>
      <c r="F22" s="2270">
        <f t="shared" si="15"/>
        <v>147.4</v>
      </c>
      <c r="G22" s="2270">
        <f t="shared" si="15"/>
        <v>138</v>
      </c>
      <c r="H22" s="2270">
        <f t="shared" si="15"/>
        <v>117.8</v>
      </c>
      <c r="I22" s="2270">
        <f t="shared" si="15"/>
        <v>104.6</v>
      </c>
      <c r="J22" s="2270">
        <f t="shared" si="15"/>
        <v>102.4</v>
      </c>
      <c r="K22" s="2270">
        <f t="shared" si="15"/>
        <v>106.2</v>
      </c>
      <c r="L22" s="2270">
        <f t="shared" si="15"/>
        <v>113.8</v>
      </c>
      <c r="M22" s="2270">
        <f t="shared" si="15"/>
        <v>117.2</v>
      </c>
      <c r="N22" s="2270">
        <f t="shared" si="15"/>
        <v>106.9</v>
      </c>
      <c r="O22" s="2270">
        <f t="shared" si="15"/>
        <v>105.4</v>
      </c>
      <c r="P22" s="2270">
        <f t="shared" si="15"/>
        <v>111.4</v>
      </c>
      <c r="Q22" s="2270">
        <f t="shared" si="15"/>
        <v>107.3</v>
      </c>
      <c r="R22" s="2270">
        <f t="shared" si="15"/>
        <v>108.1</v>
      </c>
      <c r="S22" s="2270">
        <f t="shared" si="15"/>
        <v>114.5</v>
      </c>
      <c r="T22" s="2270">
        <f t="shared" si="15"/>
        <v>118.7</v>
      </c>
      <c r="U22" s="2270">
        <f t="shared" si="15"/>
        <v>119</v>
      </c>
      <c r="V22" s="2270">
        <f t="shared" si="15"/>
        <v>122.9</v>
      </c>
      <c r="W22" s="2270">
        <f t="shared" si="15"/>
        <v>124.9</v>
      </c>
      <c r="X22" s="2270">
        <f t="shared" si="15"/>
        <v>121.1</v>
      </c>
      <c r="Y22" s="2270">
        <f t="shared" si="15"/>
        <v>101.4</v>
      </c>
      <c r="Z22" s="2270">
        <f t="shared" si="15"/>
        <v>112.7</v>
      </c>
      <c r="AA22" s="2270">
        <f t="shared" si="15"/>
        <v>112.4</v>
      </c>
      <c r="AB22" s="2270">
        <f t="shared" si="15"/>
        <v>113.6</v>
      </c>
      <c r="AC22" s="2270">
        <f t="shared" si="15"/>
        <v>116.7</v>
      </c>
      <c r="AD22" s="2270">
        <f t="shared" si="15"/>
        <v>121.2</v>
      </c>
      <c r="AE22" s="2270">
        <f t="shared" si="15"/>
        <v>120</v>
      </c>
      <c r="AF22" s="2270">
        <f t="shared" si="15"/>
        <v>118</v>
      </c>
      <c r="AG22" s="2270">
        <f t="shared" si="15"/>
        <v>111.8</v>
      </c>
      <c r="AH22" s="2270">
        <f t="shared" si="15"/>
        <v>124.3</v>
      </c>
      <c r="AI22" s="2270">
        <f t="shared" si="15"/>
        <v>116.4</v>
      </c>
      <c r="AJ22" s="2270">
        <f t="shared" si="15"/>
        <v>100</v>
      </c>
      <c r="AK22" s="2270">
        <f t="shared" si="15"/>
        <v>105.2</v>
      </c>
      <c r="AL22" s="2270">
        <f t="shared" si="15"/>
        <v>105.3</v>
      </c>
      <c r="AM22" s="2270">
        <f t="shared" si="15"/>
        <v>101</v>
      </c>
      <c r="AN22" s="2270">
        <f t="shared" si="15"/>
        <v>101.2</v>
      </c>
      <c r="AO22" s="1246" t="s">
        <v>521</v>
      </c>
      <c r="AP22" s="1242"/>
    </row>
    <row r="23" spans="1:66">
      <c r="A23" s="1201"/>
      <c r="B23" s="2257"/>
      <c r="C23" s="2240" t="s">
        <v>570</v>
      </c>
      <c r="D23" s="2244" t="s">
        <v>577</v>
      </c>
      <c r="E23" s="2262" t="s">
        <v>579</v>
      </c>
      <c r="F23" s="1450">
        <f t="shared" ref="F23:AN23" si="16">ROUND((F22-E22)/E22*100,1)</f>
        <v>-0.1</v>
      </c>
      <c r="G23" s="1450">
        <f t="shared" si="16"/>
        <v>-6.4</v>
      </c>
      <c r="H23" s="1450">
        <f t="shared" si="16"/>
        <v>-14.6</v>
      </c>
      <c r="I23" s="1450">
        <f t="shared" si="16"/>
        <v>-11.2</v>
      </c>
      <c r="J23" s="1450">
        <f t="shared" si="16"/>
        <v>-2.1</v>
      </c>
      <c r="K23" s="1450">
        <f t="shared" si="16"/>
        <v>3.7</v>
      </c>
      <c r="L23" s="1450">
        <f t="shared" si="16"/>
        <v>7.2</v>
      </c>
      <c r="M23" s="1450">
        <f t="shared" si="16"/>
        <v>3</v>
      </c>
      <c r="N23" s="1450">
        <f t="shared" si="16"/>
        <v>-8.8000000000000007</v>
      </c>
      <c r="O23" s="1450">
        <f t="shared" si="16"/>
        <v>-1.4</v>
      </c>
      <c r="P23" s="1450">
        <f t="shared" si="16"/>
        <v>5.7</v>
      </c>
      <c r="Q23" s="1450">
        <f t="shared" si="16"/>
        <v>-3.7</v>
      </c>
      <c r="R23" s="1450">
        <f t="shared" si="16"/>
        <v>0.7</v>
      </c>
      <c r="S23" s="1450">
        <f t="shared" si="16"/>
        <v>5.9</v>
      </c>
      <c r="T23" s="1450">
        <f t="shared" si="16"/>
        <v>3.7</v>
      </c>
      <c r="U23" s="1450">
        <f t="shared" si="16"/>
        <v>0.3</v>
      </c>
      <c r="V23" s="1450">
        <f t="shared" si="16"/>
        <v>3.3</v>
      </c>
      <c r="W23" s="1450">
        <f t="shared" si="16"/>
        <v>1.6</v>
      </c>
      <c r="X23" s="1450">
        <f t="shared" si="16"/>
        <v>-3</v>
      </c>
      <c r="Y23" s="1450">
        <f t="shared" si="16"/>
        <v>-16.3</v>
      </c>
      <c r="Z23" s="1450">
        <f t="shared" si="16"/>
        <v>11.1</v>
      </c>
      <c r="AA23" s="2263">
        <f t="shared" si="16"/>
        <v>-0.3</v>
      </c>
      <c r="AB23" s="2263">
        <f t="shared" si="16"/>
        <v>1.1000000000000001</v>
      </c>
      <c r="AC23" s="2263">
        <f t="shared" si="16"/>
        <v>2.7</v>
      </c>
      <c r="AD23" s="2263">
        <f t="shared" si="16"/>
        <v>3.9</v>
      </c>
      <c r="AE23" s="2263">
        <f t="shared" si="16"/>
        <v>-1</v>
      </c>
      <c r="AF23" s="2263">
        <f t="shared" si="16"/>
        <v>-1.7</v>
      </c>
      <c r="AG23" s="2263">
        <f t="shared" si="16"/>
        <v>-5.3</v>
      </c>
      <c r="AH23" s="2263">
        <f t="shared" si="16"/>
        <v>11.2</v>
      </c>
      <c r="AI23" s="2263">
        <f t="shared" si="16"/>
        <v>-6.4</v>
      </c>
      <c r="AJ23" s="2263">
        <f t="shared" si="16"/>
        <v>-14.1</v>
      </c>
      <c r="AK23" s="2264">
        <f t="shared" si="16"/>
        <v>5.2</v>
      </c>
      <c r="AL23" s="2264">
        <f t="shared" si="16"/>
        <v>0.1</v>
      </c>
      <c r="AM23" s="2264">
        <f t="shared" si="16"/>
        <v>-4.0999999999999996</v>
      </c>
      <c r="AN23" s="2264">
        <f t="shared" si="16"/>
        <v>0.2</v>
      </c>
      <c r="AO23" s="1500"/>
      <c r="AP23" s="1204"/>
    </row>
    <row r="24" spans="1:66">
      <c r="A24" s="1201"/>
      <c r="B24" s="2257" t="s">
        <v>1024</v>
      </c>
      <c r="C24" s="2235" t="s">
        <v>571</v>
      </c>
      <c r="D24" s="2236" t="s">
        <v>994</v>
      </c>
      <c r="E24" s="2269">
        <f t="shared" ref="E24:AN24" si="17">E136</f>
        <v>80</v>
      </c>
      <c r="F24" s="2270">
        <f t="shared" si="17"/>
        <v>82.6</v>
      </c>
      <c r="G24" s="2270">
        <f t="shared" si="17"/>
        <v>85.2</v>
      </c>
      <c r="H24" s="2270">
        <f t="shared" si="17"/>
        <v>87.1</v>
      </c>
      <c r="I24" s="2270">
        <f t="shared" si="17"/>
        <v>88.1</v>
      </c>
      <c r="J24" s="2270">
        <f t="shared" si="17"/>
        <v>88.2</v>
      </c>
      <c r="K24" s="2270">
        <f t="shared" si="17"/>
        <v>87.7</v>
      </c>
      <c r="L24" s="2270">
        <f t="shared" si="17"/>
        <v>87.3</v>
      </c>
      <c r="M24" s="2270">
        <f t="shared" si="17"/>
        <v>87.9</v>
      </c>
      <c r="N24" s="2270">
        <f t="shared" si="17"/>
        <v>88.4</v>
      </c>
      <c r="O24" s="2270">
        <f t="shared" si="17"/>
        <v>87.9</v>
      </c>
      <c r="P24" s="2270">
        <f t="shared" si="17"/>
        <v>87.1</v>
      </c>
      <c r="Q24" s="2270">
        <f t="shared" si="17"/>
        <v>86.3</v>
      </c>
      <c r="R24" s="2270">
        <f t="shared" si="17"/>
        <v>85.2</v>
      </c>
      <c r="S24" s="2270">
        <f t="shared" si="17"/>
        <v>84.4</v>
      </c>
      <c r="T24" s="2270">
        <f t="shared" si="17"/>
        <v>84.8</v>
      </c>
      <c r="U24" s="2270">
        <f t="shared" si="17"/>
        <v>85.5</v>
      </c>
      <c r="V24" s="2270">
        <f t="shared" si="17"/>
        <v>86.4</v>
      </c>
      <c r="W24" s="2270">
        <f t="shared" si="17"/>
        <v>88.8</v>
      </c>
      <c r="X24" s="2270">
        <f t="shared" si="17"/>
        <v>91.6</v>
      </c>
      <c r="Y24" s="2270">
        <f t="shared" si="17"/>
        <v>92.7</v>
      </c>
      <c r="Z24" s="2270">
        <f t="shared" si="17"/>
        <v>93</v>
      </c>
      <c r="AA24" s="2270">
        <f t="shared" si="17"/>
        <v>93.5</v>
      </c>
      <c r="AB24" s="2270">
        <f t="shared" si="17"/>
        <v>93.7</v>
      </c>
      <c r="AC24" s="2270">
        <f t="shared" si="17"/>
        <v>94.1</v>
      </c>
      <c r="AD24" s="2270">
        <f t="shared" si="17"/>
        <v>94.9</v>
      </c>
      <c r="AE24" s="2270">
        <f t="shared" si="17"/>
        <v>95.9</v>
      </c>
      <c r="AF24" s="2270">
        <f t="shared" si="17"/>
        <v>96.7</v>
      </c>
      <c r="AG24" s="2270">
        <f t="shared" si="17"/>
        <v>99.3</v>
      </c>
      <c r="AH24" s="2270">
        <f t="shared" si="17"/>
        <v>99.2</v>
      </c>
      <c r="AI24" s="2270">
        <f t="shared" si="17"/>
        <v>99.5</v>
      </c>
      <c r="AJ24" s="2270">
        <f t="shared" si="17"/>
        <v>100</v>
      </c>
      <c r="AK24" s="2263">
        <f t="shared" si="17"/>
        <v>98.9</v>
      </c>
      <c r="AL24" s="2263">
        <f t="shared" si="17"/>
        <v>99.4</v>
      </c>
      <c r="AM24" s="2263">
        <f t="shared" si="17"/>
        <v>99</v>
      </c>
      <c r="AN24" s="2263">
        <f t="shared" si="17"/>
        <v>98.9</v>
      </c>
      <c r="AO24" s="1246"/>
      <c r="AP24" s="1242"/>
    </row>
    <row r="25" spans="1:66">
      <c r="A25" s="1201"/>
      <c r="B25" s="2257" t="s">
        <v>1025</v>
      </c>
      <c r="C25" s="2240"/>
      <c r="D25" s="2244" t="s">
        <v>577</v>
      </c>
      <c r="E25" s="2226" t="s">
        <v>579</v>
      </c>
      <c r="F25" s="1244">
        <f t="shared" ref="F25:AN25" si="18">ROUND((F24-E24)/E24*100,1)</f>
        <v>3.2</v>
      </c>
      <c r="G25" s="1244">
        <f t="shared" si="18"/>
        <v>3.1</v>
      </c>
      <c r="H25" s="1244">
        <f t="shared" si="18"/>
        <v>2.2000000000000002</v>
      </c>
      <c r="I25" s="1244">
        <f t="shared" si="18"/>
        <v>1.1000000000000001</v>
      </c>
      <c r="J25" s="1244">
        <f t="shared" si="18"/>
        <v>0.1</v>
      </c>
      <c r="K25" s="1244">
        <f t="shared" si="18"/>
        <v>-0.6</v>
      </c>
      <c r="L25" s="1244">
        <f t="shared" si="18"/>
        <v>-0.5</v>
      </c>
      <c r="M25" s="1244">
        <f t="shared" si="18"/>
        <v>0.7</v>
      </c>
      <c r="N25" s="1244">
        <f t="shared" si="18"/>
        <v>0.6</v>
      </c>
      <c r="O25" s="1244">
        <f t="shared" si="18"/>
        <v>-0.6</v>
      </c>
      <c r="P25" s="1244">
        <f t="shared" si="18"/>
        <v>-0.9</v>
      </c>
      <c r="Q25" s="1244">
        <f t="shared" si="18"/>
        <v>-0.9</v>
      </c>
      <c r="R25" s="1244">
        <f t="shared" si="18"/>
        <v>-1.3</v>
      </c>
      <c r="S25" s="1244">
        <f t="shared" si="18"/>
        <v>-0.9</v>
      </c>
      <c r="T25" s="1244">
        <f t="shared" si="18"/>
        <v>0.5</v>
      </c>
      <c r="U25" s="1244">
        <f t="shared" si="18"/>
        <v>0.8</v>
      </c>
      <c r="V25" s="1244">
        <f t="shared" si="18"/>
        <v>1.1000000000000001</v>
      </c>
      <c r="W25" s="1244">
        <f t="shared" si="18"/>
        <v>2.8</v>
      </c>
      <c r="X25" s="1244">
        <f t="shared" si="18"/>
        <v>3.2</v>
      </c>
      <c r="Y25" s="1244">
        <f t="shared" si="18"/>
        <v>1.2</v>
      </c>
      <c r="Z25" s="1244">
        <f t="shared" si="18"/>
        <v>0.3</v>
      </c>
      <c r="AA25" s="1244">
        <f t="shared" si="18"/>
        <v>0.5</v>
      </c>
      <c r="AB25" s="1244">
        <f t="shared" si="18"/>
        <v>0.2</v>
      </c>
      <c r="AC25" s="1244">
        <f t="shared" si="18"/>
        <v>0.4</v>
      </c>
      <c r="AD25" s="1244">
        <f t="shared" si="18"/>
        <v>0.9</v>
      </c>
      <c r="AE25" s="1244">
        <f t="shared" si="18"/>
        <v>1.1000000000000001</v>
      </c>
      <c r="AF25" s="1244">
        <f t="shared" si="18"/>
        <v>0.8</v>
      </c>
      <c r="AG25" s="1244">
        <f t="shared" si="18"/>
        <v>2.7</v>
      </c>
      <c r="AH25" s="1244">
        <f t="shared" si="18"/>
        <v>-0.1</v>
      </c>
      <c r="AI25" s="1244">
        <f t="shared" si="18"/>
        <v>0.3</v>
      </c>
      <c r="AJ25" s="1244">
        <f t="shared" si="18"/>
        <v>0.5</v>
      </c>
      <c r="AK25" s="1450">
        <f t="shared" si="18"/>
        <v>-1.1000000000000001</v>
      </c>
      <c r="AL25" s="1450">
        <f t="shared" si="18"/>
        <v>0.5</v>
      </c>
      <c r="AM25" s="1244">
        <f t="shared" si="18"/>
        <v>-0.4</v>
      </c>
      <c r="AN25" s="1244">
        <f t="shared" si="18"/>
        <v>-0.1</v>
      </c>
      <c r="AO25" s="1513"/>
      <c r="AP25" s="1201"/>
    </row>
    <row r="26" spans="1:66">
      <c r="A26" s="1201"/>
      <c r="B26" s="2257"/>
      <c r="C26" s="2271" t="s">
        <v>572</v>
      </c>
      <c r="D26" s="2272" t="s">
        <v>1026</v>
      </c>
      <c r="E26" s="2273">
        <v>1.58</v>
      </c>
      <c r="F26" s="2274">
        <v>1.82</v>
      </c>
      <c r="G26" s="2274">
        <v>1.74</v>
      </c>
      <c r="H26" s="2274">
        <v>1.25</v>
      </c>
      <c r="I26" s="2274">
        <v>0.91</v>
      </c>
      <c r="J26" s="2274">
        <v>0.8</v>
      </c>
      <c r="K26" s="2274">
        <v>0.92</v>
      </c>
      <c r="L26" s="2275">
        <v>1.0900000000000001</v>
      </c>
      <c r="M26" s="2275">
        <v>1</v>
      </c>
      <c r="N26" s="2275">
        <v>0.69</v>
      </c>
      <c r="O26" s="2275">
        <v>0.65</v>
      </c>
      <c r="P26" s="2275">
        <v>0.78</v>
      </c>
      <c r="Q26" s="2275">
        <v>0.78</v>
      </c>
      <c r="R26" s="2276">
        <v>0.71</v>
      </c>
      <c r="S26" s="2277">
        <v>0.86</v>
      </c>
      <c r="T26" s="2277">
        <v>1.08</v>
      </c>
      <c r="U26" s="2277">
        <v>1.29</v>
      </c>
      <c r="V26" s="2277">
        <v>1.39</v>
      </c>
      <c r="W26" s="2277">
        <v>1.37</v>
      </c>
      <c r="X26" s="897">
        <v>1.1399999999999999</v>
      </c>
      <c r="Y26" s="897">
        <v>0.78</v>
      </c>
      <c r="Z26" s="897">
        <v>0.86</v>
      </c>
      <c r="AA26" s="897">
        <v>0.97</v>
      </c>
      <c r="AB26" s="897">
        <v>1.1200000000000001</v>
      </c>
      <c r="AC26" s="897">
        <v>1.21</v>
      </c>
      <c r="AD26" s="897">
        <v>1.37</v>
      </c>
      <c r="AE26" s="897">
        <v>1.51</v>
      </c>
      <c r="AF26" s="897">
        <v>1.74</v>
      </c>
      <c r="AG26" s="897">
        <v>1.92</v>
      </c>
      <c r="AH26" s="897">
        <v>2.14</v>
      </c>
      <c r="AI26" s="897">
        <v>2.1800000000000002</v>
      </c>
      <c r="AJ26" s="1516">
        <v>1.75</v>
      </c>
      <c r="AK26" s="1517">
        <v>1.73</v>
      </c>
      <c r="AL26" s="1517">
        <v>1.84</v>
      </c>
      <c r="AM26" s="1517">
        <v>1.81</v>
      </c>
      <c r="AN26" s="1808">
        <v>1.8</v>
      </c>
      <c r="AO26" s="1216" t="s">
        <v>1027</v>
      </c>
      <c r="AP26" s="1201" t="s">
        <v>271</v>
      </c>
      <c r="AR26" s="883"/>
      <c r="AS26" s="1249"/>
      <c r="AT26" s="1249"/>
      <c r="AU26" s="1249"/>
      <c r="AV26" s="1249"/>
      <c r="AW26" s="1249"/>
      <c r="AX26" s="1249"/>
      <c r="AY26" s="1249"/>
      <c r="BA26" s="1249"/>
      <c r="BB26" s="1249"/>
      <c r="BC26" s="1249"/>
      <c r="BD26" s="1249"/>
      <c r="BE26" s="1249"/>
      <c r="BF26" s="1249"/>
      <c r="BG26" s="1249"/>
      <c r="BH26" s="1249"/>
      <c r="BI26" s="1249"/>
      <c r="BJ26" s="1249"/>
      <c r="BK26" s="1249"/>
      <c r="BL26" s="1249"/>
      <c r="BM26" s="1249"/>
      <c r="BN26" s="1249"/>
    </row>
    <row r="27" spans="1:66">
      <c r="A27" s="1201"/>
      <c r="B27" s="2257" t="s">
        <v>1028</v>
      </c>
      <c r="C27" s="2271" t="s">
        <v>573</v>
      </c>
      <c r="D27" s="2272" t="s">
        <v>1026</v>
      </c>
      <c r="E27" s="2278">
        <v>0.95</v>
      </c>
      <c r="F27" s="2279">
        <v>1.0900000000000001</v>
      </c>
      <c r="G27" s="2279">
        <v>1.06</v>
      </c>
      <c r="H27" s="2279">
        <v>0.78</v>
      </c>
      <c r="I27" s="2279">
        <v>0.54</v>
      </c>
      <c r="J27" s="2279">
        <v>0.45</v>
      </c>
      <c r="K27" s="2279">
        <v>0.48</v>
      </c>
      <c r="L27" s="2280">
        <v>0.61</v>
      </c>
      <c r="M27" s="2280">
        <v>0.57999999999999996</v>
      </c>
      <c r="N27" s="2280">
        <v>0.39</v>
      </c>
      <c r="O27" s="2280">
        <v>0.35</v>
      </c>
      <c r="P27" s="2280">
        <v>0.44</v>
      </c>
      <c r="Q27" s="2280">
        <v>0.45</v>
      </c>
      <c r="R27" s="2280">
        <v>0.42</v>
      </c>
      <c r="S27" s="2281">
        <v>0.51</v>
      </c>
      <c r="T27" s="2281">
        <v>0.69</v>
      </c>
      <c r="U27" s="2281">
        <v>0.83</v>
      </c>
      <c r="V27" s="2281">
        <v>0.94</v>
      </c>
      <c r="W27" s="2281">
        <v>0.94</v>
      </c>
      <c r="X27" s="2282">
        <v>0.78</v>
      </c>
      <c r="Y27" s="2282">
        <v>0.47</v>
      </c>
      <c r="Z27" s="2282">
        <v>0.49</v>
      </c>
      <c r="AA27" s="2282">
        <v>0.59</v>
      </c>
      <c r="AB27" s="2282">
        <v>0.68</v>
      </c>
      <c r="AC27" s="2282">
        <v>0.75</v>
      </c>
      <c r="AD27" s="2282">
        <v>0.88</v>
      </c>
      <c r="AE27" s="2282">
        <v>0.98</v>
      </c>
      <c r="AF27" s="2282">
        <v>1.1299999999999999</v>
      </c>
      <c r="AG27" s="2282">
        <v>1.28</v>
      </c>
      <c r="AH27" s="2282">
        <v>1.43</v>
      </c>
      <c r="AI27" s="2282">
        <v>1.43</v>
      </c>
      <c r="AJ27" s="1517">
        <v>1.04</v>
      </c>
      <c r="AK27" s="1516">
        <v>0.93</v>
      </c>
      <c r="AL27" s="1516">
        <v>1.01</v>
      </c>
      <c r="AM27" s="1517">
        <v>1.02</v>
      </c>
      <c r="AN27" s="1516">
        <v>1.01</v>
      </c>
      <c r="AO27" s="1518" t="s">
        <v>1029</v>
      </c>
      <c r="AP27" s="1201" t="s">
        <v>271</v>
      </c>
      <c r="AR27" s="883"/>
    </row>
    <row r="28" spans="1:66">
      <c r="A28" s="1201"/>
      <c r="B28" s="2257"/>
      <c r="C28" s="2283" t="s">
        <v>574</v>
      </c>
      <c r="D28" s="2284" t="s">
        <v>575</v>
      </c>
      <c r="E28" s="2285" t="s">
        <v>579</v>
      </c>
      <c r="F28" s="2286" t="s">
        <v>579</v>
      </c>
      <c r="G28" s="2286" t="s">
        <v>579</v>
      </c>
      <c r="H28" s="2286" t="s">
        <v>579</v>
      </c>
      <c r="I28" s="2286" t="s">
        <v>579</v>
      </c>
      <c r="J28" s="2286" t="s">
        <v>579</v>
      </c>
      <c r="K28" s="2286" t="s">
        <v>579</v>
      </c>
      <c r="L28" s="2286" t="s">
        <v>579</v>
      </c>
      <c r="M28" s="820">
        <v>3.7</v>
      </c>
      <c r="N28" s="820">
        <v>4.7</v>
      </c>
      <c r="O28" s="820">
        <v>5.8</v>
      </c>
      <c r="P28" s="820">
        <v>5.9</v>
      </c>
      <c r="Q28" s="820">
        <v>6.3</v>
      </c>
      <c r="R28" s="820">
        <v>6.8</v>
      </c>
      <c r="S28" s="1971">
        <v>6.4</v>
      </c>
      <c r="T28" s="1971">
        <v>5.5</v>
      </c>
      <c r="U28" s="1971">
        <v>5</v>
      </c>
      <c r="V28" s="1971">
        <v>4.5999999999999996</v>
      </c>
      <c r="W28" s="1971">
        <v>4</v>
      </c>
      <c r="X28" s="2287">
        <v>4.2</v>
      </c>
      <c r="Y28" s="2287">
        <v>5.2</v>
      </c>
      <c r="Z28" s="2282">
        <v>5.3</v>
      </c>
      <c r="AA28" s="2282">
        <v>4.5999999999999996</v>
      </c>
      <c r="AB28" s="2282">
        <v>4.7</v>
      </c>
      <c r="AC28" s="2282">
        <v>4.0999999999999996</v>
      </c>
      <c r="AD28" s="2282">
        <v>3.9</v>
      </c>
      <c r="AE28" s="2282">
        <v>3.7</v>
      </c>
      <c r="AF28" s="2282">
        <v>3.4</v>
      </c>
      <c r="AG28" s="2282">
        <v>2.7</v>
      </c>
      <c r="AH28" s="2282">
        <v>2.6</v>
      </c>
      <c r="AI28" s="2282">
        <v>2.2999999999999998</v>
      </c>
      <c r="AJ28" s="1519">
        <v>2.7</v>
      </c>
      <c r="AK28" s="1799">
        <v>2.8</v>
      </c>
      <c r="AL28" s="1799">
        <v>2.6</v>
      </c>
      <c r="AM28" s="1799">
        <v>2.6</v>
      </c>
      <c r="AN28" s="1874">
        <v>2.4</v>
      </c>
      <c r="AO28" s="1521" t="s">
        <v>1030</v>
      </c>
      <c r="AP28" s="1875">
        <v>45720</v>
      </c>
      <c r="AR28" s="883"/>
    </row>
    <row r="29" spans="1:66" ht="19" hidden="1">
      <c r="A29" s="1201"/>
      <c r="B29" s="2257"/>
      <c r="C29" s="2283" t="s">
        <v>1031</v>
      </c>
      <c r="D29" s="2288" t="s">
        <v>1032</v>
      </c>
      <c r="E29" s="2289">
        <v>3.11</v>
      </c>
      <c r="F29" s="2279">
        <v>3.67</v>
      </c>
      <c r="G29" s="2279">
        <v>3.71</v>
      </c>
      <c r="H29" s="2279">
        <v>2.87</v>
      </c>
      <c r="I29" s="2279">
        <v>1.92</v>
      </c>
      <c r="J29" s="2279">
        <v>1.18</v>
      </c>
      <c r="K29" s="2279">
        <v>0.9</v>
      </c>
      <c r="L29" s="2290">
        <v>0.95</v>
      </c>
      <c r="M29" s="2290">
        <v>1.02</v>
      </c>
      <c r="N29" s="2290">
        <v>0.76</v>
      </c>
      <c r="O29" s="2290">
        <v>0.28000000000000003</v>
      </c>
      <c r="P29" s="2290">
        <v>0.12</v>
      </c>
      <c r="Q29" s="2290">
        <v>0.08</v>
      </c>
      <c r="R29" s="2290">
        <v>-2.0299999999999998</v>
      </c>
      <c r="S29" s="2291">
        <v>-1.07</v>
      </c>
      <c r="T29" s="2292" t="s">
        <v>785</v>
      </c>
      <c r="U29" s="2291">
        <v>-0.36</v>
      </c>
      <c r="V29" s="2292" t="s">
        <v>785</v>
      </c>
      <c r="W29" s="2291">
        <v>0.35</v>
      </c>
      <c r="X29" s="2292" t="s">
        <v>785</v>
      </c>
      <c r="Y29" s="2291">
        <v>-0.22</v>
      </c>
      <c r="Z29" s="2291">
        <v>-0.19</v>
      </c>
      <c r="AA29" s="2291">
        <v>-0.23</v>
      </c>
      <c r="AB29" s="2292" t="s">
        <v>785</v>
      </c>
      <c r="AC29" s="2292" t="s">
        <v>785</v>
      </c>
      <c r="AD29" s="2282">
        <v>0.27</v>
      </c>
      <c r="AE29" s="2282">
        <v>0.36</v>
      </c>
      <c r="AF29" s="2282">
        <v>0.17</v>
      </c>
      <c r="AG29" s="2282">
        <v>0.15</v>
      </c>
      <c r="AH29" s="2282">
        <v>0.16</v>
      </c>
      <c r="AI29" s="2282">
        <v>0.09</v>
      </c>
      <c r="AJ29" s="1505"/>
      <c r="AK29" s="1505"/>
      <c r="AL29" s="1505"/>
      <c r="AM29" s="1505"/>
      <c r="AN29" s="1505"/>
      <c r="AO29" s="1522" t="s">
        <v>1033</v>
      </c>
      <c r="AP29" s="1201"/>
      <c r="AR29" s="883"/>
    </row>
    <row r="30" spans="1:66" ht="13.5" hidden="1" customHeight="1">
      <c r="A30" s="1201"/>
      <c r="B30" s="2257"/>
      <c r="C30" s="2240" t="s">
        <v>1034</v>
      </c>
      <c r="D30" s="2293" t="s">
        <v>1032</v>
      </c>
      <c r="E30" s="2273"/>
      <c r="F30" s="2274">
        <v>5.72</v>
      </c>
      <c r="G30" s="2274">
        <v>5.56</v>
      </c>
      <c r="H30" s="2274">
        <v>4.9800000000000004</v>
      </c>
      <c r="I30" s="2274">
        <v>3.86</v>
      </c>
      <c r="J30" s="2274">
        <v>3.01</v>
      </c>
      <c r="K30" s="2274">
        <v>2.4900000000000002</v>
      </c>
      <c r="L30" s="2294">
        <v>2.64</v>
      </c>
      <c r="M30" s="2294">
        <v>2.66</v>
      </c>
      <c r="N30" s="2294">
        <v>2.4</v>
      </c>
      <c r="O30" s="2294">
        <v>1.84</v>
      </c>
      <c r="P30" s="2294">
        <v>1.72</v>
      </c>
      <c r="Q30" s="2294">
        <v>1.66</v>
      </c>
      <c r="R30" s="2294">
        <v>1.42</v>
      </c>
      <c r="S30" s="2049"/>
      <c r="T30" s="2049"/>
      <c r="U30" s="2049"/>
      <c r="V30" s="2049"/>
      <c r="W30" s="2049"/>
      <c r="X30" s="2049"/>
      <c r="Y30" s="2049"/>
      <c r="Z30" s="2049"/>
      <c r="AA30" s="2049"/>
      <c r="AB30" s="2049"/>
      <c r="AC30" s="2049"/>
      <c r="AD30" s="2049"/>
      <c r="AE30" s="2049"/>
      <c r="AF30" s="2049"/>
      <c r="AG30" s="2049"/>
      <c r="AH30" s="2049"/>
      <c r="AI30" s="897"/>
      <c r="AJ30" s="1505"/>
      <c r="AK30" s="1505"/>
      <c r="AL30" s="1505"/>
      <c r="AM30" s="1505"/>
      <c r="AN30" s="1505"/>
      <c r="AO30" s="1522" t="s">
        <v>1035</v>
      </c>
      <c r="AP30" s="1201"/>
      <c r="AR30" s="883"/>
    </row>
    <row r="31" spans="1:66" ht="13.5" hidden="1" customHeight="1">
      <c r="A31" s="1201"/>
      <c r="B31" s="2257"/>
      <c r="C31" s="2235" t="s">
        <v>1036</v>
      </c>
      <c r="D31" s="2284" t="s">
        <v>1032</v>
      </c>
      <c r="E31" s="2295"/>
      <c r="F31" s="2245">
        <v>5</v>
      </c>
      <c r="G31" s="2245">
        <v>9.1999999999999993</v>
      </c>
      <c r="H31" s="2245">
        <v>0</v>
      </c>
      <c r="I31" s="2245">
        <v>-1.9</v>
      </c>
      <c r="J31" s="2245">
        <v>-1.1000000000000001</v>
      </c>
      <c r="K31" s="2245">
        <v>1.7</v>
      </c>
      <c r="L31" s="2296">
        <v>4.8</v>
      </c>
      <c r="M31" s="2296">
        <v>3.8</v>
      </c>
      <c r="N31" s="2296">
        <v>-4.0999999999999996</v>
      </c>
      <c r="O31" s="2296">
        <v>-12.6</v>
      </c>
      <c r="P31" s="2238">
        <v>12.5</v>
      </c>
      <c r="Q31" s="2238">
        <v>-4.8</v>
      </c>
      <c r="R31" s="2296">
        <v>-13.2</v>
      </c>
      <c r="S31" s="897"/>
      <c r="T31" s="897"/>
      <c r="U31" s="897"/>
      <c r="V31" s="897"/>
      <c r="W31" s="897"/>
      <c r="X31" s="897"/>
      <c r="Y31" s="897"/>
      <c r="Z31" s="897"/>
      <c r="AA31" s="897"/>
      <c r="AB31" s="897"/>
      <c r="AC31" s="897"/>
      <c r="AD31" s="897"/>
      <c r="AE31" s="897"/>
      <c r="AF31" s="897"/>
      <c r="AG31" s="897"/>
      <c r="AH31" s="897"/>
      <c r="AI31" s="2253"/>
      <c r="AJ31" s="1505"/>
      <c r="AK31" s="1505"/>
      <c r="AL31" s="1505"/>
      <c r="AM31" s="1505"/>
      <c r="AN31" s="1505"/>
      <c r="AO31" s="1522" t="s">
        <v>1037</v>
      </c>
      <c r="AP31" s="1201"/>
      <c r="AR31" s="883"/>
    </row>
    <row r="32" spans="1:66" ht="13.5" hidden="1" customHeight="1">
      <c r="A32" s="1201"/>
      <c r="B32" s="2257"/>
      <c r="C32" s="2240" t="s">
        <v>1038</v>
      </c>
      <c r="D32" s="2293" t="s">
        <v>1032</v>
      </c>
      <c r="E32" s="2273"/>
      <c r="F32" s="2297">
        <v>5.3</v>
      </c>
      <c r="G32" s="2297">
        <v>4.9000000000000004</v>
      </c>
      <c r="H32" s="2297">
        <v>0.7</v>
      </c>
      <c r="I32" s="2297">
        <v>-1.8</v>
      </c>
      <c r="J32" s="2297">
        <v>-1.6</v>
      </c>
      <c r="K32" s="2297">
        <v>2.2999999999999998</v>
      </c>
      <c r="L32" s="2298">
        <v>3.3</v>
      </c>
      <c r="M32" s="2298">
        <v>2.7</v>
      </c>
      <c r="N32" s="2298">
        <v>-4.3</v>
      </c>
      <c r="O32" s="2298">
        <v>-6.6</v>
      </c>
      <c r="P32" s="2238">
        <v>-2.2999999999999998</v>
      </c>
      <c r="Q32" s="2238">
        <v>-7.7</v>
      </c>
      <c r="R32" s="2298">
        <v>-10.6</v>
      </c>
      <c r="S32" s="897"/>
      <c r="T32" s="897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2049"/>
      <c r="AJ32" s="1505"/>
      <c r="AK32" s="1505"/>
      <c r="AL32" s="1505"/>
      <c r="AM32" s="1505"/>
      <c r="AN32" s="1505"/>
      <c r="AO32" s="1523"/>
      <c r="AP32" s="1201"/>
      <c r="AR32" s="883"/>
    </row>
    <row r="33" spans="1:65">
      <c r="A33" s="1201"/>
      <c r="B33" s="2299" t="s">
        <v>1039</v>
      </c>
      <c r="C33" s="2300" t="s">
        <v>1040</v>
      </c>
      <c r="D33" s="2301" t="s">
        <v>1041</v>
      </c>
      <c r="E33" s="2247">
        <v>216</v>
      </c>
      <c r="F33" s="2302">
        <v>178</v>
      </c>
      <c r="G33" s="2302">
        <v>357</v>
      </c>
      <c r="H33" s="2302">
        <v>511</v>
      </c>
      <c r="I33" s="2302">
        <v>631</v>
      </c>
      <c r="J33" s="2302">
        <v>663</v>
      </c>
      <c r="K33" s="2302">
        <v>478</v>
      </c>
      <c r="L33" s="2056">
        <v>482</v>
      </c>
      <c r="M33" s="2056">
        <v>619</v>
      </c>
      <c r="N33" s="2056">
        <v>785</v>
      </c>
      <c r="O33" s="2056">
        <v>632</v>
      </c>
      <c r="P33" s="2056">
        <v>755</v>
      </c>
      <c r="Q33" s="2056">
        <v>815</v>
      </c>
      <c r="R33" s="2056">
        <v>747</v>
      </c>
      <c r="S33" s="1546">
        <v>678</v>
      </c>
      <c r="T33" s="1546">
        <v>664</v>
      </c>
      <c r="U33" s="1546">
        <v>649</v>
      </c>
      <c r="V33" s="1546">
        <v>604</v>
      </c>
      <c r="W33" s="1546">
        <v>711</v>
      </c>
      <c r="X33" s="1546">
        <v>747</v>
      </c>
      <c r="Y33" s="1546">
        <v>751</v>
      </c>
      <c r="Z33" s="1546">
        <v>730</v>
      </c>
      <c r="AA33" s="1546">
        <v>626</v>
      </c>
      <c r="AB33" s="1546">
        <v>623</v>
      </c>
      <c r="AC33" s="1546">
        <v>536</v>
      </c>
      <c r="AD33" s="1546">
        <v>517</v>
      </c>
      <c r="AE33" s="1546">
        <v>499</v>
      </c>
      <c r="AF33" s="1546">
        <v>434</v>
      </c>
      <c r="AG33" s="1546">
        <v>449</v>
      </c>
      <c r="AH33" s="1546">
        <v>413</v>
      </c>
      <c r="AI33" s="897">
        <v>492</v>
      </c>
      <c r="AJ33" s="1524">
        <v>423</v>
      </c>
      <c r="AK33" s="1524">
        <v>339</v>
      </c>
      <c r="AL33" s="1525">
        <v>318</v>
      </c>
      <c r="AM33" s="1525">
        <v>526</v>
      </c>
      <c r="AN33" s="1525">
        <v>570</v>
      </c>
      <c r="AO33" s="1526" t="s">
        <v>1042</v>
      </c>
      <c r="AP33" s="1201"/>
      <c r="AR33" s="883"/>
    </row>
    <row r="34" spans="1:65">
      <c r="A34" s="1201"/>
      <c r="B34" s="2303" t="s">
        <v>1043</v>
      </c>
      <c r="C34" s="2240"/>
      <c r="D34" s="2293" t="s">
        <v>577</v>
      </c>
      <c r="E34" s="2226" t="s">
        <v>579</v>
      </c>
      <c r="F34" s="1499">
        <f t="shared" ref="F34:AN34" si="19">ROUND((F33-E33)/E33*100,1)</f>
        <v>-17.600000000000001</v>
      </c>
      <c r="G34" s="1499">
        <f t="shared" si="19"/>
        <v>100.6</v>
      </c>
      <c r="H34" s="1499">
        <f t="shared" si="19"/>
        <v>43.1</v>
      </c>
      <c r="I34" s="1499">
        <f t="shared" si="19"/>
        <v>23.5</v>
      </c>
      <c r="J34" s="1499">
        <f t="shared" si="19"/>
        <v>5.0999999999999996</v>
      </c>
      <c r="K34" s="1499">
        <f t="shared" si="19"/>
        <v>-27.9</v>
      </c>
      <c r="L34" s="1499">
        <f t="shared" si="19"/>
        <v>0.8</v>
      </c>
      <c r="M34" s="1499">
        <f t="shared" si="19"/>
        <v>28.4</v>
      </c>
      <c r="N34" s="1499">
        <f t="shared" si="19"/>
        <v>26.8</v>
      </c>
      <c r="O34" s="1499">
        <f t="shared" si="19"/>
        <v>-19.5</v>
      </c>
      <c r="P34" s="1499">
        <f t="shared" si="19"/>
        <v>19.5</v>
      </c>
      <c r="Q34" s="1499">
        <f t="shared" si="19"/>
        <v>7.9</v>
      </c>
      <c r="R34" s="1499">
        <f t="shared" si="19"/>
        <v>-8.3000000000000007</v>
      </c>
      <c r="S34" s="1499">
        <f t="shared" si="19"/>
        <v>-9.1999999999999993</v>
      </c>
      <c r="T34" s="1499">
        <f t="shared" si="19"/>
        <v>-2.1</v>
      </c>
      <c r="U34" s="1499">
        <f t="shared" si="19"/>
        <v>-2.2999999999999998</v>
      </c>
      <c r="V34" s="1499">
        <f t="shared" si="19"/>
        <v>-6.9</v>
      </c>
      <c r="W34" s="1499">
        <f t="shared" si="19"/>
        <v>17.7</v>
      </c>
      <c r="X34" s="1499">
        <f t="shared" si="19"/>
        <v>5.0999999999999996</v>
      </c>
      <c r="Y34" s="1499">
        <f t="shared" si="19"/>
        <v>0.5</v>
      </c>
      <c r="Z34" s="1499">
        <f t="shared" si="19"/>
        <v>-2.8</v>
      </c>
      <c r="AA34" s="1499">
        <f t="shared" si="19"/>
        <v>-14.2</v>
      </c>
      <c r="AB34" s="1499">
        <f t="shared" si="19"/>
        <v>-0.5</v>
      </c>
      <c r="AC34" s="1499">
        <f t="shared" si="19"/>
        <v>-14</v>
      </c>
      <c r="AD34" s="1499">
        <f t="shared" si="19"/>
        <v>-3.5</v>
      </c>
      <c r="AE34" s="1499">
        <f t="shared" si="19"/>
        <v>-3.5</v>
      </c>
      <c r="AF34" s="1499">
        <f t="shared" si="19"/>
        <v>-13</v>
      </c>
      <c r="AG34" s="1499">
        <f t="shared" si="19"/>
        <v>3.5</v>
      </c>
      <c r="AH34" s="1499">
        <f t="shared" si="19"/>
        <v>-8</v>
      </c>
      <c r="AI34" s="1505">
        <f t="shared" si="19"/>
        <v>19.100000000000001</v>
      </c>
      <c r="AJ34" s="1239">
        <f t="shared" si="19"/>
        <v>-14</v>
      </c>
      <c r="AK34" s="1505">
        <f t="shared" si="19"/>
        <v>-19.899999999999999</v>
      </c>
      <c r="AL34" s="1505">
        <f t="shared" si="19"/>
        <v>-6.2</v>
      </c>
      <c r="AM34" s="1239">
        <f t="shared" si="19"/>
        <v>65.400000000000006</v>
      </c>
      <c r="AN34" s="1239">
        <f t="shared" si="19"/>
        <v>8.4</v>
      </c>
      <c r="AO34" s="1528" t="s">
        <v>1044</v>
      </c>
      <c r="AP34" s="1201"/>
    </row>
    <row r="35" spans="1:65">
      <c r="A35" s="1201"/>
      <c r="B35" s="2257"/>
      <c r="C35" s="2268" t="s">
        <v>315</v>
      </c>
      <c r="D35" s="2236" t="s">
        <v>1045</v>
      </c>
      <c r="E35" s="2304">
        <v>3403.7809999999999</v>
      </c>
      <c r="F35" s="2305">
        <v>3315.587</v>
      </c>
      <c r="G35" s="2305">
        <v>3696.1280000000002</v>
      </c>
      <c r="H35" s="2305">
        <v>3577.3020000000001</v>
      </c>
      <c r="I35" s="2305">
        <v>3697.9760000000001</v>
      </c>
      <c r="J35" s="2305">
        <v>3775.1770000000001</v>
      </c>
      <c r="K35" s="2305">
        <v>4090.4090000000001</v>
      </c>
      <c r="L35" s="2305">
        <v>4104.46</v>
      </c>
      <c r="M35" s="2305">
        <v>4163.3789999999999</v>
      </c>
      <c r="N35" s="2305">
        <v>4005.7779999999998</v>
      </c>
      <c r="O35" s="2305">
        <v>3983.3780000000002</v>
      </c>
      <c r="P35" s="1546">
        <v>3875.009</v>
      </c>
      <c r="Q35" s="1546">
        <v>3794.2339999999999</v>
      </c>
      <c r="R35" s="1546">
        <v>3532.2510000000002</v>
      </c>
      <c r="S35" s="1546">
        <v>3537.5630000000001</v>
      </c>
      <c r="T35" s="1546">
        <v>3251.154</v>
      </c>
      <c r="U35" s="1546">
        <v>3100.422</v>
      </c>
      <c r="V35" s="1546">
        <v>3169.4409999999998</v>
      </c>
      <c r="W35" s="1546">
        <v>3055.3420000000001</v>
      </c>
      <c r="X35" s="1546">
        <v>3483.2150000000001</v>
      </c>
      <c r="Y35" s="1546">
        <v>3405.52</v>
      </c>
      <c r="Z35" s="1546">
        <v>3306.3969999999999</v>
      </c>
      <c r="AA35" s="1546">
        <v>3268.3180000000002</v>
      </c>
      <c r="AB35" s="1546">
        <v>3238.5219999999999</v>
      </c>
      <c r="AC35" s="1546">
        <v>3204.578</v>
      </c>
      <c r="AD35" s="1546">
        <v>3124.3719999999998</v>
      </c>
      <c r="AE35" s="1546">
        <v>3167.828</v>
      </c>
      <c r="AF35" s="1546">
        <v>3179.498</v>
      </c>
      <c r="AG35" s="1546">
        <v>2822.85</v>
      </c>
      <c r="AH35" s="1546">
        <v>3371.982</v>
      </c>
      <c r="AI35" s="1546">
        <v>3254.8319999999999</v>
      </c>
      <c r="AJ35" s="1525">
        <v>3274.9389999999999</v>
      </c>
      <c r="AK35" s="1524">
        <v>3444.1970000000001</v>
      </c>
      <c r="AL35" s="1524">
        <v>3581.82</v>
      </c>
      <c r="AM35" s="1525">
        <f>AV16/1000</f>
        <v>3358.5569999999998</v>
      </c>
      <c r="AN35" s="2556">
        <f>AX16/1000</f>
        <v>3362.48</v>
      </c>
      <c r="AO35" s="1500" t="s">
        <v>1046</v>
      </c>
      <c r="AP35" s="1201" t="s">
        <v>271</v>
      </c>
    </row>
    <row r="36" spans="1:65" ht="19">
      <c r="A36" s="1201"/>
      <c r="B36" s="2257" t="s">
        <v>271</v>
      </c>
      <c r="C36" s="2240" t="s">
        <v>565</v>
      </c>
      <c r="D36" s="2244" t="s">
        <v>577</v>
      </c>
      <c r="E36" s="2226" t="s">
        <v>579</v>
      </c>
      <c r="F36" s="1218">
        <f t="shared" ref="F36:AN36" si="20">ROUND((F35-E35)/E35*100,1)</f>
        <v>-2.6</v>
      </c>
      <c r="G36" s="1218">
        <f t="shared" si="20"/>
        <v>11.5</v>
      </c>
      <c r="H36" s="1218">
        <f t="shared" si="20"/>
        <v>-3.2</v>
      </c>
      <c r="I36" s="1218">
        <f t="shared" si="20"/>
        <v>3.4</v>
      </c>
      <c r="J36" s="1218">
        <f t="shared" si="20"/>
        <v>2.1</v>
      </c>
      <c r="K36" s="1218">
        <f t="shared" si="20"/>
        <v>8.4</v>
      </c>
      <c r="L36" s="1218">
        <f t="shared" si="20"/>
        <v>0.3</v>
      </c>
      <c r="M36" s="1218">
        <f t="shared" si="20"/>
        <v>1.4</v>
      </c>
      <c r="N36" s="1218">
        <f t="shared" si="20"/>
        <v>-3.8</v>
      </c>
      <c r="O36" s="1218">
        <f t="shared" si="20"/>
        <v>-0.6</v>
      </c>
      <c r="P36" s="1218">
        <f t="shared" si="20"/>
        <v>-2.7</v>
      </c>
      <c r="Q36" s="1218">
        <f t="shared" si="20"/>
        <v>-2.1</v>
      </c>
      <c r="R36" s="1218">
        <f t="shared" si="20"/>
        <v>-6.9</v>
      </c>
      <c r="S36" s="1218">
        <f t="shared" si="20"/>
        <v>0.2</v>
      </c>
      <c r="T36" s="1218">
        <f t="shared" si="20"/>
        <v>-8.1</v>
      </c>
      <c r="U36" s="1218">
        <f t="shared" si="20"/>
        <v>-4.5999999999999996</v>
      </c>
      <c r="V36" s="1218">
        <f t="shared" si="20"/>
        <v>2.2000000000000002</v>
      </c>
      <c r="W36" s="1218">
        <f t="shared" si="20"/>
        <v>-3.6</v>
      </c>
      <c r="X36" s="1218">
        <f t="shared" si="20"/>
        <v>14</v>
      </c>
      <c r="Y36" s="1218">
        <f t="shared" si="20"/>
        <v>-2.2000000000000002</v>
      </c>
      <c r="Z36" s="1218">
        <f t="shared" si="20"/>
        <v>-2.9</v>
      </c>
      <c r="AA36" s="1218">
        <f t="shared" si="20"/>
        <v>-1.2</v>
      </c>
      <c r="AB36" s="1218">
        <f t="shared" si="20"/>
        <v>-0.9</v>
      </c>
      <c r="AC36" s="1218">
        <f t="shared" si="20"/>
        <v>-1</v>
      </c>
      <c r="AD36" s="1218">
        <f t="shared" si="20"/>
        <v>-2.5</v>
      </c>
      <c r="AE36" s="1218">
        <f t="shared" si="20"/>
        <v>1.4</v>
      </c>
      <c r="AF36" s="1218">
        <f t="shared" si="20"/>
        <v>0.4</v>
      </c>
      <c r="AG36" s="1218">
        <f t="shared" si="20"/>
        <v>-11.2</v>
      </c>
      <c r="AH36" s="1218">
        <f t="shared" si="20"/>
        <v>19.5</v>
      </c>
      <c r="AI36" s="1218">
        <f t="shared" si="20"/>
        <v>-3.5</v>
      </c>
      <c r="AJ36" s="1218">
        <f t="shared" si="20"/>
        <v>0.6</v>
      </c>
      <c r="AK36" s="1218">
        <f t="shared" si="20"/>
        <v>5.2</v>
      </c>
      <c r="AL36" s="1218">
        <f t="shared" si="20"/>
        <v>4</v>
      </c>
      <c r="AM36" s="1218">
        <f t="shared" si="20"/>
        <v>-6.2</v>
      </c>
      <c r="AN36" s="1218">
        <f t="shared" si="20"/>
        <v>0.1</v>
      </c>
      <c r="AO36" s="1256" t="s">
        <v>1047</v>
      </c>
      <c r="AP36" s="1201"/>
    </row>
    <row r="37" spans="1:65">
      <c r="A37" s="1201"/>
      <c r="B37" s="2257"/>
      <c r="C37" s="2300" t="s">
        <v>1048</v>
      </c>
      <c r="D37" s="2236" t="s">
        <v>1049</v>
      </c>
      <c r="E37" s="2306"/>
      <c r="F37" s="1258"/>
      <c r="G37" s="1258"/>
      <c r="H37" s="1258"/>
      <c r="I37" s="1258"/>
      <c r="J37" s="1258"/>
      <c r="K37" s="1258"/>
      <c r="L37" s="1258"/>
      <c r="M37" s="1258"/>
      <c r="N37" s="1258"/>
      <c r="O37" s="1258"/>
      <c r="P37" s="1258"/>
      <c r="Q37" s="1258"/>
      <c r="R37" s="2307">
        <v>99.371908376961187</v>
      </c>
      <c r="S37" s="1312">
        <v>98.432125681934508</v>
      </c>
      <c r="T37" s="1312">
        <v>96.747940235372141</v>
      </c>
      <c r="U37" s="1312">
        <v>97.308053790696476</v>
      </c>
      <c r="V37" s="1312">
        <v>98.188905662140257</v>
      </c>
      <c r="W37" s="1312">
        <v>99.382391321984031</v>
      </c>
      <c r="X37" s="1312">
        <v>98.824898055157561</v>
      </c>
      <c r="Y37" s="1312">
        <v>98.132790086961677</v>
      </c>
      <c r="Z37" s="1312">
        <v>99.992497201765829</v>
      </c>
      <c r="AA37" s="1312">
        <v>99.716813179562337</v>
      </c>
      <c r="AB37" s="1258">
        <v>99.999999166666683</v>
      </c>
      <c r="AC37" s="1258">
        <v>103.09893999999998</v>
      </c>
      <c r="AD37" s="1258">
        <v>104.34190083333334</v>
      </c>
      <c r="AE37" s="1258">
        <v>106.09712833333334</v>
      </c>
      <c r="AF37" s="1258">
        <v>103.96095666666666</v>
      </c>
      <c r="AG37" s="1258">
        <v>105.21041333333334</v>
      </c>
      <c r="AH37" s="1258">
        <v>105.99943000000002</v>
      </c>
      <c r="AI37" s="1258">
        <v>105.09849750000001</v>
      </c>
      <c r="AJ37" s="1258">
        <v>98.561523333333341</v>
      </c>
      <c r="AK37" s="1499">
        <v>96.98121083333335</v>
      </c>
      <c r="AL37" s="1499">
        <v>98.493559166666657</v>
      </c>
      <c r="AM37" s="1499">
        <v>98.786218888888868</v>
      </c>
      <c r="AN37" s="2669">
        <v>99.835563333333326</v>
      </c>
      <c r="AO37" s="1259" t="s">
        <v>1050</v>
      </c>
      <c r="AP37" s="327" t="s">
        <v>1051</v>
      </c>
    </row>
    <row r="38" spans="1:65">
      <c r="A38" s="1201"/>
      <c r="B38" s="2257" t="s">
        <v>1052</v>
      </c>
      <c r="C38" s="2240"/>
      <c r="D38" s="2244" t="s">
        <v>577</v>
      </c>
      <c r="E38" s="2226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  <c r="Q38" s="1218"/>
      <c r="R38" s="2308"/>
      <c r="S38" s="1218">
        <f t="shared" ref="S38:AN38" si="21">ROUND((S37-R37)/R37*100,1)</f>
        <v>-0.9</v>
      </c>
      <c r="T38" s="1218">
        <f t="shared" si="21"/>
        <v>-1.7</v>
      </c>
      <c r="U38" s="1218">
        <f t="shared" si="21"/>
        <v>0.6</v>
      </c>
      <c r="V38" s="1218">
        <f t="shared" si="21"/>
        <v>0.9</v>
      </c>
      <c r="W38" s="1218">
        <f t="shared" si="21"/>
        <v>1.2</v>
      </c>
      <c r="X38" s="1218">
        <f t="shared" si="21"/>
        <v>-0.6</v>
      </c>
      <c r="Y38" s="1218">
        <f t="shared" si="21"/>
        <v>-0.7</v>
      </c>
      <c r="Z38" s="1218">
        <f t="shared" si="21"/>
        <v>1.9</v>
      </c>
      <c r="AA38" s="1218">
        <f t="shared" si="21"/>
        <v>-0.3</v>
      </c>
      <c r="AB38" s="1218">
        <f t="shared" si="21"/>
        <v>0.3</v>
      </c>
      <c r="AC38" s="1218">
        <f t="shared" si="21"/>
        <v>3.1</v>
      </c>
      <c r="AD38" s="1218">
        <f t="shared" si="21"/>
        <v>1.2</v>
      </c>
      <c r="AE38" s="1218">
        <f t="shared" si="21"/>
        <v>1.7</v>
      </c>
      <c r="AF38" s="1218">
        <f t="shared" si="21"/>
        <v>-2</v>
      </c>
      <c r="AG38" s="1218">
        <f t="shared" si="21"/>
        <v>1.2</v>
      </c>
      <c r="AH38" s="1218">
        <f t="shared" si="21"/>
        <v>0.7</v>
      </c>
      <c r="AI38" s="1218">
        <f t="shared" si="21"/>
        <v>-0.8</v>
      </c>
      <c r="AJ38" s="1218">
        <f t="shared" si="21"/>
        <v>-6.2</v>
      </c>
      <c r="AK38" s="1499">
        <f t="shared" si="21"/>
        <v>-1.6</v>
      </c>
      <c r="AL38" s="1499">
        <f t="shared" si="21"/>
        <v>1.6</v>
      </c>
      <c r="AM38" s="1218">
        <f t="shared" si="21"/>
        <v>0.3</v>
      </c>
      <c r="AN38" s="2670">
        <f t="shared" si="21"/>
        <v>1.1000000000000001</v>
      </c>
      <c r="AO38" s="1259"/>
      <c r="AP38" s="327" t="s">
        <v>1053</v>
      </c>
    </row>
    <row r="39" spans="1:65">
      <c r="A39" s="1201"/>
      <c r="B39" s="2257"/>
      <c r="C39" s="2268" t="s">
        <v>677</v>
      </c>
      <c r="D39" s="2309" t="s">
        <v>1054</v>
      </c>
      <c r="E39" s="2310">
        <v>6.4282000000000004</v>
      </c>
      <c r="F39" s="2245">
        <v>6.4530000000000003</v>
      </c>
      <c r="G39" s="2245">
        <v>5.1810999999999998</v>
      </c>
      <c r="H39" s="2245">
        <v>5.2220000000000004</v>
      </c>
      <c r="I39" s="2245">
        <v>5.9165000000000001</v>
      </c>
      <c r="J39" s="2245">
        <v>6.9513999999999996</v>
      </c>
      <c r="K39" s="2245">
        <v>9.9295000000000009</v>
      </c>
      <c r="L39" s="2245">
        <v>13.1465</v>
      </c>
      <c r="M39" s="2245">
        <v>8.7843</v>
      </c>
      <c r="N39" s="2245">
        <v>5.7572000000000001</v>
      </c>
      <c r="O39" s="2245">
        <v>5.3665000000000003</v>
      </c>
      <c r="P39" s="2245">
        <v>5.1635</v>
      </c>
      <c r="Q39" s="2245">
        <v>4.7987000000000002</v>
      </c>
      <c r="R39" s="2245">
        <v>4.3525</v>
      </c>
      <c r="S39" s="2245">
        <v>4.226</v>
      </c>
      <c r="T39" s="2245">
        <v>4.5787000000000004</v>
      </c>
      <c r="U39" s="2245">
        <v>4.4428000000000001</v>
      </c>
      <c r="V39" s="2245">
        <v>5.2645999999999997</v>
      </c>
      <c r="W39" s="2245">
        <v>4.0486000000000004</v>
      </c>
      <c r="X39" s="2245">
        <v>4.1449999999999996</v>
      </c>
      <c r="Y39" s="2245">
        <v>3.129</v>
      </c>
      <c r="Z39" s="2245">
        <v>3.4756</v>
      </c>
      <c r="AA39" s="2245">
        <v>3.2484999999999999</v>
      </c>
      <c r="AB39" s="2239">
        <v>3.3694999999999999</v>
      </c>
      <c r="AC39" s="2239">
        <v>3.6076000000000001</v>
      </c>
      <c r="AD39" s="1971">
        <v>3.4321999999999999</v>
      </c>
      <c r="AE39" s="1971">
        <v>3.2696000000000001</v>
      </c>
      <c r="AF39" s="1971">
        <v>3.4224000000000001</v>
      </c>
      <c r="AG39" s="1971">
        <v>3.4903</v>
      </c>
      <c r="AH39" s="1971">
        <v>3.1244999999999998</v>
      </c>
      <c r="AI39" s="1971">
        <v>3.2109999999999999</v>
      </c>
      <c r="AJ39" s="1264">
        <v>3.0884</v>
      </c>
      <c r="AK39" s="1267">
        <v>3.0889000000000002</v>
      </c>
      <c r="AL39" s="1267">
        <v>3.1063999999999998</v>
      </c>
      <c r="AM39" s="1264">
        <v>3.0133999999999999</v>
      </c>
      <c r="AN39" s="1800">
        <v>2.7158000000000002</v>
      </c>
      <c r="AO39" s="1529" t="s">
        <v>1055</v>
      </c>
      <c r="AP39" s="1201"/>
    </row>
    <row r="40" spans="1:65">
      <c r="A40" s="1201"/>
      <c r="B40" s="2257" t="s">
        <v>1056</v>
      </c>
      <c r="C40" s="2240"/>
      <c r="D40" s="2244" t="s">
        <v>577</v>
      </c>
      <c r="E40" s="2226" t="s">
        <v>579</v>
      </c>
      <c r="F40" s="1218">
        <f t="shared" ref="F40:AN40" si="22">ROUND((F39-E39)/E39*100,1)</f>
        <v>0.4</v>
      </c>
      <c r="G40" s="1218">
        <f t="shared" si="22"/>
        <v>-19.7</v>
      </c>
      <c r="H40" s="1218">
        <f t="shared" si="22"/>
        <v>0.8</v>
      </c>
      <c r="I40" s="1218">
        <f t="shared" si="22"/>
        <v>13.3</v>
      </c>
      <c r="J40" s="1218">
        <f t="shared" si="22"/>
        <v>17.5</v>
      </c>
      <c r="K40" s="1218">
        <f t="shared" si="22"/>
        <v>42.8</v>
      </c>
      <c r="L40" s="1218">
        <f t="shared" si="22"/>
        <v>32.4</v>
      </c>
      <c r="M40" s="1218">
        <f t="shared" si="22"/>
        <v>-33.200000000000003</v>
      </c>
      <c r="N40" s="1218">
        <f t="shared" si="22"/>
        <v>-34.5</v>
      </c>
      <c r="O40" s="1218">
        <f t="shared" si="22"/>
        <v>-6.8</v>
      </c>
      <c r="P40" s="1218">
        <f t="shared" si="22"/>
        <v>-3.8</v>
      </c>
      <c r="Q40" s="1218">
        <f t="shared" si="22"/>
        <v>-7.1</v>
      </c>
      <c r="R40" s="1218">
        <f t="shared" si="22"/>
        <v>-9.3000000000000007</v>
      </c>
      <c r="S40" s="1218">
        <f t="shared" si="22"/>
        <v>-2.9</v>
      </c>
      <c r="T40" s="1218">
        <f t="shared" si="22"/>
        <v>8.3000000000000007</v>
      </c>
      <c r="U40" s="1218">
        <f t="shared" si="22"/>
        <v>-3</v>
      </c>
      <c r="V40" s="1218">
        <f t="shared" si="22"/>
        <v>18.5</v>
      </c>
      <c r="W40" s="1218">
        <f t="shared" si="22"/>
        <v>-23.1</v>
      </c>
      <c r="X40" s="1218">
        <f t="shared" si="22"/>
        <v>2.4</v>
      </c>
      <c r="Y40" s="1218">
        <f t="shared" si="22"/>
        <v>-24.5</v>
      </c>
      <c r="Z40" s="1218">
        <f t="shared" si="22"/>
        <v>11.1</v>
      </c>
      <c r="AA40" s="1218">
        <f t="shared" si="22"/>
        <v>-6.5</v>
      </c>
      <c r="AB40" s="1218">
        <f t="shared" si="22"/>
        <v>3.7</v>
      </c>
      <c r="AC40" s="1218">
        <f t="shared" si="22"/>
        <v>7.1</v>
      </c>
      <c r="AD40" s="1218">
        <f t="shared" si="22"/>
        <v>-4.9000000000000004</v>
      </c>
      <c r="AE40" s="1218">
        <f t="shared" si="22"/>
        <v>-4.7</v>
      </c>
      <c r="AF40" s="1218">
        <f t="shared" si="22"/>
        <v>4.7</v>
      </c>
      <c r="AG40" s="1218">
        <f t="shared" si="22"/>
        <v>2</v>
      </c>
      <c r="AH40" s="1218">
        <f t="shared" si="22"/>
        <v>-10.5</v>
      </c>
      <c r="AI40" s="1218">
        <f t="shared" si="22"/>
        <v>2.8</v>
      </c>
      <c r="AJ40" s="1218">
        <f t="shared" si="22"/>
        <v>-3.8</v>
      </c>
      <c r="AK40" s="1218">
        <f t="shared" si="22"/>
        <v>0</v>
      </c>
      <c r="AL40" s="1218">
        <f t="shared" si="22"/>
        <v>0.6</v>
      </c>
      <c r="AM40" s="1218">
        <f t="shared" si="22"/>
        <v>-3</v>
      </c>
      <c r="AN40" s="1218">
        <f t="shared" si="22"/>
        <v>-9.9</v>
      </c>
      <c r="AO40" s="1246" t="s">
        <v>97</v>
      </c>
      <c r="AP40" s="1201"/>
    </row>
    <row r="41" spans="1:65">
      <c r="A41" s="1201"/>
      <c r="B41" s="2257"/>
      <c r="C41" s="2235" t="s">
        <v>672</v>
      </c>
      <c r="D41" s="2311" t="s">
        <v>1057</v>
      </c>
      <c r="E41" s="2312">
        <v>11.389637</v>
      </c>
      <c r="F41" s="2313">
        <v>12.031969999999999</v>
      </c>
      <c r="G41" s="2313">
        <v>10.398592000000001</v>
      </c>
      <c r="H41" s="2313">
        <v>10.406827</v>
      </c>
      <c r="I41" s="2313">
        <v>9.5843389999999999</v>
      </c>
      <c r="J41" s="2313">
        <v>9.8717860000000002</v>
      </c>
      <c r="K41" s="2313">
        <v>12.824833</v>
      </c>
      <c r="L41" s="2314">
        <v>16.310371</v>
      </c>
      <c r="M41" s="2314">
        <v>13.118252</v>
      </c>
      <c r="N41" s="2314">
        <v>8.8773540000000004</v>
      </c>
      <c r="O41" s="2314">
        <v>8.2570499999999996</v>
      </c>
      <c r="P41" s="2314">
        <v>8.3334670000000006</v>
      </c>
      <c r="Q41" s="2314">
        <v>7.6411930000000003</v>
      </c>
      <c r="R41" s="2314">
        <v>6.9596220000000004</v>
      </c>
      <c r="S41" s="1535">
        <v>6.9598380000000004</v>
      </c>
      <c r="T41" s="1535">
        <v>7.8764380000000003</v>
      </c>
      <c r="U41" s="1535">
        <v>7.6292989999999996</v>
      </c>
      <c r="V41" s="1535">
        <v>8.1490810000000007</v>
      </c>
      <c r="W41" s="1535">
        <v>7.3452859999999998</v>
      </c>
      <c r="X41" s="1535">
        <v>6.7069749999999999</v>
      </c>
      <c r="Y41" s="1535">
        <v>4.5594520000000003</v>
      </c>
      <c r="Z41" s="1535">
        <v>4.8345630000000002</v>
      </c>
      <c r="AA41" s="1535">
        <v>4.9504039999999998</v>
      </c>
      <c r="AB41" s="1535">
        <v>5.2535959999999999</v>
      </c>
      <c r="AC41" s="1535">
        <v>5.2824159999999996</v>
      </c>
      <c r="AD41" s="1535">
        <v>5.3833010000000003</v>
      </c>
      <c r="AE41" s="1535">
        <v>4.8722570000000003</v>
      </c>
      <c r="AF41" s="1535">
        <v>5.2036660000000001</v>
      </c>
      <c r="AG41" s="1535">
        <v>4.968261</v>
      </c>
      <c r="AH41" s="1535">
        <v>5.1285080000000001</v>
      </c>
      <c r="AI41" s="1535">
        <v>4.6529239999999996</v>
      </c>
      <c r="AJ41" s="1266">
        <v>4.6330210000000003</v>
      </c>
      <c r="AK41" s="1530">
        <v>4.4531340000000004</v>
      </c>
      <c r="AL41" s="1530">
        <v>4.4671810000000001</v>
      </c>
      <c r="AM41" s="1266">
        <v>5.0050210000000002</v>
      </c>
      <c r="AN41" s="2557">
        <v>3.9953970000000001</v>
      </c>
      <c r="AO41" s="1531" t="s">
        <v>97</v>
      </c>
      <c r="AP41" s="1201"/>
    </row>
    <row r="42" spans="1:65">
      <c r="A42" s="1201"/>
      <c r="B42" s="2257" t="s">
        <v>1058</v>
      </c>
      <c r="C42" s="2240"/>
      <c r="D42" s="2244" t="s">
        <v>577</v>
      </c>
      <c r="E42" s="2315" t="s">
        <v>579</v>
      </c>
      <c r="F42" s="1218">
        <f t="shared" ref="F42:AN42" si="23">ROUND((F41-E41)/E41*100,1)</f>
        <v>5.6</v>
      </c>
      <c r="G42" s="1218">
        <f t="shared" si="23"/>
        <v>-13.6</v>
      </c>
      <c r="H42" s="1218">
        <f t="shared" si="23"/>
        <v>0.1</v>
      </c>
      <c r="I42" s="1218">
        <f t="shared" si="23"/>
        <v>-7.9</v>
      </c>
      <c r="J42" s="1218">
        <f t="shared" si="23"/>
        <v>3</v>
      </c>
      <c r="K42" s="1218">
        <f t="shared" si="23"/>
        <v>29.9</v>
      </c>
      <c r="L42" s="1218">
        <f t="shared" si="23"/>
        <v>27.2</v>
      </c>
      <c r="M42" s="1218">
        <f t="shared" si="23"/>
        <v>-19.600000000000001</v>
      </c>
      <c r="N42" s="1218">
        <f t="shared" si="23"/>
        <v>-32.299999999999997</v>
      </c>
      <c r="O42" s="1218">
        <f t="shared" si="23"/>
        <v>-7</v>
      </c>
      <c r="P42" s="1218">
        <f t="shared" si="23"/>
        <v>0.9</v>
      </c>
      <c r="Q42" s="1218">
        <f t="shared" si="23"/>
        <v>-8.3000000000000007</v>
      </c>
      <c r="R42" s="1218">
        <f t="shared" si="23"/>
        <v>-8.9</v>
      </c>
      <c r="S42" s="1218">
        <f t="shared" si="23"/>
        <v>0</v>
      </c>
      <c r="T42" s="1218">
        <f t="shared" si="23"/>
        <v>13.2</v>
      </c>
      <c r="U42" s="1218">
        <f t="shared" si="23"/>
        <v>-3.1</v>
      </c>
      <c r="V42" s="1218">
        <f t="shared" si="23"/>
        <v>6.8</v>
      </c>
      <c r="W42" s="1218">
        <f t="shared" si="23"/>
        <v>-9.9</v>
      </c>
      <c r="X42" s="1218">
        <f t="shared" si="23"/>
        <v>-8.6999999999999993</v>
      </c>
      <c r="Y42" s="1218">
        <f t="shared" si="23"/>
        <v>-32</v>
      </c>
      <c r="Z42" s="1218">
        <f t="shared" si="23"/>
        <v>6</v>
      </c>
      <c r="AA42" s="1218">
        <f t="shared" si="23"/>
        <v>2.4</v>
      </c>
      <c r="AB42" s="1218">
        <f t="shared" si="23"/>
        <v>6.1</v>
      </c>
      <c r="AC42" s="1218">
        <f t="shared" si="23"/>
        <v>0.5</v>
      </c>
      <c r="AD42" s="1218">
        <f t="shared" si="23"/>
        <v>1.9</v>
      </c>
      <c r="AE42" s="1218">
        <f t="shared" si="23"/>
        <v>-9.5</v>
      </c>
      <c r="AF42" s="1218">
        <f t="shared" si="23"/>
        <v>6.8</v>
      </c>
      <c r="AG42" s="1218">
        <f t="shared" si="23"/>
        <v>-4.5</v>
      </c>
      <c r="AH42" s="1218">
        <f t="shared" si="23"/>
        <v>3.2</v>
      </c>
      <c r="AI42" s="1218">
        <f t="shared" si="23"/>
        <v>-9.3000000000000007</v>
      </c>
      <c r="AJ42" s="1218">
        <f t="shared" si="23"/>
        <v>-0.4</v>
      </c>
      <c r="AK42" s="1218">
        <f t="shared" si="23"/>
        <v>-3.9</v>
      </c>
      <c r="AL42" s="1218">
        <f t="shared" si="23"/>
        <v>0.3</v>
      </c>
      <c r="AM42" s="1218">
        <f t="shared" si="23"/>
        <v>12</v>
      </c>
      <c r="AN42" s="1218">
        <f t="shared" si="23"/>
        <v>-20.2</v>
      </c>
      <c r="AO42" s="1523"/>
      <c r="AP42" s="1201"/>
    </row>
    <row r="43" spans="1:65">
      <c r="A43" s="1201"/>
      <c r="B43" s="2257"/>
      <c r="C43" s="2268" t="s">
        <v>1059</v>
      </c>
      <c r="D43" s="2236" t="s">
        <v>1060</v>
      </c>
      <c r="E43" s="2237">
        <v>20.9254</v>
      </c>
      <c r="F43" s="1450">
        <v>22.7607</v>
      </c>
      <c r="G43" s="1450">
        <v>21.7272</v>
      </c>
      <c r="H43" s="1450">
        <v>20.185600000000001</v>
      </c>
      <c r="I43" s="1450">
        <v>18.7866</v>
      </c>
      <c r="J43" s="1450">
        <v>19.1418</v>
      </c>
      <c r="K43" s="1450">
        <v>19.844899999999999</v>
      </c>
      <c r="L43" s="2238">
        <v>21.497800000000002</v>
      </c>
      <c r="M43" s="2238">
        <v>20.016300000000001</v>
      </c>
      <c r="N43" s="2238">
        <v>16.942799999999998</v>
      </c>
      <c r="O43" s="2238">
        <v>15.441599999999999</v>
      </c>
      <c r="P43" s="2238">
        <v>15.7514</v>
      </c>
      <c r="Q43" s="2238">
        <v>15.833299999999999</v>
      </c>
      <c r="R43" s="2238">
        <v>15.335900000000001</v>
      </c>
      <c r="S43" s="1971">
        <v>15.3788</v>
      </c>
      <c r="T43" s="1971">
        <v>16.222300000000001</v>
      </c>
      <c r="U43" s="1971">
        <v>16.1462</v>
      </c>
      <c r="V43" s="1971">
        <v>15.3391</v>
      </c>
      <c r="W43" s="1971">
        <v>13.7842</v>
      </c>
      <c r="X43" s="1971">
        <v>12.857200000000001</v>
      </c>
      <c r="Y43" s="1971">
        <v>12.070399999999999</v>
      </c>
      <c r="Z43" s="1971">
        <v>13.1431</v>
      </c>
      <c r="AA43" s="1971">
        <v>10.777100000000001</v>
      </c>
      <c r="AB43" s="1971">
        <v>13.3581</v>
      </c>
      <c r="AC43" s="1971">
        <v>13.038500000000001</v>
      </c>
      <c r="AD43" s="1971">
        <v>12.9916</v>
      </c>
      <c r="AE43" s="1971">
        <v>12.5749</v>
      </c>
      <c r="AF43" s="1971">
        <v>13.0388</v>
      </c>
      <c r="AG43" s="1971">
        <v>13.464</v>
      </c>
      <c r="AH43" s="1971">
        <v>13.4169</v>
      </c>
      <c r="AI43" s="1971">
        <v>13.294600000000001</v>
      </c>
      <c r="AJ43" s="1267">
        <v>11.513500000000001</v>
      </c>
      <c r="AK43" s="1264">
        <v>11.589600000000001</v>
      </c>
      <c r="AL43" s="1264">
        <v>10.5947</v>
      </c>
      <c r="AM43" s="1264">
        <f>AW16/10000</f>
        <v>12.716900000000001</v>
      </c>
      <c r="AN43" s="1264">
        <f>AY16/10000</f>
        <v>12.2445</v>
      </c>
      <c r="AO43" s="1268" t="s">
        <v>1061</v>
      </c>
      <c r="AP43" s="1225" t="s">
        <v>271</v>
      </c>
    </row>
    <row r="44" spans="1:65">
      <c r="A44" s="1201"/>
      <c r="B44" s="2257" t="s">
        <v>1062</v>
      </c>
      <c r="C44" s="2316" t="s">
        <v>38</v>
      </c>
      <c r="D44" s="2244" t="s">
        <v>577</v>
      </c>
      <c r="E44" s="2226" t="s">
        <v>579</v>
      </c>
      <c r="F44" s="1218">
        <f t="shared" ref="F44:AN44" si="24">ROUND((F43-E43)/E43*100,1)</f>
        <v>8.8000000000000007</v>
      </c>
      <c r="G44" s="1218">
        <f t="shared" si="24"/>
        <v>-4.5</v>
      </c>
      <c r="H44" s="1218">
        <f t="shared" si="24"/>
        <v>-7.1</v>
      </c>
      <c r="I44" s="1218">
        <f t="shared" si="24"/>
        <v>-6.9</v>
      </c>
      <c r="J44" s="1218">
        <f t="shared" si="24"/>
        <v>1.9</v>
      </c>
      <c r="K44" s="1218">
        <f t="shared" si="24"/>
        <v>3.7</v>
      </c>
      <c r="L44" s="1218">
        <f t="shared" si="24"/>
        <v>8.3000000000000007</v>
      </c>
      <c r="M44" s="1218">
        <f t="shared" si="24"/>
        <v>-6.9</v>
      </c>
      <c r="N44" s="1218">
        <f t="shared" si="24"/>
        <v>-15.4</v>
      </c>
      <c r="O44" s="1218">
        <f t="shared" si="24"/>
        <v>-8.9</v>
      </c>
      <c r="P44" s="1218">
        <f t="shared" si="24"/>
        <v>2</v>
      </c>
      <c r="Q44" s="1218">
        <f t="shared" si="24"/>
        <v>0.5</v>
      </c>
      <c r="R44" s="1218">
        <f t="shared" si="24"/>
        <v>-3.1</v>
      </c>
      <c r="S44" s="1218">
        <f t="shared" si="24"/>
        <v>0.3</v>
      </c>
      <c r="T44" s="1218">
        <f t="shared" si="24"/>
        <v>5.5</v>
      </c>
      <c r="U44" s="1218">
        <f t="shared" si="24"/>
        <v>-0.5</v>
      </c>
      <c r="V44" s="1218">
        <f t="shared" si="24"/>
        <v>-5</v>
      </c>
      <c r="W44" s="1218">
        <f t="shared" si="24"/>
        <v>-10.1</v>
      </c>
      <c r="X44" s="1218">
        <f t="shared" si="24"/>
        <v>-6.7</v>
      </c>
      <c r="Y44" s="1218">
        <f t="shared" si="24"/>
        <v>-6.1</v>
      </c>
      <c r="Z44" s="1218">
        <f t="shared" si="24"/>
        <v>8.9</v>
      </c>
      <c r="AA44" s="1218">
        <f t="shared" si="24"/>
        <v>-18</v>
      </c>
      <c r="AB44" s="1218">
        <f t="shared" si="24"/>
        <v>23.9</v>
      </c>
      <c r="AC44" s="1218">
        <f t="shared" si="24"/>
        <v>-2.4</v>
      </c>
      <c r="AD44" s="1218">
        <f t="shared" si="24"/>
        <v>-0.4</v>
      </c>
      <c r="AE44" s="1218">
        <f t="shared" si="24"/>
        <v>-3.2</v>
      </c>
      <c r="AF44" s="1218">
        <f t="shared" si="24"/>
        <v>3.7</v>
      </c>
      <c r="AG44" s="1218">
        <f t="shared" si="24"/>
        <v>3.3</v>
      </c>
      <c r="AH44" s="1218">
        <f t="shared" si="24"/>
        <v>-0.3</v>
      </c>
      <c r="AI44" s="1218">
        <f t="shared" si="24"/>
        <v>-0.9</v>
      </c>
      <c r="AJ44" s="1218">
        <f t="shared" si="24"/>
        <v>-13.4</v>
      </c>
      <c r="AK44" s="1218">
        <f t="shared" si="24"/>
        <v>0.7</v>
      </c>
      <c r="AL44" s="1218">
        <f t="shared" si="24"/>
        <v>-8.6</v>
      </c>
      <c r="AM44" s="1218">
        <f t="shared" si="24"/>
        <v>20</v>
      </c>
      <c r="AN44" s="1218">
        <f t="shared" si="24"/>
        <v>-3.7</v>
      </c>
      <c r="AO44" s="1532" t="s">
        <v>1063</v>
      </c>
      <c r="AP44" s="1201"/>
    </row>
    <row r="45" spans="1:65">
      <c r="A45" s="1201"/>
      <c r="B45" s="2257"/>
      <c r="C45" s="2235" t="s">
        <v>1213</v>
      </c>
      <c r="D45" s="2236" t="s">
        <v>567</v>
      </c>
      <c r="E45" s="2304"/>
      <c r="F45" s="2317"/>
      <c r="G45" s="2317"/>
      <c r="H45" s="2317"/>
      <c r="I45" s="2317"/>
      <c r="J45" s="2317">
        <f t="shared" ref="J45:AM45" si="25">J166/100</f>
        <v>11736.2</v>
      </c>
      <c r="K45" s="2317">
        <f t="shared" si="25"/>
        <v>10763.09</v>
      </c>
      <c r="L45" s="2317">
        <f t="shared" si="25"/>
        <v>11591.7</v>
      </c>
      <c r="M45" s="2317">
        <f t="shared" si="25"/>
        <v>12242.89</v>
      </c>
      <c r="N45" s="2317">
        <f t="shared" si="25"/>
        <v>12251.03</v>
      </c>
      <c r="O45" s="2317">
        <f t="shared" si="25"/>
        <v>11739.82</v>
      </c>
      <c r="P45" s="2317">
        <f t="shared" si="25"/>
        <v>11241.83</v>
      </c>
      <c r="Q45" s="2317">
        <f t="shared" si="25"/>
        <v>10762.6</v>
      </c>
      <c r="R45" s="2317">
        <f t="shared" si="25"/>
        <v>10246.98</v>
      </c>
      <c r="S45" s="2317">
        <f t="shared" si="25"/>
        <v>9843.01</v>
      </c>
      <c r="T45" s="2317">
        <f t="shared" si="25"/>
        <v>9588.25</v>
      </c>
      <c r="U45" s="2317">
        <f t="shared" si="25"/>
        <v>9349.81</v>
      </c>
      <c r="V45" s="2317">
        <f t="shared" si="25"/>
        <v>9255.7000000000007</v>
      </c>
      <c r="W45" s="2317">
        <f t="shared" si="25"/>
        <v>9419.4699999999993</v>
      </c>
      <c r="X45" s="2317">
        <f t="shared" si="25"/>
        <v>9365.34</v>
      </c>
      <c r="Y45" s="2317">
        <f t="shared" si="25"/>
        <v>8983.89</v>
      </c>
      <c r="Z45" s="2317">
        <f t="shared" si="25"/>
        <v>9018.7099999999991</v>
      </c>
      <c r="AA45" s="2317">
        <f t="shared" si="25"/>
        <v>9077.5300000000007</v>
      </c>
      <c r="AB45" s="2317">
        <f t="shared" si="25"/>
        <v>8927.18</v>
      </c>
      <c r="AC45" s="2317">
        <f t="shared" si="25"/>
        <v>8858.9699999999993</v>
      </c>
      <c r="AD45" s="2317">
        <f t="shared" si="25"/>
        <v>8907.6</v>
      </c>
      <c r="AE45" s="2317">
        <f t="shared" si="25"/>
        <v>8835.0400000000009</v>
      </c>
      <c r="AF45" s="2317">
        <f t="shared" si="25"/>
        <v>8615.56</v>
      </c>
      <c r="AG45" s="2317">
        <f t="shared" si="25"/>
        <v>8445.9599999999991</v>
      </c>
      <c r="AH45" s="2317">
        <f t="shared" si="25"/>
        <v>8190.37</v>
      </c>
      <c r="AI45" s="2317">
        <f t="shared" si="25"/>
        <v>8045.2</v>
      </c>
      <c r="AJ45" s="2317">
        <f t="shared" si="25"/>
        <v>8041.89</v>
      </c>
      <c r="AK45" s="2317">
        <f t="shared" si="25"/>
        <v>8222.2800000000007</v>
      </c>
      <c r="AL45" s="2317">
        <f t="shared" si="25"/>
        <v>8271.9</v>
      </c>
      <c r="AM45" s="2317">
        <f t="shared" si="25"/>
        <v>9143.2000000000007</v>
      </c>
      <c r="AN45" s="2615">
        <v>9345.9</v>
      </c>
      <c r="AO45" s="1533" t="s">
        <v>1064</v>
      </c>
      <c r="AP45" s="1201" t="s">
        <v>271</v>
      </c>
    </row>
    <row r="46" spans="1:65">
      <c r="A46" s="1201"/>
      <c r="B46" s="2303"/>
      <c r="C46" s="2240"/>
      <c r="D46" s="2244" t="s">
        <v>577</v>
      </c>
      <c r="E46" s="2226"/>
      <c r="F46" s="1218"/>
      <c r="G46" s="1218"/>
      <c r="H46" s="1218"/>
      <c r="I46" s="1218"/>
      <c r="J46" s="1218"/>
      <c r="K46" s="1218">
        <f t="shared" ref="K46:AN46" si="26">ROUND((K45-J45)/J45*100,1)</f>
        <v>-8.3000000000000007</v>
      </c>
      <c r="L46" s="1218">
        <f t="shared" si="26"/>
        <v>7.7</v>
      </c>
      <c r="M46" s="1218">
        <f t="shared" si="26"/>
        <v>5.6</v>
      </c>
      <c r="N46" s="1218">
        <f t="shared" si="26"/>
        <v>0.1</v>
      </c>
      <c r="O46" s="1218">
        <f t="shared" si="26"/>
        <v>-4.2</v>
      </c>
      <c r="P46" s="1218">
        <f t="shared" si="26"/>
        <v>-4.2</v>
      </c>
      <c r="Q46" s="1218">
        <f t="shared" si="26"/>
        <v>-4.3</v>
      </c>
      <c r="R46" s="1218">
        <f t="shared" si="26"/>
        <v>-4.8</v>
      </c>
      <c r="S46" s="1218">
        <f t="shared" si="26"/>
        <v>-3.9</v>
      </c>
      <c r="T46" s="1218">
        <f t="shared" si="26"/>
        <v>-2.6</v>
      </c>
      <c r="U46" s="1218">
        <f t="shared" si="26"/>
        <v>-2.5</v>
      </c>
      <c r="V46" s="1218">
        <f t="shared" si="26"/>
        <v>-1</v>
      </c>
      <c r="W46" s="1218">
        <f t="shared" si="26"/>
        <v>1.8</v>
      </c>
      <c r="X46" s="1218">
        <f t="shared" si="26"/>
        <v>-0.6</v>
      </c>
      <c r="Y46" s="1218">
        <f t="shared" si="26"/>
        <v>-4.0999999999999996</v>
      </c>
      <c r="Z46" s="1218">
        <f t="shared" si="26"/>
        <v>0.4</v>
      </c>
      <c r="AA46" s="1218">
        <f t="shared" si="26"/>
        <v>0.7</v>
      </c>
      <c r="AB46" s="1218">
        <f t="shared" si="26"/>
        <v>-1.7</v>
      </c>
      <c r="AC46" s="1218">
        <f t="shared" si="26"/>
        <v>-0.8</v>
      </c>
      <c r="AD46" s="1218">
        <f t="shared" si="26"/>
        <v>0.5</v>
      </c>
      <c r="AE46" s="1218">
        <f t="shared" si="26"/>
        <v>-0.8</v>
      </c>
      <c r="AF46" s="1218">
        <f t="shared" si="26"/>
        <v>-2.5</v>
      </c>
      <c r="AG46" s="1218">
        <f t="shared" si="26"/>
        <v>-2</v>
      </c>
      <c r="AH46" s="1218">
        <f t="shared" si="26"/>
        <v>-3</v>
      </c>
      <c r="AI46" s="1218">
        <f t="shared" si="26"/>
        <v>-1.8</v>
      </c>
      <c r="AJ46" s="1218">
        <f t="shared" si="26"/>
        <v>0</v>
      </c>
      <c r="AK46" s="1218">
        <f t="shared" si="26"/>
        <v>2.2000000000000002</v>
      </c>
      <c r="AL46" s="1218">
        <f t="shared" si="26"/>
        <v>0.6</v>
      </c>
      <c r="AM46" s="1218">
        <f t="shared" si="26"/>
        <v>10.5</v>
      </c>
      <c r="AN46" s="1218">
        <f t="shared" si="26"/>
        <v>2.2000000000000002</v>
      </c>
      <c r="AO46" s="1523" t="s">
        <v>97</v>
      </c>
      <c r="AP46" s="1201"/>
    </row>
    <row r="47" spans="1:65">
      <c r="A47" s="1201"/>
      <c r="B47" s="2257" t="s">
        <v>1065</v>
      </c>
      <c r="C47" s="2283" t="s">
        <v>1066</v>
      </c>
      <c r="D47" s="2266" t="s">
        <v>567</v>
      </c>
      <c r="E47" s="2318">
        <v>51305.978479999998</v>
      </c>
      <c r="F47" s="2302">
        <v>57067.131139999998</v>
      </c>
      <c r="G47" s="2302">
        <v>57899.718399999998</v>
      </c>
      <c r="H47" s="2302">
        <v>59120.502009999997</v>
      </c>
      <c r="I47" s="2302">
        <v>52009.217859999997</v>
      </c>
      <c r="J47" s="2302">
        <v>50441.609179999999</v>
      </c>
      <c r="K47" s="2302">
        <v>33113.761270000003</v>
      </c>
      <c r="L47" s="2056">
        <v>45338.332029999998</v>
      </c>
      <c r="M47" s="2056">
        <v>51729.740619999997</v>
      </c>
      <c r="N47" s="2056">
        <v>49845.406329999998</v>
      </c>
      <c r="O47" s="2056">
        <v>44064.011299999998</v>
      </c>
      <c r="P47" s="2056">
        <v>44874.864419999998</v>
      </c>
      <c r="Q47" s="2056">
        <v>43506.613369999999</v>
      </c>
      <c r="R47" s="2056">
        <v>46571.285860000004</v>
      </c>
      <c r="S47" s="1546">
        <v>47313.851730000002</v>
      </c>
      <c r="T47" s="1546">
        <v>54021.188909999997</v>
      </c>
      <c r="U47" s="1546">
        <v>57828.342550000001</v>
      </c>
      <c r="V47" s="1546">
        <v>64091.131569999998</v>
      </c>
      <c r="W47" s="1546">
        <v>69887.070240000001</v>
      </c>
      <c r="X47" s="1546">
        <v>69189.371069999994</v>
      </c>
      <c r="Y47" s="1546">
        <v>48320.868139999999</v>
      </c>
      <c r="Z47" s="1546">
        <v>58433.034529999997</v>
      </c>
      <c r="AA47" s="1546">
        <v>61324.196400000001</v>
      </c>
      <c r="AB47" s="1546">
        <v>57283.505089999999</v>
      </c>
      <c r="AC47" s="1546">
        <v>59242.263379999997</v>
      </c>
      <c r="AD47" s="1546">
        <v>61713.096299999997</v>
      </c>
      <c r="AE47" s="1546">
        <v>62203.708019999998</v>
      </c>
      <c r="AF47" s="1546">
        <v>56557.478660000001</v>
      </c>
      <c r="AG47" s="1280">
        <v>62396.897199999999</v>
      </c>
      <c r="AH47" s="1280">
        <v>64831.349240000003</v>
      </c>
      <c r="AI47" s="1280">
        <v>61338.951000000001</v>
      </c>
      <c r="AJ47" s="1525">
        <v>54229.21</v>
      </c>
      <c r="AK47" s="1525">
        <v>65730.89</v>
      </c>
      <c r="AL47" s="1525">
        <v>7982.7290000000003</v>
      </c>
      <c r="AM47" s="1525">
        <v>8257.9140000000007</v>
      </c>
      <c r="AN47" s="1525">
        <v>8135.1549999999997</v>
      </c>
      <c r="AO47" s="1275" t="s">
        <v>1067</v>
      </c>
      <c r="AP47" s="1204"/>
    </row>
    <row r="48" spans="1:65">
      <c r="A48" s="1201"/>
      <c r="B48" s="2257"/>
      <c r="C48" s="2316"/>
      <c r="D48" s="2244" t="s">
        <v>577</v>
      </c>
      <c r="E48" s="2226" t="s">
        <v>579</v>
      </c>
      <c r="F48" s="2297">
        <v>11.2</v>
      </c>
      <c r="G48" s="1218">
        <f t="shared" ref="G48:AN48" si="27">ROUND((G47-F47)/F47*100,1)</f>
        <v>1.5</v>
      </c>
      <c r="H48" s="1218">
        <f t="shared" si="27"/>
        <v>2.1</v>
      </c>
      <c r="I48" s="1218">
        <f t="shared" si="27"/>
        <v>-12</v>
      </c>
      <c r="J48" s="1218">
        <f t="shared" si="27"/>
        <v>-3</v>
      </c>
      <c r="K48" s="1218">
        <f t="shared" si="27"/>
        <v>-34.4</v>
      </c>
      <c r="L48" s="1218">
        <f t="shared" si="27"/>
        <v>36.9</v>
      </c>
      <c r="M48" s="1218">
        <f t="shared" si="27"/>
        <v>14.1</v>
      </c>
      <c r="N48" s="1218">
        <f t="shared" si="27"/>
        <v>-3.6</v>
      </c>
      <c r="O48" s="1218">
        <f t="shared" si="27"/>
        <v>-11.6</v>
      </c>
      <c r="P48" s="1218">
        <f t="shared" si="27"/>
        <v>1.8</v>
      </c>
      <c r="Q48" s="1218">
        <f t="shared" si="27"/>
        <v>-3</v>
      </c>
      <c r="R48" s="1218">
        <f t="shared" si="27"/>
        <v>7</v>
      </c>
      <c r="S48" s="1218">
        <f t="shared" si="27"/>
        <v>1.6</v>
      </c>
      <c r="T48" s="1218">
        <f t="shared" si="27"/>
        <v>14.2</v>
      </c>
      <c r="U48" s="1218">
        <f t="shared" si="27"/>
        <v>7</v>
      </c>
      <c r="V48" s="1218">
        <f t="shared" si="27"/>
        <v>10.8</v>
      </c>
      <c r="W48" s="1218">
        <f t="shared" si="27"/>
        <v>9</v>
      </c>
      <c r="X48" s="1218">
        <f t="shared" si="27"/>
        <v>-1</v>
      </c>
      <c r="Y48" s="1218">
        <f t="shared" si="27"/>
        <v>-30.2</v>
      </c>
      <c r="Z48" s="1218">
        <f t="shared" si="27"/>
        <v>20.9</v>
      </c>
      <c r="AA48" s="1218">
        <f t="shared" si="27"/>
        <v>4.9000000000000004</v>
      </c>
      <c r="AB48" s="1218">
        <f t="shared" si="27"/>
        <v>-6.6</v>
      </c>
      <c r="AC48" s="1218">
        <f t="shared" si="27"/>
        <v>3.4</v>
      </c>
      <c r="AD48" s="1218">
        <f t="shared" si="27"/>
        <v>4.2</v>
      </c>
      <c r="AE48" s="1218">
        <f t="shared" si="27"/>
        <v>0.8</v>
      </c>
      <c r="AF48" s="1218">
        <f t="shared" si="27"/>
        <v>-9.1</v>
      </c>
      <c r="AG48" s="1218">
        <f t="shared" si="27"/>
        <v>10.3</v>
      </c>
      <c r="AH48" s="1218">
        <f t="shared" si="27"/>
        <v>3.9</v>
      </c>
      <c r="AI48" s="1218">
        <f t="shared" si="27"/>
        <v>-5.4</v>
      </c>
      <c r="AJ48" s="1218">
        <f t="shared" si="27"/>
        <v>-11.6</v>
      </c>
      <c r="AK48" s="1499">
        <f t="shared" si="27"/>
        <v>21.2</v>
      </c>
      <c r="AL48" s="1499">
        <f t="shared" si="27"/>
        <v>-87.9</v>
      </c>
      <c r="AM48" s="1218">
        <f t="shared" si="27"/>
        <v>3.4</v>
      </c>
      <c r="AN48" s="1218">
        <f t="shared" si="27"/>
        <v>-1.5</v>
      </c>
      <c r="AO48" s="1246" t="s">
        <v>97</v>
      </c>
      <c r="AP48" s="1204"/>
      <c r="AQ48" s="327" t="s">
        <v>521</v>
      </c>
      <c r="BB48" s="327" t="s">
        <v>521</v>
      </c>
      <c r="BC48" s="327" t="s">
        <v>521</v>
      </c>
      <c r="BD48" s="327" t="s">
        <v>521</v>
      </c>
      <c r="BE48" s="327" t="s">
        <v>521</v>
      </c>
      <c r="BF48" s="327" t="s">
        <v>521</v>
      </c>
      <c r="BG48" s="327" t="s">
        <v>521</v>
      </c>
      <c r="BH48" s="327" t="s">
        <v>521</v>
      </c>
      <c r="BI48" s="327" t="s">
        <v>521</v>
      </c>
      <c r="BJ48" s="327" t="s">
        <v>521</v>
      </c>
      <c r="BK48" s="327" t="s">
        <v>521</v>
      </c>
      <c r="BL48" s="327" t="s">
        <v>521</v>
      </c>
      <c r="BM48" s="327" t="s">
        <v>521</v>
      </c>
    </row>
    <row r="49" spans="1:42">
      <c r="A49" s="1201"/>
      <c r="B49" s="2257" t="s">
        <v>1068</v>
      </c>
      <c r="C49" s="2268" t="s">
        <v>1069</v>
      </c>
      <c r="D49" s="2236" t="s">
        <v>567</v>
      </c>
      <c r="E49" s="2304">
        <v>29365.26179</v>
      </c>
      <c r="F49" s="2317">
        <v>31861.486440000001</v>
      </c>
      <c r="G49" s="2317">
        <v>31100.659</v>
      </c>
      <c r="H49" s="2317">
        <v>29232.537660000002</v>
      </c>
      <c r="I49" s="2317">
        <v>26445.870940000001</v>
      </c>
      <c r="J49" s="2317">
        <v>28033.057209999999</v>
      </c>
      <c r="K49" s="2317">
        <v>18065.047999999999</v>
      </c>
      <c r="L49" s="2319">
        <v>28063.200819999998</v>
      </c>
      <c r="M49" s="2319">
        <v>29839.509480000001</v>
      </c>
      <c r="N49" s="2319">
        <v>26776.77707</v>
      </c>
      <c r="O49" s="2319">
        <v>23384.84952</v>
      </c>
      <c r="P49" s="2319">
        <v>24027.724730000002</v>
      </c>
      <c r="Q49" s="2319">
        <v>24263.218499999999</v>
      </c>
      <c r="R49" s="2319">
        <v>24292.469870000001</v>
      </c>
      <c r="S49" s="1280">
        <v>23976.962100000001</v>
      </c>
      <c r="T49" s="1280">
        <v>26020.363290000001</v>
      </c>
      <c r="U49" s="1280">
        <v>29082.261719999999</v>
      </c>
      <c r="V49" s="1280">
        <v>32517.229050000002</v>
      </c>
      <c r="W49" s="1280">
        <v>36206.480000000003</v>
      </c>
      <c r="X49" s="1280">
        <v>39585.168619999997</v>
      </c>
      <c r="Y49" s="1280">
        <v>27694.946540000001</v>
      </c>
      <c r="Z49" s="1280">
        <v>30504.188480000001</v>
      </c>
      <c r="AA49" s="1280">
        <v>35238.928260000001</v>
      </c>
      <c r="AB49" s="1280">
        <v>34656.544580000002</v>
      </c>
      <c r="AC49" s="1280">
        <v>39093.863859999998</v>
      </c>
      <c r="AD49" s="1280">
        <v>42232.522279999997</v>
      </c>
      <c r="AE49" s="1546">
        <v>41374.90264</v>
      </c>
      <c r="AF49" s="1546">
        <v>35470.237809999999</v>
      </c>
      <c r="AG49" s="1280">
        <v>40067.268839999997</v>
      </c>
      <c r="AH49" s="1280">
        <v>42502.624049999999</v>
      </c>
      <c r="AI49" s="1280">
        <v>40805.380140000001</v>
      </c>
      <c r="AJ49" s="1524">
        <v>36235.589999999997</v>
      </c>
      <c r="AK49" s="1524">
        <v>44260.36</v>
      </c>
      <c r="AL49" s="1524">
        <v>6239.3329999999996</v>
      </c>
      <c r="AM49" s="1525">
        <v>5729.5690000000004</v>
      </c>
      <c r="AN49" s="2556">
        <v>5733.7950000000001</v>
      </c>
      <c r="AO49" s="1246"/>
      <c r="AP49" s="1204"/>
    </row>
    <row r="50" spans="1:42">
      <c r="A50" s="1201"/>
      <c r="B50" s="2257"/>
      <c r="C50" s="2320"/>
      <c r="D50" s="2284" t="s">
        <v>577</v>
      </c>
      <c r="E50" s="2226" t="s">
        <v>579</v>
      </c>
      <c r="F50" s="2245">
        <v>8.5</v>
      </c>
      <c r="G50" s="1218">
        <f t="shared" ref="G50:AN50" si="28">ROUND((G49-F49)/F49*100,1)</f>
        <v>-2.4</v>
      </c>
      <c r="H50" s="1218">
        <f t="shared" si="28"/>
        <v>-6</v>
      </c>
      <c r="I50" s="1218">
        <f t="shared" si="28"/>
        <v>-9.5</v>
      </c>
      <c r="J50" s="1218">
        <f t="shared" si="28"/>
        <v>6</v>
      </c>
      <c r="K50" s="1218">
        <f t="shared" si="28"/>
        <v>-35.6</v>
      </c>
      <c r="L50" s="1218">
        <f t="shared" si="28"/>
        <v>55.3</v>
      </c>
      <c r="M50" s="1218">
        <f t="shared" si="28"/>
        <v>6.3</v>
      </c>
      <c r="N50" s="1218">
        <f t="shared" si="28"/>
        <v>-10.3</v>
      </c>
      <c r="O50" s="1218">
        <f t="shared" si="28"/>
        <v>-12.7</v>
      </c>
      <c r="P50" s="1218">
        <f t="shared" si="28"/>
        <v>2.7</v>
      </c>
      <c r="Q50" s="1218">
        <f t="shared" si="28"/>
        <v>1</v>
      </c>
      <c r="R50" s="1218">
        <f t="shared" si="28"/>
        <v>0.1</v>
      </c>
      <c r="S50" s="1218">
        <f t="shared" si="28"/>
        <v>-1.3</v>
      </c>
      <c r="T50" s="1218">
        <f t="shared" si="28"/>
        <v>8.5</v>
      </c>
      <c r="U50" s="1218">
        <f t="shared" si="28"/>
        <v>11.8</v>
      </c>
      <c r="V50" s="1218">
        <f t="shared" si="28"/>
        <v>11.8</v>
      </c>
      <c r="W50" s="1218">
        <f t="shared" si="28"/>
        <v>11.3</v>
      </c>
      <c r="X50" s="1218">
        <f t="shared" si="28"/>
        <v>9.3000000000000007</v>
      </c>
      <c r="Y50" s="1218">
        <f t="shared" si="28"/>
        <v>-30</v>
      </c>
      <c r="Z50" s="1218">
        <f t="shared" si="28"/>
        <v>10.1</v>
      </c>
      <c r="AA50" s="1218">
        <f t="shared" si="28"/>
        <v>15.5</v>
      </c>
      <c r="AB50" s="1218">
        <f t="shared" si="28"/>
        <v>-1.7</v>
      </c>
      <c r="AC50" s="1218">
        <f t="shared" si="28"/>
        <v>12.8</v>
      </c>
      <c r="AD50" s="1218">
        <f t="shared" si="28"/>
        <v>8</v>
      </c>
      <c r="AE50" s="1218">
        <f t="shared" si="28"/>
        <v>-2</v>
      </c>
      <c r="AF50" s="1218">
        <f t="shared" si="28"/>
        <v>-14.3</v>
      </c>
      <c r="AG50" s="1218">
        <f t="shared" si="28"/>
        <v>13</v>
      </c>
      <c r="AH50" s="1218">
        <f t="shared" si="28"/>
        <v>6.1</v>
      </c>
      <c r="AI50" s="1218">
        <f t="shared" si="28"/>
        <v>-4</v>
      </c>
      <c r="AJ50" s="1218">
        <f t="shared" si="28"/>
        <v>-11.2</v>
      </c>
      <c r="AK50" s="1218">
        <f t="shared" si="28"/>
        <v>22.1</v>
      </c>
      <c r="AL50" s="1218">
        <f t="shared" si="28"/>
        <v>-85.9</v>
      </c>
      <c r="AM50" s="1218">
        <f t="shared" si="28"/>
        <v>-8.1999999999999993</v>
      </c>
      <c r="AN50" s="1218">
        <f t="shared" si="28"/>
        <v>0.1</v>
      </c>
      <c r="AO50" s="1534"/>
      <c r="AP50" s="1201"/>
    </row>
    <row r="51" spans="1:42" ht="19.5" thickBot="1">
      <c r="A51" s="1201"/>
      <c r="B51" s="2321" t="s">
        <v>1070</v>
      </c>
      <c r="C51" s="2322" t="s">
        <v>1071</v>
      </c>
      <c r="D51" s="2323" t="s">
        <v>1212</v>
      </c>
      <c r="E51" s="2324">
        <v>137.96</v>
      </c>
      <c r="F51" s="2325">
        <v>144.81</v>
      </c>
      <c r="G51" s="2325">
        <v>134.54</v>
      </c>
      <c r="H51" s="2325">
        <v>126.65</v>
      </c>
      <c r="I51" s="2325">
        <v>111.1833333</v>
      </c>
      <c r="J51" s="2325">
        <v>102.2308333</v>
      </c>
      <c r="K51" s="2325">
        <v>94.063333330000006</v>
      </c>
      <c r="L51" s="2325">
        <v>108.79166669999999</v>
      </c>
      <c r="M51" s="2325">
        <v>120.9975</v>
      </c>
      <c r="N51" s="2325">
        <v>130.89916669999999</v>
      </c>
      <c r="O51" s="2325">
        <v>113.9066667</v>
      </c>
      <c r="P51" s="1535">
        <v>107.7675</v>
      </c>
      <c r="Q51" s="1535">
        <v>121.5325</v>
      </c>
      <c r="R51" s="1535">
        <v>125.3108333</v>
      </c>
      <c r="S51" s="1535">
        <v>115.9325</v>
      </c>
      <c r="T51" s="1535">
        <v>108.175</v>
      </c>
      <c r="U51" s="1535">
        <v>110.1566667</v>
      </c>
      <c r="V51" s="1535">
        <v>116.3058333</v>
      </c>
      <c r="W51" s="1535">
        <v>117.7583333</v>
      </c>
      <c r="X51" s="1535">
        <v>103.3666667</v>
      </c>
      <c r="Y51" s="1535">
        <v>93.53833333</v>
      </c>
      <c r="Z51" s="1535">
        <v>87.777500000000003</v>
      </c>
      <c r="AA51" s="1535">
        <v>79.810833329999994</v>
      </c>
      <c r="AB51" s="1535">
        <v>79.807500000000005</v>
      </c>
      <c r="AC51" s="1535">
        <v>97.626666670000006</v>
      </c>
      <c r="AD51" s="1535">
        <v>105.8491667</v>
      </c>
      <c r="AE51" s="1279">
        <v>121.03</v>
      </c>
      <c r="AF51" s="1279">
        <v>108.83499999999999</v>
      </c>
      <c r="AG51" s="1279">
        <v>112.155</v>
      </c>
      <c r="AH51" s="1279">
        <v>110.3883333</v>
      </c>
      <c r="AI51" s="1279">
        <v>109.0108333</v>
      </c>
      <c r="AJ51" s="1279">
        <v>106.73</v>
      </c>
      <c r="AK51" s="1535">
        <v>109.89</v>
      </c>
      <c r="AL51" s="1801">
        <v>131.57</v>
      </c>
      <c r="AM51" s="1802">
        <v>140.59</v>
      </c>
      <c r="AN51" s="2558">
        <v>151.44999999999999</v>
      </c>
      <c r="AO51" s="1536" t="s">
        <v>1079</v>
      </c>
      <c r="AP51" s="1201"/>
    </row>
    <row r="52" spans="1:42" ht="14.25" hidden="1" customHeight="1">
      <c r="A52" s="1201"/>
      <c r="B52" s="2326" t="s">
        <v>1072</v>
      </c>
      <c r="C52" s="2327" t="s">
        <v>1073</v>
      </c>
      <c r="D52" s="2328" t="s">
        <v>1032</v>
      </c>
      <c r="E52" s="2329"/>
      <c r="F52" s="1535">
        <v>4.25</v>
      </c>
      <c r="G52" s="1535" t="s">
        <v>1074</v>
      </c>
      <c r="H52" s="1535" t="s">
        <v>1075</v>
      </c>
      <c r="I52" s="1535" t="s">
        <v>1076</v>
      </c>
      <c r="J52" s="1535">
        <v>1.75</v>
      </c>
      <c r="K52" s="1535" t="s">
        <v>1077</v>
      </c>
      <c r="L52" s="1535">
        <v>0.5</v>
      </c>
      <c r="M52" s="1535">
        <v>0.5</v>
      </c>
      <c r="N52" s="1535">
        <v>0.5</v>
      </c>
      <c r="O52" s="1535">
        <v>0.5</v>
      </c>
      <c r="P52" s="1535">
        <v>0.5</v>
      </c>
      <c r="Q52" s="1535" t="s">
        <v>1078</v>
      </c>
      <c r="R52" s="1535">
        <v>0.1</v>
      </c>
      <c r="S52" s="897"/>
      <c r="T52" s="897"/>
      <c r="U52" s="897"/>
      <c r="V52" s="897"/>
      <c r="W52" s="897"/>
      <c r="X52" s="897"/>
      <c r="Y52" s="897"/>
      <c r="Z52" s="897"/>
      <c r="AA52" s="897"/>
      <c r="AB52" s="897"/>
      <c r="AC52" s="897"/>
      <c r="AD52" s="897"/>
      <c r="AE52" s="897"/>
      <c r="AF52" s="897"/>
      <c r="AG52" s="897"/>
      <c r="AH52" s="897"/>
      <c r="AI52" s="897"/>
      <c r="AJ52" s="897"/>
      <c r="AK52" s="897"/>
      <c r="AL52" s="897"/>
      <c r="AM52" s="897"/>
      <c r="AN52" s="897"/>
      <c r="AO52" s="1537" t="s">
        <v>1079</v>
      </c>
      <c r="AP52" s="1201"/>
    </row>
    <row r="53" spans="1:42" ht="14.25" hidden="1" customHeight="1">
      <c r="A53" s="1201"/>
      <c r="B53" s="2326" t="s">
        <v>1080</v>
      </c>
      <c r="C53" s="820"/>
      <c r="D53" s="2330" t="s">
        <v>1081</v>
      </c>
      <c r="E53" s="2329"/>
      <c r="F53" s="1535" t="s">
        <v>1082</v>
      </c>
      <c r="G53" s="1535" t="s">
        <v>1083</v>
      </c>
      <c r="H53" s="1535" t="s">
        <v>1084</v>
      </c>
      <c r="I53" s="1535" t="s">
        <v>1085</v>
      </c>
      <c r="J53" s="1535"/>
      <c r="K53" s="1535" t="s">
        <v>1086</v>
      </c>
      <c r="L53" s="1535"/>
      <c r="M53" s="1535"/>
      <c r="N53" s="1535"/>
      <c r="O53" s="1535"/>
      <c r="P53" s="1535"/>
      <c r="Q53" s="1535" t="s">
        <v>1087</v>
      </c>
      <c r="R53" s="1535"/>
      <c r="S53" s="897"/>
      <c r="T53" s="897"/>
      <c r="U53" s="897"/>
      <c r="V53" s="897"/>
      <c r="W53" s="897"/>
      <c r="X53" s="897"/>
      <c r="Y53" s="897"/>
      <c r="Z53" s="897"/>
      <c r="AA53" s="897"/>
      <c r="AB53" s="897"/>
      <c r="AC53" s="897"/>
      <c r="AD53" s="897"/>
      <c r="AE53" s="897"/>
      <c r="AF53" s="897"/>
      <c r="AG53" s="897"/>
      <c r="AH53" s="897"/>
      <c r="AI53" s="897"/>
      <c r="AJ53" s="897"/>
      <c r="AK53" s="897"/>
      <c r="AL53" s="897"/>
      <c r="AM53" s="897"/>
      <c r="AN53" s="897"/>
      <c r="AO53" s="1301" t="s">
        <v>1088</v>
      </c>
      <c r="AP53" s="1201"/>
    </row>
    <row r="54" spans="1:42" ht="14.25" hidden="1" customHeight="1">
      <c r="A54" s="1201"/>
      <c r="B54" s="2326" t="s">
        <v>1089</v>
      </c>
      <c r="C54" s="820"/>
      <c r="D54" s="2331"/>
      <c r="E54" s="2329"/>
      <c r="F54" s="1535" t="s">
        <v>1090</v>
      </c>
      <c r="G54" s="1535" t="s">
        <v>1091</v>
      </c>
      <c r="H54" s="1535"/>
      <c r="I54" s="1535"/>
      <c r="J54" s="1535"/>
      <c r="K54" s="1535"/>
      <c r="L54" s="1535"/>
      <c r="M54" s="1535"/>
      <c r="N54" s="1535"/>
      <c r="O54" s="1535"/>
      <c r="P54" s="1535"/>
      <c r="Q54" s="1535" t="s">
        <v>1092</v>
      </c>
      <c r="R54" s="1535"/>
      <c r="S54" s="897"/>
      <c r="T54" s="897"/>
      <c r="U54" s="897"/>
      <c r="V54" s="897"/>
      <c r="W54" s="897"/>
      <c r="X54" s="897"/>
      <c r="Y54" s="897"/>
      <c r="Z54" s="897"/>
      <c r="AA54" s="897"/>
      <c r="AB54" s="897"/>
      <c r="AC54" s="897"/>
      <c r="AD54" s="897"/>
      <c r="AE54" s="897"/>
      <c r="AF54" s="897"/>
      <c r="AG54" s="897"/>
      <c r="AH54" s="897"/>
      <c r="AI54" s="897"/>
      <c r="AJ54" s="897"/>
      <c r="AK54" s="897"/>
      <c r="AL54" s="897"/>
      <c r="AM54" s="897"/>
      <c r="AN54" s="897"/>
      <c r="AO54" s="1538"/>
      <c r="AP54" s="1201"/>
    </row>
    <row r="55" spans="1:42">
      <c r="A55" s="1201"/>
      <c r="B55" s="2332" t="s">
        <v>1093</v>
      </c>
      <c r="C55" s="2333" t="s">
        <v>1094</v>
      </c>
      <c r="D55" s="2334" t="s">
        <v>1095</v>
      </c>
      <c r="E55" s="2335">
        <v>5380.5680000000002</v>
      </c>
      <c r="F55" s="2336">
        <v>5405.04</v>
      </c>
      <c r="G55" s="2336">
        <v>5436.1049999999996</v>
      </c>
      <c r="H55" s="2336">
        <v>5466.0590000000002</v>
      </c>
      <c r="I55" s="2336">
        <v>5492.9790000000003</v>
      </c>
      <c r="J55" s="2336">
        <v>5520.3969999999999</v>
      </c>
      <c r="K55" s="2336">
        <v>5401.8770000000004</v>
      </c>
      <c r="L55" s="2336">
        <v>5416.7470000000003</v>
      </c>
      <c r="M55" s="2336">
        <v>5442.1310000000003</v>
      </c>
      <c r="N55" s="2336">
        <v>5470.1689999999999</v>
      </c>
      <c r="O55" s="2336">
        <v>5549.3450000000003</v>
      </c>
      <c r="P55" s="2336">
        <v>5550.5739999999996</v>
      </c>
      <c r="Q55" s="2336">
        <v>5568.3050000000003</v>
      </c>
      <c r="R55" s="2336">
        <v>5580.8580000000002</v>
      </c>
      <c r="S55" s="2336">
        <v>5588.268</v>
      </c>
      <c r="T55" s="2336">
        <v>5591.8810000000003</v>
      </c>
      <c r="U55" s="2336">
        <v>5590.6009999999997</v>
      </c>
      <c r="V55" s="2336">
        <v>5592.9390000000003</v>
      </c>
      <c r="W55" s="2336">
        <v>5594.2489999999998</v>
      </c>
      <c r="X55" s="2336">
        <v>5596.4489999999996</v>
      </c>
      <c r="Y55" s="2336">
        <v>5599.3590000000004</v>
      </c>
      <c r="Z55" s="2336">
        <v>5588.1329999999998</v>
      </c>
      <c r="AA55" s="2336">
        <v>5584.2849999999999</v>
      </c>
      <c r="AB55" s="2336">
        <v>5575.598</v>
      </c>
      <c r="AC55" s="2336">
        <v>5563.5479999999998</v>
      </c>
      <c r="AD55" s="2336">
        <v>5550.223</v>
      </c>
      <c r="AE55" s="1540">
        <v>5534.8</v>
      </c>
      <c r="AF55" s="1540">
        <v>5525.8069999999998</v>
      </c>
      <c r="AG55" s="1540">
        <v>5513.4719999999998</v>
      </c>
      <c r="AH55" s="1540">
        <v>5499.1210000000001</v>
      </c>
      <c r="AI55" s="1540">
        <v>5484.4849999999997</v>
      </c>
      <c r="AJ55" s="1540">
        <v>5465.0020000000004</v>
      </c>
      <c r="AK55" s="1540">
        <v>5432.5770000000002</v>
      </c>
      <c r="AL55" s="1540">
        <v>5403.8190000000004</v>
      </c>
      <c r="AM55" s="1540">
        <v>5369.8339999999998</v>
      </c>
      <c r="AN55" s="1540">
        <v>5336.665</v>
      </c>
      <c r="AO55" s="1541" t="s">
        <v>1096</v>
      </c>
      <c r="AP55" s="1201"/>
    </row>
    <row r="56" spans="1:42">
      <c r="A56" s="1201"/>
      <c r="B56" s="2337" t="s">
        <v>1097</v>
      </c>
      <c r="C56" s="2338"/>
      <c r="D56" s="2309" t="s">
        <v>981</v>
      </c>
      <c r="E56" s="2226" t="s">
        <v>579</v>
      </c>
      <c r="F56" s="2339">
        <f t="shared" ref="F56:AN56" si="29">ROUND((F55-E55)/E55*100,2)</f>
        <v>0.45</v>
      </c>
      <c r="G56" s="2339">
        <f t="shared" si="29"/>
        <v>0.56999999999999995</v>
      </c>
      <c r="H56" s="2339">
        <f t="shared" si="29"/>
        <v>0.55000000000000004</v>
      </c>
      <c r="I56" s="2339">
        <f t="shared" si="29"/>
        <v>0.49</v>
      </c>
      <c r="J56" s="2339">
        <f t="shared" si="29"/>
        <v>0.5</v>
      </c>
      <c r="K56" s="2339">
        <f t="shared" si="29"/>
        <v>-2.15</v>
      </c>
      <c r="L56" s="2339">
        <f t="shared" si="29"/>
        <v>0.28000000000000003</v>
      </c>
      <c r="M56" s="2339">
        <f t="shared" si="29"/>
        <v>0.47</v>
      </c>
      <c r="N56" s="2339">
        <f t="shared" si="29"/>
        <v>0.52</v>
      </c>
      <c r="O56" s="2339">
        <f t="shared" si="29"/>
        <v>1.45</v>
      </c>
      <c r="P56" s="2339">
        <f t="shared" si="29"/>
        <v>0.02</v>
      </c>
      <c r="Q56" s="2339">
        <f t="shared" si="29"/>
        <v>0.32</v>
      </c>
      <c r="R56" s="2339">
        <f t="shared" si="29"/>
        <v>0.23</v>
      </c>
      <c r="S56" s="2339">
        <f t="shared" si="29"/>
        <v>0.13</v>
      </c>
      <c r="T56" s="2339">
        <f t="shared" si="29"/>
        <v>0.06</v>
      </c>
      <c r="U56" s="2339">
        <f t="shared" si="29"/>
        <v>-0.02</v>
      </c>
      <c r="V56" s="2339">
        <f t="shared" si="29"/>
        <v>0.04</v>
      </c>
      <c r="W56" s="2339">
        <f t="shared" si="29"/>
        <v>0.02</v>
      </c>
      <c r="X56" s="2339">
        <f t="shared" si="29"/>
        <v>0.04</v>
      </c>
      <c r="Y56" s="2339">
        <f t="shared" si="29"/>
        <v>0.05</v>
      </c>
      <c r="Z56" s="2339">
        <f t="shared" si="29"/>
        <v>-0.2</v>
      </c>
      <c r="AA56" s="2339">
        <f t="shared" si="29"/>
        <v>-7.0000000000000007E-2</v>
      </c>
      <c r="AB56" s="2339">
        <f t="shared" si="29"/>
        <v>-0.16</v>
      </c>
      <c r="AC56" s="2339">
        <f t="shared" si="29"/>
        <v>-0.22</v>
      </c>
      <c r="AD56" s="2339">
        <f t="shared" si="29"/>
        <v>-0.24</v>
      </c>
      <c r="AE56" s="2339">
        <f t="shared" si="29"/>
        <v>-0.28000000000000003</v>
      </c>
      <c r="AF56" s="2339">
        <f t="shared" si="29"/>
        <v>-0.16</v>
      </c>
      <c r="AG56" s="2339">
        <f t="shared" si="29"/>
        <v>-0.22</v>
      </c>
      <c r="AH56" s="2339">
        <f t="shared" si="29"/>
        <v>-0.26</v>
      </c>
      <c r="AI56" s="1542">
        <f t="shared" si="29"/>
        <v>-0.27</v>
      </c>
      <c r="AJ56" s="1542">
        <f t="shared" si="29"/>
        <v>-0.36</v>
      </c>
      <c r="AK56" s="1543">
        <f t="shared" si="29"/>
        <v>-0.59</v>
      </c>
      <c r="AL56" s="1542">
        <f t="shared" si="29"/>
        <v>-0.53</v>
      </c>
      <c r="AM56" s="1542">
        <f t="shared" si="29"/>
        <v>-0.63</v>
      </c>
      <c r="AN56" s="1542">
        <f t="shared" si="29"/>
        <v>-0.62</v>
      </c>
      <c r="AO56" s="1301" t="s">
        <v>1098</v>
      </c>
      <c r="AP56" s="1201" t="s">
        <v>271</v>
      </c>
    </row>
    <row r="57" spans="1:42">
      <c r="A57" s="1201"/>
      <c r="B57" s="2337" t="s">
        <v>1099</v>
      </c>
      <c r="C57" s="2340" t="s">
        <v>1100</v>
      </c>
      <c r="D57" s="2341" t="s">
        <v>1101</v>
      </c>
      <c r="E57" s="2342">
        <f t="shared" ref="E57:AL57" si="30">E116/1000</f>
        <v>2314.4490000000001</v>
      </c>
      <c r="F57" s="1803">
        <f t="shared" si="30"/>
        <v>2336.7620000000002</v>
      </c>
      <c r="G57" s="1803">
        <f t="shared" si="30"/>
        <v>2367.8200000000002</v>
      </c>
      <c r="H57" s="1803">
        <f t="shared" si="30"/>
        <v>2390.8980000000001</v>
      </c>
      <c r="I57" s="1803">
        <f t="shared" si="30"/>
        <v>2413.913</v>
      </c>
      <c r="J57" s="1803">
        <f t="shared" si="30"/>
        <v>2399.0529999999999</v>
      </c>
      <c r="K57" s="1803">
        <f t="shared" si="30"/>
        <v>2427.9070000000002</v>
      </c>
      <c r="L57" s="1803">
        <f t="shared" si="30"/>
        <v>2404.694</v>
      </c>
      <c r="M57" s="1803">
        <f t="shared" si="30"/>
        <v>2383.6970000000001</v>
      </c>
      <c r="N57" s="1803">
        <f t="shared" si="30"/>
        <v>2333.8069999999998</v>
      </c>
      <c r="O57" s="1803">
        <f t="shared" si="30"/>
        <v>2351.6410000000001</v>
      </c>
      <c r="P57" s="1803">
        <f t="shared" si="30"/>
        <v>2409.9609999999998</v>
      </c>
      <c r="Q57" s="1803">
        <f t="shared" si="30"/>
        <v>2416.694</v>
      </c>
      <c r="R57" s="1803">
        <f t="shared" si="30"/>
        <v>2403.5349999999999</v>
      </c>
      <c r="S57" s="1803">
        <f t="shared" si="30"/>
        <v>2390.4940000000001</v>
      </c>
      <c r="T57" s="1803">
        <f t="shared" si="30"/>
        <v>2387.6439999999998</v>
      </c>
      <c r="U57" s="1803">
        <f t="shared" si="30"/>
        <v>2436.6280000000002</v>
      </c>
      <c r="V57" s="1803">
        <f t="shared" si="30"/>
        <v>2665.6840000000002</v>
      </c>
      <c r="W57" s="1803">
        <f t="shared" si="30"/>
        <v>2690.087</v>
      </c>
      <c r="X57" s="1546">
        <f t="shared" si="30"/>
        <v>2738.7170000000001</v>
      </c>
      <c r="Y57" s="1546">
        <f t="shared" si="30"/>
        <v>2769.1570000000002</v>
      </c>
      <c r="Z57" s="1546">
        <f t="shared" si="30"/>
        <v>2701.442</v>
      </c>
      <c r="AA57" s="1546">
        <f t="shared" si="30"/>
        <v>2713.3530000000001</v>
      </c>
      <c r="AB57" s="1546">
        <f t="shared" si="30"/>
        <v>2712.0540000000001</v>
      </c>
      <c r="AC57" s="1546">
        <f t="shared" si="30"/>
        <v>2728.0410000000002</v>
      </c>
      <c r="AD57" s="1546">
        <f t="shared" si="30"/>
        <v>2740.527</v>
      </c>
      <c r="AE57" s="1546">
        <f t="shared" si="30"/>
        <v>2673.79</v>
      </c>
      <c r="AF57" s="1546">
        <f t="shared" si="30"/>
        <v>2687.431</v>
      </c>
      <c r="AG57" s="1546">
        <f t="shared" si="30"/>
        <v>2673.3589999999999</v>
      </c>
      <c r="AH57" s="1546">
        <f t="shared" si="30"/>
        <v>2681.0059999999999</v>
      </c>
      <c r="AI57" s="1546">
        <f t="shared" si="30"/>
        <v>2706.489</v>
      </c>
      <c r="AJ57" s="1546">
        <f t="shared" si="30"/>
        <v>2732.165</v>
      </c>
      <c r="AK57" s="1546">
        <f t="shared" si="30"/>
        <v>2727.78</v>
      </c>
      <c r="AL57" s="1546">
        <f t="shared" si="30"/>
        <v>2725.9720000000002</v>
      </c>
      <c r="AM57" s="2343" t="s">
        <v>568</v>
      </c>
      <c r="AN57" s="2343" t="s">
        <v>568</v>
      </c>
      <c r="AO57" s="1544" t="s">
        <v>1102</v>
      </c>
      <c r="AP57" s="1201"/>
    </row>
    <row r="58" spans="1:42">
      <c r="A58" s="1201"/>
      <c r="B58" s="2337" t="s">
        <v>1103</v>
      </c>
      <c r="C58" s="2235" t="s">
        <v>1104</v>
      </c>
      <c r="D58" s="2284" t="s">
        <v>981</v>
      </c>
      <c r="E58" s="2262" t="s">
        <v>579</v>
      </c>
      <c r="F58" s="2339">
        <f t="shared" ref="F58:AL58" si="31">ROUND((F57-E57)/E57*100,2)</f>
        <v>0.96</v>
      </c>
      <c r="G58" s="2339">
        <f t="shared" si="31"/>
        <v>1.33</v>
      </c>
      <c r="H58" s="2339">
        <f t="shared" si="31"/>
        <v>0.97</v>
      </c>
      <c r="I58" s="2339">
        <f t="shared" si="31"/>
        <v>0.96</v>
      </c>
      <c r="J58" s="2339">
        <f t="shared" si="31"/>
        <v>-0.62</v>
      </c>
      <c r="K58" s="2339">
        <f t="shared" si="31"/>
        <v>1.2</v>
      </c>
      <c r="L58" s="1283">
        <f t="shared" si="31"/>
        <v>-0.96</v>
      </c>
      <c r="M58" s="1283">
        <f t="shared" si="31"/>
        <v>-0.87</v>
      </c>
      <c r="N58" s="1283">
        <f t="shared" si="31"/>
        <v>-2.09</v>
      </c>
      <c r="O58" s="1283">
        <f t="shared" si="31"/>
        <v>0.76</v>
      </c>
      <c r="P58" s="1283">
        <f t="shared" si="31"/>
        <v>2.48</v>
      </c>
      <c r="Q58" s="1283">
        <f t="shared" si="31"/>
        <v>0.28000000000000003</v>
      </c>
      <c r="R58" s="1283">
        <f t="shared" si="31"/>
        <v>-0.54</v>
      </c>
      <c r="S58" s="1283">
        <f t="shared" si="31"/>
        <v>-0.54</v>
      </c>
      <c r="T58" s="1283">
        <f t="shared" si="31"/>
        <v>-0.12</v>
      </c>
      <c r="U58" s="1283">
        <f t="shared" si="31"/>
        <v>2.0499999999999998</v>
      </c>
      <c r="V58" s="1283">
        <f t="shared" si="31"/>
        <v>9.4</v>
      </c>
      <c r="W58" s="1283">
        <f t="shared" si="31"/>
        <v>0.92</v>
      </c>
      <c r="X58" s="1283">
        <f t="shared" si="31"/>
        <v>1.81</v>
      </c>
      <c r="Y58" s="1283">
        <f t="shared" si="31"/>
        <v>1.1100000000000001</v>
      </c>
      <c r="Z58" s="1283">
        <f t="shared" si="31"/>
        <v>-2.4500000000000002</v>
      </c>
      <c r="AA58" s="1283">
        <f t="shared" si="31"/>
        <v>0.44</v>
      </c>
      <c r="AB58" s="1283">
        <f t="shared" si="31"/>
        <v>-0.05</v>
      </c>
      <c r="AC58" s="1283">
        <f t="shared" si="31"/>
        <v>0.59</v>
      </c>
      <c r="AD58" s="1283">
        <f t="shared" si="31"/>
        <v>0.46</v>
      </c>
      <c r="AE58" s="1283">
        <f t="shared" si="31"/>
        <v>-2.44</v>
      </c>
      <c r="AF58" s="1283">
        <f t="shared" si="31"/>
        <v>0.51</v>
      </c>
      <c r="AG58" s="1283">
        <f t="shared" si="31"/>
        <v>-0.52</v>
      </c>
      <c r="AH58" s="1283">
        <f t="shared" si="31"/>
        <v>0.28999999999999998</v>
      </c>
      <c r="AI58" s="1283">
        <f t="shared" si="31"/>
        <v>0.95</v>
      </c>
      <c r="AJ58" s="1283">
        <f t="shared" si="31"/>
        <v>0.95</v>
      </c>
      <c r="AK58" s="1283">
        <f t="shared" si="31"/>
        <v>-0.16</v>
      </c>
      <c r="AL58" s="1283">
        <f t="shared" si="31"/>
        <v>-7.0000000000000007E-2</v>
      </c>
      <c r="AM58" s="2344" t="s">
        <v>568</v>
      </c>
      <c r="AN58" s="2344" t="s">
        <v>568</v>
      </c>
      <c r="AO58" s="1545" t="s">
        <v>1098</v>
      </c>
      <c r="AP58" s="1201"/>
    </row>
    <row r="59" spans="1:42">
      <c r="A59" s="1201"/>
      <c r="B59" s="2337"/>
      <c r="C59" s="2300" t="s">
        <v>1100</v>
      </c>
      <c r="D59" s="2341" t="s">
        <v>1101</v>
      </c>
      <c r="E59" s="2342"/>
      <c r="F59" s="1803"/>
      <c r="G59" s="1803"/>
      <c r="H59" s="1803"/>
      <c r="I59" s="1803"/>
      <c r="J59" s="1803"/>
      <c r="K59" s="1803"/>
      <c r="L59" s="1675"/>
      <c r="M59" s="1280">
        <v>2724</v>
      </c>
      <c r="N59" s="1280">
        <v>2670</v>
      </c>
      <c r="O59" s="1280">
        <v>2629</v>
      </c>
      <c r="P59" s="1280">
        <v>2637</v>
      </c>
      <c r="Q59" s="1280">
        <v>2614</v>
      </c>
      <c r="R59" s="1280">
        <v>2592</v>
      </c>
      <c r="S59" s="1280">
        <v>2581</v>
      </c>
      <c r="T59" s="1280">
        <v>2587</v>
      </c>
      <c r="U59" s="1280">
        <v>2602</v>
      </c>
      <c r="V59" s="1280">
        <v>2616</v>
      </c>
      <c r="W59" s="1280">
        <v>2633</v>
      </c>
      <c r="X59" s="1280">
        <v>2657</v>
      </c>
      <c r="Y59" s="1280">
        <v>2612</v>
      </c>
      <c r="Z59" s="1280">
        <v>2567</v>
      </c>
      <c r="AA59" s="1280">
        <v>2555</v>
      </c>
      <c r="AB59" s="1280">
        <v>2576</v>
      </c>
      <c r="AC59" s="1280">
        <v>2614</v>
      </c>
      <c r="AD59" s="1280">
        <v>2626</v>
      </c>
      <c r="AE59" s="1280">
        <v>2632</v>
      </c>
      <c r="AF59" s="1280">
        <v>2678</v>
      </c>
      <c r="AG59" s="1280">
        <v>2717</v>
      </c>
      <c r="AH59" s="1280">
        <v>2749</v>
      </c>
      <c r="AI59" s="1280">
        <v>2757</v>
      </c>
      <c r="AJ59" s="1280">
        <v>2752</v>
      </c>
      <c r="AK59" s="1546">
        <v>2768</v>
      </c>
      <c r="AL59" s="1803">
        <v>2780</v>
      </c>
      <c r="AM59" s="1675">
        <v>2782</v>
      </c>
      <c r="AN59" s="2614"/>
      <c r="AO59" s="1333" t="s">
        <v>1105</v>
      </c>
      <c r="AP59" s="1875">
        <v>45352</v>
      </c>
    </row>
    <row r="60" spans="1:42" ht="13.5" thickBot="1">
      <c r="A60" s="1201"/>
      <c r="B60" s="2345"/>
      <c r="C60" s="2346" t="s">
        <v>1106</v>
      </c>
      <c r="D60" s="2347" t="s">
        <v>981</v>
      </c>
      <c r="E60" s="2348"/>
      <c r="F60" s="1285"/>
      <c r="G60" s="1285"/>
      <c r="H60" s="1285"/>
      <c r="I60" s="1285"/>
      <c r="J60" s="1285"/>
      <c r="K60" s="1285"/>
      <c r="L60" s="1285"/>
      <c r="M60" s="2349" t="s">
        <v>579</v>
      </c>
      <c r="N60" s="1285">
        <f t="shared" ref="N60:AM60" si="32">ROUND((N59-M59)/M59*100,1)</f>
        <v>-2</v>
      </c>
      <c r="O60" s="1285">
        <f t="shared" si="32"/>
        <v>-1.5</v>
      </c>
      <c r="P60" s="1285">
        <f t="shared" si="32"/>
        <v>0.3</v>
      </c>
      <c r="Q60" s="1285">
        <f t="shared" si="32"/>
        <v>-0.9</v>
      </c>
      <c r="R60" s="1285">
        <f t="shared" si="32"/>
        <v>-0.8</v>
      </c>
      <c r="S60" s="1285">
        <f t="shared" si="32"/>
        <v>-0.4</v>
      </c>
      <c r="T60" s="1285">
        <f t="shared" si="32"/>
        <v>0.2</v>
      </c>
      <c r="U60" s="1285">
        <f t="shared" si="32"/>
        <v>0.6</v>
      </c>
      <c r="V60" s="1285">
        <f t="shared" si="32"/>
        <v>0.5</v>
      </c>
      <c r="W60" s="1285">
        <f t="shared" si="32"/>
        <v>0.6</v>
      </c>
      <c r="X60" s="1285">
        <f t="shared" si="32"/>
        <v>0.9</v>
      </c>
      <c r="Y60" s="1285">
        <f t="shared" si="32"/>
        <v>-1.7</v>
      </c>
      <c r="Z60" s="1285">
        <f t="shared" si="32"/>
        <v>-1.7</v>
      </c>
      <c r="AA60" s="1285">
        <f t="shared" si="32"/>
        <v>-0.5</v>
      </c>
      <c r="AB60" s="1285">
        <f t="shared" si="32"/>
        <v>0.8</v>
      </c>
      <c r="AC60" s="1285">
        <f t="shared" si="32"/>
        <v>1.5</v>
      </c>
      <c r="AD60" s="1285">
        <f t="shared" si="32"/>
        <v>0.5</v>
      </c>
      <c r="AE60" s="1285">
        <f t="shared" si="32"/>
        <v>0.2</v>
      </c>
      <c r="AF60" s="1285">
        <f t="shared" si="32"/>
        <v>1.7</v>
      </c>
      <c r="AG60" s="1285">
        <f t="shared" si="32"/>
        <v>1.5</v>
      </c>
      <c r="AH60" s="1285">
        <f t="shared" si="32"/>
        <v>1.2</v>
      </c>
      <c r="AI60" s="1285">
        <f t="shared" si="32"/>
        <v>0.3</v>
      </c>
      <c r="AJ60" s="1285">
        <f t="shared" si="32"/>
        <v>-0.2</v>
      </c>
      <c r="AK60" s="1285">
        <f t="shared" si="32"/>
        <v>0.6</v>
      </c>
      <c r="AL60" s="1285">
        <f t="shared" si="32"/>
        <v>0.4</v>
      </c>
      <c r="AM60" s="1285">
        <f t="shared" si="32"/>
        <v>0.1</v>
      </c>
      <c r="AN60" s="2613"/>
      <c r="AO60" s="1547" t="s">
        <v>1107</v>
      </c>
      <c r="AP60" s="1201"/>
    </row>
    <row r="61" spans="1:42">
      <c r="A61" s="1201"/>
      <c r="B61" s="1548" t="s">
        <v>97</v>
      </c>
      <c r="C61" s="1201"/>
      <c r="D61" s="1201"/>
      <c r="M61" s="1287"/>
      <c r="N61" s="1288"/>
      <c r="O61" s="1288"/>
      <c r="P61" s="1288"/>
      <c r="Q61" s="1288"/>
      <c r="R61" s="1288"/>
      <c r="S61" s="1288"/>
      <c r="T61" s="1288"/>
      <c r="U61" s="1288"/>
      <c r="V61" s="1288"/>
      <c r="W61" s="1288"/>
      <c r="X61" s="1288"/>
      <c r="Y61" s="1288"/>
      <c r="Z61" s="1288"/>
      <c r="AA61" s="1288"/>
      <c r="AB61" s="1288"/>
      <c r="AC61" s="1288"/>
      <c r="AD61" s="1288"/>
      <c r="AE61" s="1289"/>
      <c r="AF61" s="1289"/>
      <c r="AG61" s="1289"/>
      <c r="AH61" s="1289"/>
      <c r="AI61" s="1290"/>
      <c r="AJ61" s="1290"/>
      <c r="AK61" s="1290"/>
      <c r="AL61" s="1804"/>
      <c r="AM61" s="1290"/>
      <c r="AN61" s="1290"/>
      <c r="AO61" s="1201"/>
      <c r="AP61" s="1201"/>
    </row>
    <row r="62" spans="1:42">
      <c r="A62" s="1201"/>
      <c r="B62" s="1549"/>
      <c r="C62" s="1201"/>
      <c r="D62" s="1201"/>
      <c r="E62" s="327"/>
      <c r="AI62" s="327"/>
      <c r="AJ62" s="327"/>
      <c r="AK62" s="327"/>
      <c r="AL62" s="327"/>
      <c r="AM62" s="327"/>
      <c r="AN62" s="327"/>
    </row>
    <row r="63" spans="1:42" ht="14.5" thickBot="1">
      <c r="A63" s="1201"/>
      <c r="B63" s="1202" t="s">
        <v>1108</v>
      </c>
      <c r="C63" s="1201"/>
      <c r="D63" s="1201"/>
      <c r="E63" s="327"/>
      <c r="AH63" s="1201"/>
      <c r="AI63" s="1204"/>
      <c r="AJ63" s="1204"/>
      <c r="AK63" s="1204"/>
      <c r="AL63" s="1204"/>
      <c r="AM63" s="1204"/>
      <c r="AN63" s="1204"/>
      <c r="AO63" s="1203" t="s">
        <v>956</v>
      </c>
      <c r="AP63" s="1201"/>
    </row>
    <row r="64" spans="1:42">
      <c r="A64" s="1201"/>
      <c r="B64" s="1496"/>
      <c r="C64" s="1205"/>
      <c r="D64" s="1206" t="s">
        <v>957</v>
      </c>
      <c r="E64" s="2959" t="s">
        <v>1109</v>
      </c>
      <c r="F64" s="2959"/>
      <c r="G64" s="2959"/>
      <c r="H64" s="2959"/>
      <c r="I64" s="2959"/>
      <c r="J64" s="2959"/>
      <c r="K64" s="2959"/>
      <c r="L64" s="2959"/>
      <c r="M64" s="2959"/>
      <c r="N64" s="2959"/>
      <c r="O64" s="2959"/>
      <c r="P64" s="2959"/>
      <c r="Q64" s="2959"/>
      <c r="R64" s="2959"/>
      <c r="S64" s="2959"/>
      <c r="T64" s="2959"/>
      <c r="U64" s="2959"/>
      <c r="V64" s="2959"/>
      <c r="W64" s="2959"/>
      <c r="X64" s="2959"/>
      <c r="Y64" s="2959"/>
      <c r="Z64" s="2959"/>
      <c r="AA64" s="2959"/>
      <c r="AB64" s="2959"/>
      <c r="AC64" s="2959"/>
      <c r="AD64" s="2959"/>
      <c r="AE64" s="2959"/>
      <c r="AF64" s="2959"/>
      <c r="AG64" s="2959"/>
      <c r="AH64" s="2959"/>
      <c r="AI64" s="2959"/>
      <c r="AJ64" s="1207"/>
      <c r="AK64" s="2461"/>
      <c r="AL64" s="1207"/>
      <c r="AM64" s="1207"/>
      <c r="AN64" s="1207"/>
      <c r="AO64" s="1208" t="s">
        <v>960</v>
      </c>
      <c r="AP64" s="1201"/>
    </row>
    <row r="65" spans="1:48" ht="13.5" thickBot="1">
      <c r="A65" s="1201"/>
      <c r="B65" s="1805" t="s">
        <v>564</v>
      </c>
      <c r="C65" s="1806"/>
      <c r="D65" s="1209" t="s">
        <v>961</v>
      </c>
      <c r="E65" s="1291">
        <v>89</v>
      </c>
      <c r="F65" s="1291">
        <v>90</v>
      </c>
      <c r="G65" s="1211">
        <v>91</v>
      </c>
      <c r="H65" s="1211">
        <v>92</v>
      </c>
      <c r="I65" s="1211">
        <v>93</v>
      </c>
      <c r="J65" s="1211">
        <v>94</v>
      </c>
      <c r="K65" s="1211">
        <v>95</v>
      </c>
      <c r="L65" s="1210">
        <v>96</v>
      </c>
      <c r="M65" s="1211">
        <v>97</v>
      </c>
      <c r="N65" s="1211">
        <v>98</v>
      </c>
      <c r="O65" s="1211">
        <v>99</v>
      </c>
      <c r="P65" s="1211" t="s">
        <v>962</v>
      </c>
      <c r="Q65" s="1211" t="s">
        <v>963</v>
      </c>
      <c r="R65" s="1211" t="s">
        <v>964</v>
      </c>
      <c r="S65" s="1211" t="s">
        <v>965</v>
      </c>
      <c r="T65" s="1211" t="s">
        <v>966</v>
      </c>
      <c r="U65" s="1211" t="s">
        <v>967</v>
      </c>
      <c r="V65" s="1211" t="s">
        <v>968</v>
      </c>
      <c r="W65" s="1211" t="s">
        <v>969</v>
      </c>
      <c r="X65" s="1211" t="s">
        <v>970</v>
      </c>
      <c r="Y65" s="1211" t="s">
        <v>971</v>
      </c>
      <c r="Z65" s="1211" t="s">
        <v>972</v>
      </c>
      <c r="AA65" s="1211" t="s">
        <v>973</v>
      </c>
      <c r="AB65" s="1211" t="s">
        <v>974</v>
      </c>
      <c r="AC65" s="1211" t="s">
        <v>975</v>
      </c>
      <c r="AD65" s="1212" t="s">
        <v>976</v>
      </c>
      <c r="AE65" s="1211">
        <v>15</v>
      </c>
      <c r="AF65" s="1211">
        <v>16</v>
      </c>
      <c r="AG65" s="1212">
        <v>17</v>
      </c>
      <c r="AH65" s="1211">
        <v>18</v>
      </c>
      <c r="AI65" s="1292">
        <v>19</v>
      </c>
      <c r="AJ65" s="1293">
        <v>20</v>
      </c>
      <c r="AK65" s="1213">
        <v>21</v>
      </c>
      <c r="AL65" s="1293">
        <v>22</v>
      </c>
      <c r="AM65" s="1293">
        <v>23</v>
      </c>
      <c r="AN65" s="2221">
        <v>24</v>
      </c>
      <c r="AO65" s="1214" t="s">
        <v>521</v>
      </c>
      <c r="AP65" s="1201"/>
    </row>
    <row r="66" spans="1:48" ht="13.5" customHeight="1">
      <c r="A66" s="1201"/>
      <c r="B66" s="2960" t="s">
        <v>977</v>
      </c>
      <c r="C66" s="1294" t="s">
        <v>1110</v>
      </c>
      <c r="D66" s="1295" t="s">
        <v>979</v>
      </c>
      <c r="E66" s="1296">
        <f t="shared" ref="E66:AN66" si="33">E160/1000</f>
        <v>428.9941</v>
      </c>
      <c r="F66" s="1296">
        <f t="shared" si="33"/>
        <v>461.29509999999999</v>
      </c>
      <c r="G66" s="1296">
        <f t="shared" si="33"/>
        <v>491.41890000000001</v>
      </c>
      <c r="H66" s="1296">
        <f t="shared" si="33"/>
        <v>504.16120000000001</v>
      </c>
      <c r="I66" s="1296">
        <f t="shared" si="33"/>
        <v>504.49779999999998</v>
      </c>
      <c r="J66" s="1296">
        <f t="shared" si="33"/>
        <v>510.91609999999997</v>
      </c>
      <c r="K66" s="1296">
        <f t="shared" si="33"/>
        <v>521.61350000000004</v>
      </c>
      <c r="L66" s="1296">
        <f t="shared" si="33"/>
        <v>535.56209999999999</v>
      </c>
      <c r="M66" s="1296">
        <f t="shared" si="33"/>
        <v>543.54539999999997</v>
      </c>
      <c r="N66" s="1296">
        <f t="shared" si="33"/>
        <v>536.49739999999997</v>
      </c>
      <c r="O66" s="1296">
        <f t="shared" si="33"/>
        <v>528.06990000000008</v>
      </c>
      <c r="P66" s="1296">
        <f t="shared" si="33"/>
        <v>535.41769999999997</v>
      </c>
      <c r="Q66" s="1296">
        <f t="shared" si="33"/>
        <v>531.65390000000002</v>
      </c>
      <c r="R66" s="1296">
        <f t="shared" si="33"/>
        <v>524.4787</v>
      </c>
      <c r="S66" s="1296">
        <f t="shared" si="33"/>
        <v>523.96859999999992</v>
      </c>
      <c r="T66" s="1296">
        <f t="shared" si="33"/>
        <v>529.40089999999998</v>
      </c>
      <c r="U66" s="1296">
        <f t="shared" si="33"/>
        <v>532.51559999999995</v>
      </c>
      <c r="V66" s="1296">
        <f t="shared" si="33"/>
        <v>535.17019999999991</v>
      </c>
      <c r="W66" s="1296">
        <f t="shared" si="33"/>
        <v>539.2817</v>
      </c>
      <c r="X66" s="1296">
        <f t="shared" si="33"/>
        <v>527.82380000000001</v>
      </c>
      <c r="Y66" s="1296">
        <f t="shared" si="33"/>
        <v>494.9384</v>
      </c>
      <c r="Z66" s="1296">
        <f t="shared" si="33"/>
        <v>505.53059999999999</v>
      </c>
      <c r="AA66" s="1296">
        <f t="shared" si="33"/>
        <v>497.44890000000004</v>
      </c>
      <c r="AB66" s="1296">
        <f t="shared" si="33"/>
        <v>500.47469999999998</v>
      </c>
      <c r="AC66" s="1296">
        <f t="shared" si="33"/>
        <v>508.70059999999995</v>
      </c>
      <c r="AD66" s="1296">
        <f t="shared" si="33"/>
        <v>518.81100000000004</v>
      </c>
      <c r="AE66" s="1296">
        <f t="shared" si="33"/>
        <v>538.03230000000008</v>
      </c>
      <c r="AF66" s="1296">
        <f t="shared" si="33"/>
        <v>544.3646</v>
      </c>
      <c r="AG66" s="1296">
        <f t="shared" si="33"/>
        <v>553.07299999999998</v>
      </c>
      <c r="AH66" s="1296">
        <f t="shared" si="33"/>
        <v>556.63009999999997</v>
      </c>
      <c r="AI66" s="1296">
        <f t="shared" si="33"/>
        <v>557.91079999999999</v>
      </c>
      <c r="AJ66" s="1296">
        <f t="shared" si="33"/>
        <v>539.64599999999996</v>
      </c>
      <c r="AK66" s="1296">
        <f t="shared" si="33"/>
        <v>553.06830000000002</v>
      </c>
      <c r="AL66" s="1300">
        <f t="shared" si="33"/>
        <v>560.6069</v>
      </c>
      <c r="AM66" s="1300">
        <f t="shared" si="33"/>
        <v>590.70519999999999</v>
      </c>
      <c r="AN66" s="1300">
        <f t="shared" si="33"/>
        <v>608.39890000000003</v>
      </c>
      <c r="AO66" s="1550" t="s">
        <v>1111</v>
      </c>
      <c r="AP66" s="1297" t="s">
        <v>64</v>
      </c>
    </row>
    <row r="67" spans="1:48">
      <c r="A67" s="1201"/>
      <c r="B67" s="2961"/>
      <c r="C67" s="1215" t="s">
        <v>521</v>
      </c>
      <c r="D67" s="1298" t="s">
        <v>981</v>
      </c>
      <c r="E67" s="1614" t="s">
        <v>579</v>
      </c>
      <c r="F67" s="1217">
        <f t="shared" ref="F67:AN67" si="34">ROUND((F66-E66)/E66*100,1)</f>
        <v>7.5</v>
      </c>
      <c r="G67" s="1217">
        <f t="shared" si="34"/>
        <v>6.5</v>
      </c>
      <c r="H67" s="1217">
        <f t="shared" si="34"/>
        <v>2.6</v>
      </c>
      <c r="I67" s="1217">
        <f t="shared" si="34"/>
        <v>0.1</v>
      </c>
      <c r="J67" s="1217">
        <f t="shared" si="34"/>
        <v>1.3</v>
      </c>
      <c r="K67" s="1217">
        <f t="shared" si="34"/>
        <v>2.1</v>
      </c>
      <c r="L67" s="1217">
        <f t="shared" si="34"/>
        <v>2.7</v>
      </c>
      <c r="M67" s="1217">
        <f t="shared" si="34"/>
        <v>1.5</v>
      </c>
      <c r="N67" s="1217">
        <f t="shared" si="34"/>
        <v>-1.3</v>
      </c>
      <c r="O67" s="1217">
        <f t="shared" si="34"/>
        <v>-1.6</v>
      </c>
      <c r="P67" s="1217">
        <f t="shared" si="34"/>
        <v>1.4</v>
      </c>
      <c r="Q67" s="1217">
        <f t="shared" si="34"/>
        <v>-0.7</v>
      </c>
      <c r="R67" s="1217">
        <f t="shared" si="34"/>
        <v>-1.3</v>
      </c>
      <c r="S67" s="1217">
        <f t="shared" si="34"/>
        <v>-0.1</v>
      </c>
      <c r="T67" s="1217">
        <f t="shared" si="34"/>
        <v>1</v>
      </c>
      <c r="U67" s="1217">
        <f t="shared" si="34"/>
        <v>0.6</v>
      </c>
      <c r="V67" s="1217">
        <f t="shared" si="34"/>
        <v>0.5</v>
      </c>
      <c r="W67" s="1217">
        <f t="shared" si="34"/>
        <v>0.8</v>
      </c>
      <c r="X67" s="1217">
        <f t="shared" si="34"/>
        <v>-2.1</v>
      </c>
      <c r="Y67" s="1217">
        <f t="shared" si="34"/>
        <v>-6.2</v>
      </c>
      <c r="Z67" s="1217">
        <f t="shared" si="34"/>
        <v>2.1</v>
      </c>
      <c r="AA67" s="1217">
        <f t="shared" si="34"/>
        <v>-1.6</v>
      </c>
      <c r="AB67" s="1217">
        <f t="shared" si="34"/>
        <v>0.6</v>
      </c>
      <c r="AC67" s="1217">
        <f t="shared" si="34"/>
        <v>1.6</v>
      </c>
      <c r="AD67" s="1217">
        <f t="shared" si="34"/>
        <v>2</v>
      </c>
      <c r="AE67" s="1217">
        <f t="shared" si="34"/>
        <v>3.7</v>
      </c>
      <c r="AF67" s="1217">
        <f t="shared" si="34"/>
        <v>1.2</v>
      </c>
      <c r="AG67" s="1217">
        <f t="shared" si="34"/>
        <v>1.6</v>
      </c>
      <c r="AH67" s="1217">
        <f t="shared" si="34"/>
        <v>0.6</v>
      </c>
      <c r="AI67" s="1217">
        <f t="shared" si="34"/>
        <v>0.2</v>
      </c>
      <c r="AJ67" s="1218">
        <f t="shared" si="34"/>
        <v>-3.3</v>
      </c>
      <c r="AK67" s="1218">
        <f t="shared" si="34"/>
        <v>2.5</v>
      </c>
      <c r="AL67" s="1499">
        <f t="shared" si="34"/>
        <v>1.4</v>
      </c>
      <c r="AM67" s="1499">
        <f t="shared" si="34"/>
        <v>5.4</v>
      </c>
      <c r="AN67" s="1499">
        <f t="shared" si="34"/>
        <v>3</v>
      </c>
      <c r="AO67" s="1216" t="s">
        <v>1112</v>
      </c>
      <c r="AP67" s="1201" t="s">
        <v>64</v>
      </c>
    </row>
    <row r="68" spans="1:48">
      <c r="A68" s="1201"/>
      <c r="B68" s="2961"/>
      <c r="C68" s="1215" t="s">
        <v>1110</v>
      </c>
      <c r="D68" s="1299" t="s">
        <v>983</v>
      </c>
      <c r="E68" s="1300">
        <f t="shared" ref="E68:AN68" si="35">E161/1000</f>
        <v>405.22800000000001</v>
      </c>
      <c r="F68" s="1300">
        <f t="shared" si="35"/>
        <v>424.84479999999996</v>
      </c>
      <c r="G68" s="1300">
        <f t="shared" si="35"/>
        <v>439.81359999999995</v>
      </c>
      <c r="H68" s="1300">
        <f t="shared" si="35"/>
        <v>443.77449999999999</v>
      </c>
      <c r="I68" s="1300">
        <f t="shared" si="35"/>
        <v>441.73659999999995</v>
      </c>
      <c r="J68" s="1300">
        <f t="shared" si="35"/>
        <v>446.52229999999997</v>
      </c>
      <c r="K68" s="1300">
        <f t="shared" si="35"/>
        <v>458.27029999999996</v>
      </c>
      <c r="L68" s="1300">
        <f t="shared" si="35"/>
        <v>472.63190000000003</v>
      </c>
      <c r="M68" s="1300">
        <f t="shared" si="35"/>
        <v>477.26949999999999</v>
      </c>
      <c r="N68" s="1300">
        <f t="shared" si="35"/>
        <v>471.20659999999998</v>
      </c>
      <c r="O68" s="1300">
        <f t="shared" si="35"/>
        <v>469.63309999999996</v>
      </c>
      <c r="P68" s="1300">
        <f t="shared" si="35"/>
        <v>482.61680000000001</v>
      </c>
      <c r="Q68" s="1300">
        <f t="shared" si="35"/>
        <v>484.48020000000002</v>
      </c>
      <c r="R68" s="1300">
        <f t="shared" si="35"/>
        <v>484.68349999999998</v>
      </c>
      <c r="S68" s="1300">
        <f t="shared" si="35"/>
        <v>492.12400000000002</v>
      </c>
      <c r="T68" s="1300">
        <f t="shared" si="35"/>
        <v>502.88240000000002</v>
      </c>
      <c r="U68" s="1300">
        <f t="shared" si="35"/>
        <v>511.95390000000003</v>
      </c>
      <c r="V68" s="1300">
        <f t="shared" si="35"/>
        <v>518.97969999999998</v>
      </c>
      <c r="W68" s="1300">
        <f t="shared" si="35"/>
        <v>526.68119999999999</v>
      </c>
      <c r="X68" s="1300">
        <f t="shared" si="35"/>
        <v>520.23309999999992</v>
      </c>
      <c r="Y68" s="1300">
        <f t="shared" si="35"/>
        <v>490.61500000000001</v>
      </c>
      <c r="Z68" s="1300">
        <f t="shared" si="35"/>
        <v>510.72</v>
      </c>
      <c r="AA68" s="1300">
        <f t="shared" si="35"/>
        <v>510.84159999999997</v>
      </c>
      <c r="AB68" s="1300">
        <f t="shared" si="35"/>
        <v>517.86440000000005</v>
      </c>
      <c r="AC68" s="1300">
        <f t="shared" si="35"/>
        <v>528.24810000000002</v>
      </c>
      <c r="AD68" s="1300">
        <f t="shared" si="35"/>
        <v>529.81280000000004</v>
      </c>
      <c r="AE68" s="1300">
        <f t="shared" si="35"/>
        <v>538.08119999999997</v>
      </c>
      <c r="AF68" s="1300">
        <f t="shared" si="35"/>
        <v>542.13740000000007</v>
      </c>
      <c r="AG68" s="1300">
        <f t="shared" si="35"/>
        <v>551.22</v>
      </c>
      <c r="AH68" s="1300">
        <f t="shared" si="35"/>
        <v>554.76649999999995</v>
      </c>
      <c r="AI68" s="1300">
        <f t="shared" si="35"/>
        <v>552.53539999999998</v>
      </c>
      <c r="AJ68" s="1300">
        <f t="shared" si="35"/>
        <v>529.50149999999996</v>
      </c>
      <c r="AK68" s="1300">
        <f t="shared" si="35"/>
        <v>543.7799</v>
      </c>
      <c r="AL68" s="1807">
        <f t="shared" si="35"/>
        <v>549.00240000000008</v>
      </c>
      <c r="AM68" s="1807">
        <f t="shared" si="35"/>
        <v>555.83799999999997</v>
      </c>
      <c r="AN68" s="1807">
        <f t="shared" si="35"/>
        <v>556.41780000000006</v>
      </c>
      <c r="AO68" s="1301" t="s">
        <v>1113</v>
      </c>
      <c r="AP68" s="1297" t="s">
        <v>64</v>
      </c>
    </row>
    <row r="69" spans="1:48">
      <c r="A69" s="1201"/>
      <c r="B69" s="2962"/>
      <c r="C69" s="1302" t="s">
        <v>1114</v>
      </c>
      <c r="D69" s="1298" t="s">
        <v>981</v>
      </c>
      <c r="E69" s="1614" t="s">
        <v>579</v>
      </c>
      <c r="F69" s="1217">
        <f t="shared" ref="F69:AN69" si="36">ROUND((F68-E68)/E68*100,1)</f>
        <v>4.8</v>
      </c>
      <c r="G69" s="1217">
        <f t="shared" si="36"/>
        <v>3.5</v>
      </c>
      <c r="H69" s="1217">
        <f t="shared" si="36"/>
        <v>0.9</v>
      </c>
      <c r="I69" s="1217">
        <f t="shared" si="36"/>
        <v>-0.5</v>
      </c>
      <c r="J69" s="1217">
        <f t="shared" si="36"/>
        <v>1.1000000000000001</v>
      </c>
      <c r="K69" s="1217">
        <f t="shared" si="36"/>
        <v>2.6</v>
      </c>
      <c r="L69" s="1217">
        <f t="shared" si="36"/>
        <v>3.1</v>
      </c>
      <c r="M69" s="1217">
        <f t="shared" si="36"/>
        <v>1</v>
      </c>
      <c r="N69" s="1217">
        <f t="shared" si="36"/>
        <v>-1.3</v>
      </c>
      <c r="O69" s="1217">
        <f t="shared" si="36"/>
        <v>-0.3</v>
      </c>
      <c r="P69" s="1217">
        <f t="shared" si="36"/>
        <v>2.8</v>
      </c>
      <c r="Q69" s="1217">
        <f t="shared" si="36"/>
        <v>0.4</v>
      </c>
      <c r="R69" s="1217">
        <f t="shared" si="36"/>
        <v>0</v>
      </c>
      <c r="S69" s="1217">
        <f t="shared" si="36"/>
        <v>1.5</v>
      </c>
      <c r="T69" s="1217">
        <f t="shared" si="36"/>
        <v>2.2000000000000002</v>
      </c>
      <c r="U69" s="1217">
        <f t="shared" si="36"/>
        <v>1.8</v>
      </c>
      <c r="V69" s="1217">
        <f t="shared" si="36"/>
        <v>1.4</v>
      </c>
      <c r="W69" s="1217">
        <f t="shared" si="36"/>
        <v>1.5</v>
      </c>
      <c r="X69" s="1217">
        <f t="shared" si="36"/>
        <v>-1.2</v>
      </c>
      <c r="Y69" s="1217">
        <f t="shared" si="36"/>
        <v>-5.7</v>
      </c>
      <c r="Z69" s="1217">
        <f t="shared" si="36"/>
        <v>4.0999999999999996</v>
      </c>
      <c r="AA69" s="1217">
        <f t="shared" si="36"/>
        <v>0</v>
      </c>
      <c r="AB69" s="1217">
        <f t="shared" si="36"/>
        <v>1.4</v>
      </c>
      <c r="AC69" s="1217">
        <f t="shared" si="36"/>
        <v>2</v>
      </c>
      <c r="AD69" s="1217">
        <f t="shared" si="36"/>
        <v>0.3</v>
      </c>
      <c r="AE69" s="1217">
        <f t="shared" si="36"/>
        <v>1.6</v>
      </c>
      <c r="AF69" s="1217">
        <f t="shared" si="36"/>
        <v>0.8</v>
      </c>
      <c r="AG69" s="1217">
        <f t="shared" si="36"/>
        <v>1.7</v>
      </c>
      <c r="AH69" s="1217">
        <f t="shared" si="36"/>
        <v>0.6</v>
      </c>
      <c r="AI69" s="1217">
        <f t="shared" si="36"/>
        <v>-0.4</v>
      </c>
      <c r="AJ69" s="1218">
        <f t="shared" si="36"/>
        <v>-4.2</v>
      </c>
      <c r="AK69" s="1218">
        <f t="shared" si="36"/>
        <v>2.7</v>
      </c>
      <c r="AL69" s="1218">
        <f t="shared" si="36"/>
        <v>1</v>
      </c>
      <c r="AM69" s="1218">
        <f t="shared" si="36"/>
        <v>1.2</v>
      </c>
      <c r="AN69" s="1218">
        <f t="shared" si="36"/>
        <v>0.1</v>
      </c>
      <c r="AO69" s="1303"/>
      <c r="AP69" s="1201"/>
    </row>
    <row r="70" spans="1:48">
      <c r="A70" s="1201"/>
      <c r="B70" s="1219" t="s">
        <v>332</v>
      </c>
      <c r="C70" s="1220" t="s">
        <v>666</v>
      </c>
      <c r="D70" s="1788" t="s">
        <v>994</v>
      </c>
      <c r="E70" s="1615">
        <v>114.4</v>
      </c>
      <c r="F70" s="1221">
        <v>119</v>
      </c>
      <c r="G70" s="1221">
        <v>121</v>
      </c>
      <c r="H70" s="1221">
        <v>113.6</v>
      </c>
      <c r="I70" s="1221">
        <v>109.2</v>
      </c>
      <c r="J70" s="1304">
        <v>110.4</v>
      </c>
      <c r="K70" s="1304">
        <v>113.8</v>
      </c>
      <c r="L70" s="1551">
        <v>116.5</v>
      </c>
      <c r="M70" s="1551">
        <v>120.7</v>
      </c>
      <c r="N70" s="1551">
        <v>112.4</v>
      </c>
      <c r="O70" s="1551">
        <v>112.6</v>
      </c>
      <c r="P70" s="1305">
        <v>119.2</v>
      </c>
      <c r="Q70" s="1305">
        <v>111.1</v>
      </c>
      <c r="R70" s="1305">
        <v>109.8</v>
      </c>
      <c r="S70" s="1253">
        <v>113</v>
      </c>
      <c r="T70" s="1253">
        <v>118.4</v>
      </c>
      <c r="U70" s="1253">
        <v>120</v>
      </c>
      <c r="V70" s="1253">
        <v>125.3</v>
      </c>
      <c r="W70" s="1253">
        <v>129</v>
      </c>
      <c r="X70" s="1253">
        <v>124.6</v>
      </c>
      <c r="Y70" s="1253">
        <v>97.4</v>
      </c>
      <c r="Z70" s="1253">
        <v>112.5</v>
      </c>
      <c r="AA70" s="1253">
        <v>109.3</v>
      </c>
      <c r="AB70" s="1253">
        <v>110.1</v>
      </c>
      <c r="AC70" s="1253">
        <v>109.6</v>
      </c>
      <c r="AD70" s="1253">
        <v>111.9</v>
      </c>
      <c r="AE70" s="1253">
        <v>110.5</v>
      </c>
      <c r="AF70" s="1253">
        <v>110.5</v>
      </c>
      <c r="AG70" s="1253">
        <v>114</v>
      </c>
      <c r="AH70" s="1789">
        <v>114.6</v>
      </c>
      <c r="AI70" s="1790">
        <v>111.6</v>
      </c>
      <c r="AJ70" s="1791">
        <v>100</v>
      </c>
      <c r="AK70" s="1792">
        <v>105.4</v>
      </c>
      <c r="AL70" s="1791">
        <v>105.3</v>
      </c>
      <c r="AM70" s="1791">
        <v>103.9</v>
      </c>
      <c r="AN70" s="1791">
        <v>101.2</v>
      </c>
      <c r="AO70" s="1307" t="s">
        <v>1115</v>
      </c>
      <c r="AP70" s="1201"/>
    </row>
    <row r="71" spans="1:48">
      <c r="A71" s="1201"/>
      <c r="B71" s="1219" t="s">
        <v>987</v>
      </c>
      <c r="C71" s="1220"/>
      <c r="D71" s="1308" t="s">
        <v>577</v>
      </c>
      <c r="E71" s="1614" t="s">
        <v>579</v>
      </c>
      <c r="F71" s="1217">
        <f t="shared" ref="F71:AN71" si="37">ROUND((F70-E70)/E70*100,1)</f>
        <v>4</v>
      </c>
      <c r="G71" s="1217">
        <f t="shared" si="37"/>
        <v>1.7</v>
      </c>
      <c r="H71" s="1217">
        <f t="shared" si="37"/>
        <v>-6.1</v>
      </c>
      <c r="I71" s="1217">
        <f t="shared" si="37"/>
        <v>-3.9</v>
      </c>
      <c r="J71" s="1217">
        <f t="shared" si="37"/>
        <v>1.1000000000000001</v>
      </c>
      <c r="K71" s="1217">
        <f t="shared" si="37"/>
        <v>3.1</v>
      </c>
      <c r="L71" s="1217">
        <f t="shared" si="37"/>
        <v>2.4</v>
      </c>
      <c r="M71" s="1217">
        <f t="shared" si="37"/>
        <v>3.6</v>
      </c>
      <c r="N71" s="1217">
        <f t="shared" si="37"/>
        <v>-6.9</v>
      </c>
      <c r="O71" s="1217">
        <f t="shared" si="37"/>
        <v>0.2</v>
      </c>
      <c r="P71" s="1217">
        <f t="shared" si="37"/>
        <v>5.9</v>
      </c>
      <c r="Q71" s="1217">
        <f t="shared" si="37"/>
        <v>-6.8</v>
      </c>
      <c r="R71" s="1217">
        <f t="shared" si="37"/>
        <v>-1.2</v>
      </c>
      <c r="S71" s="1217">
        <f t="shared" si="37"/>
        <v>2.9</v>
      </c>
      <c r="T71" s="1217">
        <f t="shared" si="37"/>
        <v>4.8</v>
      </c>
      <c r="U71" s="1217">
        <f t="shared" si="37"/>
        <v>1.4</v>
      </c>
      <c r="V71" s="1217">
        <f t="shared" si="37"/>
        <v>4.4000000000000004</v>
      </c>
      <c r="W71" s="1217">
        <f t="shared" si="37"/>
        <v>3</v>
      </c>
      <c r="X71" s="1217">
        <f t="shared" si="37"/>
        <v>-3.4</v>
      </c>
      <c r="Y71" s="1217">
        <f t="shared" si="37"/>
        <v>-21.8</v>
      </c>
      <c r="Z71" s="1217">
        <f t="shared" si="37"/>
        <v>15.5</v>
      </c>
      <c r="AA71" s="1217">
        <f t="shared" si="37"/>
        <v>-2.8</v>
      </c>
      <c r="AB71" s="1217">
        <f t="shared" si="37"/>
        <v>0.7</v>
      </c>
      <c r="AC71" s="1217">
        <f t="shared" si="37"/>
        <v>-0.5</v>
      </c>
      <c r="AD71" s="1217">
        <f t="shared" si="37"/>
        <v>2.1</v>
      </c>
      <c r="AE71" s="1217">
        <f t="shared" si="37"/>
        <v>-1.3</v>
      </c>
      <c r="AF71" s="1217">
        <f t="shared" si="37"/>
        <v>0</v>
      </c>
      <c r="AG71" s="1217">
        <f t="shared" si="37"/>
        <v>3.2</v>
      </c>
      <c r="AH71" s="1217">
        <f t="shared" si="37"/>
        <v>0.5</v>
      </c>
      <c r="AI71" s="1309">
        <f t="shared" si="37"/>
        <v>-2.6</v>
      </c>
      <c r="AJ71" s="1239">
        <f t="shared" si="37"/>
        <v>-10.4</v>
      </c>
      <c r="AK71" s="1505">
        <f t="shared" si="37"/>
        <v>5.4</v>
      </c>
      <c r="AL71" s="1505">
        <f t="shared" si="37"/>
        <v>-0.1</v>
      </c>
      <c r="AM71" s="1239">
        <f t="shared" si="37"/>
        <v>-1.3</v>
      </c>
      <c r="AN71" s="1239">
        <f t="shared" si="37"/>
        <v>-2.6</v>
      </c>
      <c r="AO71" s="1259"/>
      <c r="AP71" s="1201" t="s">
        <v>271</v>
      </c>
      <c r="AQ71" s="327" t="s">
        <v>521</v>
      </c>
    </row>
    <row r="72" spans="1:48">
      <c r="A72" s="1201"/>
      <c r="B72" s="1219"/>
      <c r="C72" s="1220" t="s">
        <v>989</v>
      </c>
      <c r="D72" s="1793" t="s">
        <v>994</v>
      </c>
      <c r="E72" s="1616">
        <v>107.6</v>
      </c>
      <c r="F72" s="1221">
        <v>106.9</v>
      </c>
      <c r="G72" s="1221">
        <v>121.2</v>
      </c>
      <c r="H72" s="1221">
        <v>120.1</v>
      </c>
      <c r="I72" s="1221">
        <v>117.8</v>
      </c>
      <c r="J72" s="1221">
        <v>112.3</v>
      </c>
      <c r="K72" s="1221">
        <v>118.5</v>
      </c>
      <c r="L72" s="1503">
        <v>118.1</v>
      </c>
      <c r="M72" s="1503">
        <v>125.2</v>
      </c>
      <c r="N72" s="1503">
        <v>115.2</v>
      </c>
      <c r="O72" s="1503">
        <v>107.3</v>
      </c>
      <c r="P72" s="1503">
        <v>109.5</v>
      </c>
      <c r="Q72" s="1503">
        <v>108.7</v>
      </c>
      <c r="R72" s="1222">
        <v>99.9</v>
      </c>
      <c r="S72" s="1223">
        <v>97.1</v>
      </c>
      <c r="T72" s="1223">
        <v>97</v>
      </c>
      <c r="U72" s="1223">
        <v>101.5</v>
      </c>
      <c r="V72" s="1223">
        <v>105.1</v>
      </c>
      <c r="W72" s="1223">
        <v>106.5</v>
      </c>
      <c r="X72" s="1223">
        <v>113.7</v>
      </c>
      <c r="Y72" s="1223">
        <v>93.7</v>
      </c>
      <c r="Z72" s="1223">
        <v>95.9</v>
      </c>
      <c r="AA72" s="1223">
        <v>97.9</v>
      </c>
      <c r="AB72" s="1223">
        <v>103</v>
      </c>
      <c r="AC72" s="1223">
        <v>95.1</v>
      </c>
      <c r="AD72" s="1224">
        <v>100.7</v>
      </c>
      <c r="AE72" s="1224">
        <v>98.4</v>
      </c>
      <c r="AF72" s="1224">
        <v>95.3</v>
      </c>
      <c r="AG72" s="1224">
        <v>99.2</v>
      </c>
      <c r="AH72" s="1843">
        <v>100.5</v>
      </c>
      <c r="AI72" s="1844">
        <v>101</v>
      </c>
      <c r="AJ72" s="1843">
        <v>92.6</v>
      </c>
      <c r="AK72" s="1843">
        <v>98.5</v>
      </c>
      <c r="AL72" s="1843">
        <v>101.2</v>
      </c>
      <c r="AM72" s="1851">
        <v>100.7</v>
      </c>
      <c r="AN72" s="1851">
        <v>98.8</v>
      </c>
      <c r="AO72" s="1259" t="s">
        <v>97</v>
      </c>
      <c r="AP72" s="1201"/>
    </row>
    <row r="73" spans="1:48">
      <c r="A73" s="1201"/>
      <c r="B73" s="1219"/>
      <c r="C73" s="1220" t="s">
        <v>1116</v>
      </c>
      <c r="D73" s="1310" t="s">
        <v>577</v>
      </c>
      <c r="E73" s="1794" t="s">
        <v>579</v>
      </c>
      <c r="F73" s="1795">
        <f t="shared" ref="F73:AN73" si="38">ROUND((F72-E72)/E72*100,1)</f>
        <v>-0.7</v>
      </c>
      <c r="G73" s="1795">
        <f t="shared" si="38"/>
        <v>13.4</v>
      </c>
      <c r="H73" s="1795">
        <f t="shared" si="38"/>
        <v>-0.9</v>
      </c>
      <c r="I73" s="1795">
        <f t="shared" si="38"/>
        <v>-1.9</v>
      </c>
      <c r="J73" s="1795">
        <f t="shared" si="38"/>
        <v>-4.7</v>
      </c>
      <c r="K73" s="1795">
        <f t="shared" si="38"/>
        <v>5.5</v>
      </c>
      <c r="L73" s="1795">
        <f t="shared" si="38"/>
        <v>-0.3</v>
      </c>
      <c r="M73" s="1795">
        <f t="shared" si="38"/>
        <v>6</v>
      </c>
      <c r="N73" s="1795">
        <f t="shared" si="38"/>
        <v>-8</v>
      </c>
      <c r="O73" s="1795">
        <f t="shared" si="38"/>
        <v>-6.9</v>
      </c>
      <c r="P73" s="1795">
        <f t="shared" si="38"/>
        <v>2.1</v>
      </c>
      <c r="Q73" s="1795">
        <f t="shared" si="38"/>
        <v>-0.7</v>
      </c>
      <c r="R73" s="1795">
        <f t="shared" si="38"/>
        <v>-8.1</v>
      </c>
      <c r="S73" s="1795">
        <f t="shared" si="38"/>
        <v>-2.8</v>
      </c>
      <c r="T73" s="1795">
        <f t="shared" si="38"/>
        <v>-0.1</v>
      </c>
      <c r="U73" s="1795">
        <f t="shared" si="38"/>
        <v>4.5999999999999996</v>
      </c>
      <c r="V73" s="1795">
        <f t="shared" si="38"/>
        <v>3.5</v>
      </c>
      <c r="W73" s="1795">
        <f t="shared" si="38"/>
        <v>1.3</v>
      </c>
      <c r="X73" s="1795">
        <f t="shared" si="38"/>
        <v>6.8</v>
      </c>
      <c r="Y73" s="1795">
        <f t="shared" si="38"/>
        <v>-17.600000000000001</v>
      </c>
      <c r="Z73" s="1795">
        <f t="shared" si="38"/>
        <v>2.2999999999999998</v>
      </c>
      <c r="AA73" s="1795">
        <f t="shared" si="38"/>
        <v>2.1</v>
      </c>
      <c r="AB73" s="1795">
        <f t="shared" si="38"/>
        <v>5.2</v>
      </c>
      <c r="AC73" s="1795">
        <f t="shared" si="38"/>
        <v>-7.7</v>
      </c>
      <c r="AD73" s="1795">
        <f t="shared" si="38"/>
        <v>5.9</v>
      </c>
      <c r="AE73" s="1795">
        <f t="shared" si="38"/>
        <v>-2.2999999999999998</v>
      </c>
      <c r="AF73" s="1795">
        <f t="shared" si="38"/>
        <v>-3.2</v>
      </c>
      <c r="AG73" s="1795">
        <f t="shared" si="38"/>
        <v>4.0999999999999996</v>
      </c>
      <c r="AH73" s="1795">
        <f t="shared" si="38"/>
        <v>1.3</v>
      </c>
      <c r="AI73" s="1309">
        <f t="shared" si="38"/>
        <v>0.5</v>
      </c>
      <c r="AJ73" s="1239">
        <f t="shared" si="38"/>
        <v>-8.3000000000000007</v>
      </c>
      <c r="AK73" s="1239">
        <f t="shared" si="38"/>
        <v>6.4</v>
      </c>
      <c r="AL73" s="1239">
        <f t="shared" si="38"/>
        <v>2.7</v>
      </c>
      <c r="AM73" s="1239">
        <f t="shared" si="38"/>
        <v>-0.5</v>
      </c>
      <c r="AN73" s="1239">
        <f t="shared" si="38"/>
        <v>-1.9</v>
      </c>
      <c r="AO73" s="1311"/>
      <c r="AP73" s="1201"/>
    </row>
    <row r="74" spans="1:48" ht="19">
      <c r="A74" s="1201"/>
      <c r="B74" s="1219" t="s">
        <v>990</v>
      </c>
      <c r="C74" s="1220" t="s">
        <v>991</v>
      </c>
      <c r="D74" s="1248" t="s">
        <v>576</v>
      </c>
      <c r="E74" s="1617">
        <v>298.89314200000001</v>
      </c>
      <c r="F74" s="1221">
        <v>323.37260295999999</v>
      </c>
      <c r="G74" s="1221">
        <v>340.83463438999996</v>
      </c>
      <c r="H74" s="1221">
        <v>329.52063930000003</v>
      </c>
      <c r="I74" s="1221">
        <v>311.19947931999997</v>
      </c>
      <c r="J74" s="1221">
        <v>299.02736880999998</v>
      </c>
      <c r="K74" s="1221">
        <v>306.02955889999998</v>
      </c>
      <c r="L74" s="1503">
        <v>313.06838549000003</v>
      </c>
      <c r="M74" s="1503">
        <v>323.07183085000003</v>
      </c>
      <c r="N74" s="1503">
        <v>305.83999157</v>
      </c>
      <c r="O74" s="1503">
        <v>291.44955412999997</v>
      </c>
      <c r="P74" s="1503">
        <v>300.47760376999997</v>
      </c>
      <c r="Q74" s="1222">
        <v>286.66740566999999</v>
      </c>
      <c r="R74" s="1222">
        <v>269.36180544000001</v>
      </c>
      <c r="S74" s="1223">
        <v>273.73443637999998</v>
      </c>
      <c r="T74" s="1223">
        <v>284.41826643000002</v>
      </c>
      <c r="U74" s="1223">
        <v>295.80030008</v>
      </c>
      <c r="V74" s="1223">
        <v>314.83462133</v>
      </c>
      <c r="W74" s="1223">
        <v>336.75663493000002</v>
      </c>
      <c r="X74" s="1223">
        <v>335.57882536</v>
      </c>
      <c r="Y74" s="1223">
        <v>265.25903108</v>
      </c>
      <c r="Z74" s="1223">
        <v>289.10768324999998</v>
      </c>
      <c r="AA74" s="1223">
        <v>284.96875297000003</v>
      </c>
      <c r="AB74" s="1223">
        <v>288.72763938999998</v>
      </c>
      <c r="AC74" s="1223">
        <v>292.09212982999998</v>
      </c>
      <c r="AD74" s="1223">
        <v>305.13998925999999</v>
      </c>
      <c r="AE74" s="1223">
        <v>313.12856279000005</v>
      </c>
      <c r="AF74" s="1223">
        <v>302.185204</v>
      </c>
      <c r="AG74" s="1223">
        <v>319.03584000000001</v>
      </c>
      <c r="AH74" s="1233">
        <v>331.80937699999998</v>
      </c>
      <c r="AI74" s="1312">
        <v>322.12599599999999</v>
      </c>
      <c r="AJ74" s="1234">
        <v>322.53341799999998</v>
      </c>
      <c r="AK74" s="1234">
        <v>330.22000600000001</v>
      </c>
      <c r="AL74" s="1234">
        <v>361.77486699999997</v>
      </c>
      <c r="AM74" s="1313">
        <v>330.30930699999999</v>
      </c>
      <c r="AN74" s="1845" t="s">
        <v>568</v>
      </c>
      <c r="AO74" s="1259" t="s">
        <v>1245</v>
      </c>
      <c r="AP74" s="1201"/>
    </row>
    <row r="75" spans="1:48">
      <c r="A75" s="1201"/>
      <c r="B75" s="1229"/>
      <c r="C75" s="1226"/>
      <c r="D75" s="1243" t="s">
        <v>577</v>
      </c>
      <c r="E75" s="1614" t="s">
        <v>579</v>
      </c>
      <c r="F75" s="1217">
        <f t="shared" ref="F75:AM75" si="39">ROUND((F74-E74)/E74*100,1)</f>
        <v>8.1999999999999993</v>
      </c>
      <c r="G75" s="1217">
        <f t="shared" si="39"/>
        <v>5.4</v>
      </c>
      <c r="H75" s="1217">
        <f t="shared" si="39"/>
        <v>-3.3</v>
      </c>
      <c r="I75" s="1217">
        <f t="shared" si="39"/>
        <v>-5.6</v>
      </c>
      <c r="J75" s="1217">
        <f t="shared" si="39"/>
        <v>-3.9</v>
      </c>
      <c r="K75" s="1217">
        <f t="shared" si="39"/>
        <v>2.2999999999999998</v>
      </c>
      <c r="L75" s="1217">
        <f t="shared" si="39"/>
        <v>2.2999999999999998</v>
      </c>
      <c r="M75" s="1217">
        <f t="shared" si="39"/>
        <v>3.2</v>
      </c>
      <c r="N75" s="1217">
        <f t="shared" si="39"/>
        <v>-5.3</v>
      </c>
      <c r="O75" s="1217">
        <f t="shared" si="39"/>
        <v>-4.7</v>
      </c>
      <c r="P75" s="1217">
        <f t="shared" si="39"/>
        <v>3.1</v>
      </c>
      <c r="Q75" s="1217">
        <f t="shared" si="39"/>
        <v>-4.5999999999999996</v>
      </c>
      <c r="R75" s="1217">
        <f t="shared" si="39"/>
        <v>-6</v>
      </c>
      <c r="S75" s="1217">
        <f t="shared" si="39"/>
        <v>1.6</v>
      </c>
      <c r="T75" s="1217">
        <f t="shared" si="39"/>
        <v>3.9</v>
      </c>
      <c r="U75" s="1217">
        <f t="shared" si="39"/>
        <v>4</v>
      </c>
      <c r="V75" s="1217">
        <f t="shared" si="39"/>
        <v>6.4</v>
      </c>
      <c r="W75" s="1217">
        <f t="shared" si="39"/>
        <v>7</v>
      </c>
      <c r="X75" s="1217">
        <f t="shared" si="39"/>
        <v>-0.3</v>
      </c>
      <c r="Y75" s="1217">
        <f t="shared" si="39"/>
        <v>-21</v>
      </c>
      <c r="Z75" s="1217">
        <f t="shared" si="39"/>
        <v>9</v>
      </c>
      <c r="AA75" s="1217">
        <f t="shared" si="39"/>
        <v>-1.4</v>
      </c>
      <c r="AB75" s="1217">
        <f t="shared" si="39"/>
        <v>1.3</v>
      </c>
      <c r="AC75" s="1217">
        <f t="shared" si="39"/>
        <v>1.2</v>
      </c>
      <c r="AD75" s="1217">
        <f t="shared" si="39"/>
        <v>4.5</v>
      </c>
      <c r="AE75" s="1217">
        <f t="shared" si="39"/>
        <v>2.6</v>
      </c>
      <c r="AF75" s="1217">
        <f t="shared" si="39"/>
        <v>-3.5</v>
      </c>
      <c r="AG75" s="1217">
        <f t="shared" si="39"/>
        <v>5.6</v>
      </c>
      <c r="AH75" s="1217">
        <f t="shared" si="39"/>
        <v>4</v>
      </c>
      <c r="AI75" s="1217">
        <f t="shared" si="39"/>
        <v>-2.9</v>
      </c>
      <c r="AJ75" s="1218">
        <f t="shared" si="39"/>
        <v>0.1</v>
      </c>
      <c r="AK75" s="1527">
        <f t="shared" si="39"/>
        <v>2.4</v>
      </c>
      <c r="AL75" s="1527">
        <f t="shared" si="39"/>
        <v>9.6</v>
      </c>
      <c r="AM75" s="1218">
        <f t="shared" si="39"/>
        <v>-8.6999999999999993</v>
      </c>
      <c r="AN75" s="2559" t="s">
        <v>568</v>
      </c>
      <c r="AO75" s="1256" t="s">
        <v>1246</v>
      </c>
      <c r="AP75" s="1201"/>
      <c r="AV75" s="1315"/>
    </row>
    <row r="76" spans="1:48">
      <c r="A76" s="1201"/>
      <c r="B76" s="1219" t="s">
        <v>992</v>
      </c>
      <c r="C76" s="1231" t="s">
        <v>993</v>
      </c>
      <c r="D76" s="1502" t="s">
        <v>994</v>
      </c>
      <c r="E76" s="1618" t="s">
        <v>995</v>
      </c>
      <c r="F76" s="1552" t="s">
        <v>996</v>
      </c>
      <c r="G76" s="1552" t="s">
        <v>997</v>
      </c>
      <c r="H76" s="1552" t="s">
        <v>998</v>
      </c>
      <c r="I76" s="1552" t="s">
        <v>999</v>
      </c>
      <c r="J76" s="1552" t="s">
        <v>906</v>
      </c>
      <c r="K76" s="1552" t="s">
        <v>908</v>
      </c>
      <c r="L76" s="1553" t="s">
        <v>844</v>
      </c>
      <c r="M76" s="1553" t="s">
        <v>846</v>
      </c>
      <c r="N76" s="1553" t="s">
        <v>1000</v>
      </c>
      <c r="O76" s="1553" t="s">
        <v>1001</v>
      </c>
      <c r="P76" s="1553" t="s">
        <v>844</v>
      </c>
      <c r="Q76" s="1553" t="s">
        <v>907</v>
      </c>
      <c r="R76" s="1553" t="s">
        <v>1002</v>
      </c>
      <c r="S76" s="1553" t="s">
        <v>904</v>
      </c>
      <c r="T76" s="1553" t="s">
        <v>905</v>
      </c>
      <c r="U76" s="1553" t="s">
        <v>1003</v>
      </c>
      <c r="V76" s="1553" t="s">
        <v>1003</v>
      </c>
      <c r="W76" s="1553" t="s">
        <v>1004</v>
      </c>
      <c r="X76" s="1553" t="s">
        <v>1005</v>
      </c>
      <c r="Y76" s="1553" t="s">
        <v>904</v>
      </c>
      <c r="Z76" s="1553" t="s">
        <v>1006</v>
      </c>
      <c r="AA76" s="1553" t="s">
        <v>1007</v>
      </c>
      <c r="AB76" s="1553" t="s">
        <v>1008</v>
      </c>
      <c r="AC76" s="1553" t="s">
        <v>1009</v>
      </c>
      <c r="AD76" s="1553" t="s">
        <v>1010</v>
      </c>
      <c r="AE76" s="1553" t="s">
        <v>909</v>
      </c>
      <c r="AF76" s="1553" t="s">
        <v>911</v>
      </c>
      <c r="AG76" s="1553" t="s">
        <v>910</v>
      </c>
      <c r="AH76" s="1553" t="s">
        <v>843</v>
      </c>
      <c r="AI76" s="1554" t="s">
        <v>845</v>
      </c>
      <c r="AJ76" s="1509" t="s">
        <v>847</v>
      </c>
      <c r="AK76" s="1509" t="s">
        <v>845</v>
      </c>
      <c r="AL76" s="1509" t="s">
        <v>1209</v>
      </c>
      <c r="AM76" s="1555" t="s">
        <v>1247</v>
      </c>
      <c r="AN76" s="1555" t="s">
        <v>1452</v>
      </c>
      <c r="AO76" s="1314" t="s">
        <v>1117</v>
      </c>
      <c r="AP76" s="1201"/>
      <c r="AT76" s="1316"/>
    </row>
    <row r="77" spans="1:48">
      <c r="A77" s="1201"/>
      <c r="B77" s="1219"/>
      <c r="C77" s="1317" t="s">
        <v>1118</v>
      </c>
      <c r="D77" s="1512" t="s">
        <v>577</v>
      </c>
      <c r="E77" s="1614" t="s">
        <v>579</v>
      </c>
      <c r="F77" s="1217">
        <f t="shared" ref="F77:AN77" si="40">ROUND((F76-E76)/E76*100,1)</f>
        <v>3.3</v>
      </c>
      <c r="G77" s="1217">
        <f t="shared" si="40"/>
        <v>3.1</v>
      </c>
      <c r="H77" s="1217">
        <f t="shared" si="40"/>
        <v>1.8</v>
      </c>
      <c r="I77" s="1217">
        <f t="shared" si="40"/>
        <v>1.2</v>
      </c>
      <c r="J77" s="1217">
        <f t="shared" si="40"/>
        <v>0.7</v>
      </c>
      <c r="K77" s="1217">
        <f t="shared" si="40"/>
        <v>-0.3</v>
      </c>
      <c r="L77" s="1217">
        <f t="shared" si="40"/>
        <v>2.2000000000000002</v>
      </c>
      <c r="M77" s="1217">
        <f t="shared" si="40"/>
        <v>1.6</v>
      </c>
      <c r="N77" s="1217">
        <f t="shared" si="40"/>
        <v>0.9</v>
      </c>
      <c r="O77" s="1217">
        <f t="shared" si="40"/>
        <v>-0.8</v>
      </c>
      <c r="P77" s="1217">
        <f t="shared" si="40"/>
        <v>-1.7</v>
      </c>
      <c r="Q77" s="1217">
        <f t="shared" si="40"/>
        <v>-1.6</v>
      </c>
      <c r="R77" s="1217">
        <f t="shared" si="40"/>
        <v>-2.2999999999999998</v>
      </c>
      <c r="S77" s="1217">
        <f t="shared" si="40"/>
        <v>-0.4</v>
      </c>
      <c r="T77" s="1217">
        <f t="shared" si="40"/>
        <v>0.5</v>
      </c>
      <c r="U77" s="1217">
        <f t="shared" si="40"/>
        <v>-0.3</v>
      </c>
      <c r="V77" s="1217">
        <f t="shared" si="40"/>
        <v>0</v>
      </c>
      <c r="W77" s="1217">
        <f t="shared" si="40"/>
        <v>-0.1</v>
      </c>
      <c r="X77" s="1217">
        <f t="shared" si="40"/>
        <v>1.1000000000000001</v>
      </c>
      <c r="Y77" s="1217">
        <f t="shared" si="40"/>
        <v>-1.1000000000000001</v>
      </c>
      <c r="Z77" s="1217">
        <f t="shared" si="40"/>
        <v>-0.3</v>
      </c>
      <c r="AA77" s="1217">
        <f t="shared" si="40"/>
        <v>-0.2</v>
      </c>
      <c r="AB77" s="1217">
        <f t="shared" si="40"/>
        <v>-0.1</v>
      </c>
      <c r="AC77" s="1217">
        <f t="shared" si="40"/>
        <v>0.2</v>
      </c>
      <c r="AD77" s="1217">
        <f t="shared" si="40"/>
        <v>2.4</v>
      </c>
      <c r="AE77" s="1217">
        <f t="shared" si="40"/>
        <v>0.9</v>
      </c>
      <c r="AF77" s="1217">
        <f t="shared" si="40"/>
        <v>0.2</v>
      </c>
      <c r="AG77" s="1217">
        <f t="shared" si="40"/>
        <v>0.2</v>
      </c>
      <c r="AH77" s="1217">
        <f t="shared" si="40"/>
        <v>0.7</v>
      </c>
      <c r="AI77" s="1217">
        <f t="shared" si="40"/>
        <v>0.6</v>
      </c>
      <c r="AJ77" s="1227">
        <f t="shared" si="40"/>
        <v>0.7</v>
      </c>
      <c r="AK77" s="1227">
        <f t="shared" si="40"/>
        <v>-0.7</v>
      </c>
      <c r="AL77" s="1227">
        <f t="shared" si="40"/>
        <v>2</v>
      </c>
      <c r="AM77" s="1227">
        <f t="shared" si="40"/>
        <v>3.4</v>
      </c>
      <c r="AN77" s="1227">
        <f t="shared" si="40"/>
        <v>2.9</v>
      </c>
      <c r="AO77" s="1256" t="s">
        <v>1013</v>
      </c>
      <c r="AP77" s="1201"/>
      <c r="AT77" s="1316"/>
    </row>
    <row r="78" spans="1:48">
      <c r="A78" s="1201"/>
      <c r="B78" s="1219" t="s">
        <v>1014</v>
      </c>
      <c r="C78" s="1231" t="s">
        <v>578</v>
      </c>
      <c r="D78" s="1502" t="s">
        <v>994</v>
      </c>
      <c r="E78" s="1617">
        <v>103.041666666667</v>
      </c>
      <c r="F78" s="1318">
        <v>104.583333333333</v>
      </c>
      <c r="G78" s="1318">
        <v>105.666666666667</v>
      </c>
      <c r="H78" s="1318">
        <v>104.741666666667</v>
      </c>
      <c r="I78" s="1318">
        <v>103.091666666667</v>
      </c>
      <c r="J78" s="1318">
        <v>101.4</v>
      </c>
      <c r="K78" s="1318">
        <v>100.541666666667</v>
      </c>
      <c r="L78" s="1319">
        <v>98.85</v>
      </c>
      <c r="M78" s="1319">
        <v>99.525000000000006</v>
      </c>
      <c r="N78" s="1319">
        <v>97.974999999999994</v>
      </c>
      <c r="O78" s="1319">
        <v>96.625</v>
      </c>
      <c r="P78" s="1319">
        <v>96.633333333333297</v>
      </c>
      <c r="Q78" s="1319">
        <v>94.391666666666694</v>
      </c>
      <c r="R78" s="1319">
        <v>92.4583333333333</v>
      </c>
      <c r="S78" s="1223">
        <v>91.641666666666694</v>
      </c>
      <c r="T78" s="1223">
        <v>92.841666666666697</v>
      </c>
      <c r="U78" s="1223">
        <v>94.341666666666697</v>
      </c>
      <c r="V78" s="1223">
        <v>96.433333333333294</v>
      </c>
      <c r="W78" s="1223">
        <v>98.108333333333306</v>
      </c>
      <c r="X78" s="1223">
        <v>102.60833333333299</v>
      </c>
      <c r="Y78" s="1223">
        <v>97.2083333333333</v>
      </c>
      <c r="Z78" s="1223">
        <v>97.108333333333306</v>
      </c>
      <c r="AA78" s="1223">
        <v>98.5</v>
      </c>
      <c r="AB78" s="1223">
        <v>97.65</v>
      </c>
      <c r="AC78" s="1223">
        <v>98.866666666666703</v>
      </c>
      <c r="AD78" s="1223">
        <v>102.05</v>
      </c>
      <c r="AE78" s="1223">
        <v>99.7083333333333</v>
      </c>
      <c r="AF78" s="1223">
        <v>96.2</v>
      </c>
      <c r="AG78" s="1223">
        <v>98.424999999999997</v>
      </c>
      <c r="AH78" s="1223">
        <v>100.97499999999999</v>
      </c>
      <c r="AI78" s="1507">
        <v>101.166666666667</v>
      </c>
      <c r="AJ78" s="1306">
        <v>100</v>
      </c>
      <c r="AK78" s="1505">
        <v>104.60833333333299</v>
      </c>
      <c r="AL78" s="1505">
        <v>114.875</v>
      </c>
      <c r="AM78" s="1505">
        <v>119.85833333333299</v>
      </c>
      <c r="AN78" s="1505">
        <v>122.625</v>
      </c>
      <c r="AO78" s="1320" t="s">
        <v>1015</v>
      </c>
      <c r="AP78" s="1201"/>
      <c r="AT78" s="1316"/>
    </row>
    <row r="79" spans="1:48">
      <c r="A79" s="1201"/>
      <c r="B79" s="1229"/>
      <c r="C79" s="1237" t="s">
        <v>1016</v>
      </c>
      <c r="D79" s="1512" t="s">
        <v>577</v>
      </c>
      <c r="E79" s="1614" t="s">
        <v>579</v>
      </c>
      <c r="F79" s="1217">
        <f t="shared" ref="F79:AN79" si="41">ROUND((F78-E78)/E78*100,1)</f>
        <v>1.5</v>
      </c>
      <c r="G79" s="1217">
        <f t="shared" si="41"/>
        <v>1</v>
      </c>
      <c r="H79" s="1217">
        <f t="shared" si="41"/>
        <v>-0.9</v>
      </c>
      <c r="I79" s="1217">
        <f t="shared" si="41"/>
        <v>-1.6</v>
      </c>
      <c r="J79" s="1217">
        <f t="shared" si="41"/>
        <v>-1.6</v>
      </c>
      <c r="K79" s="1217">
        <f t="shared" si="41"/>
        <v>-0.8</v>
      </c>
      <c r="L79" s="1217">
        <f t="shared" si="41"/>
        <v>-1.7</v>
      </c>
      <c r="M79" s="1217">
        <f t="shared" si="41"/>
        <v>0.7</v>
      </c>
      <c r="N79" s="1217">
        <f t="shared" si="41"/>
        <v>-1.6</v>
      </c>
      <c r="O79" s="1217">
        <f t="shared" si="41"/>
        <v>-1.4</v>
      </c>
      <c r="P79" s="1217">
        <f t="shared" si="41"/>
        <v>0</v>
      </c>
      <c r="Q79" s="1217">
        <f t="shared" si="41"/>
        <v>-2.2999999999999998</v>
      </c>
      <c r="R79" s="1217">
        <f t="shared" si="41"/>
        <v>-2</v>
      </c>
      <c r="S79" s="1217">
        <f t="shared" si="41"/>
        <v>-0.9</v>
      </c>
      <c r="T79" s="1217">
        <f t="shared" si="41"/>
        <v>1.3</v>
      </c>
      <c r="U79" s="1217">
        <f t="shared" si="41"/>
        <v>1.6</v>
      </c>
      <c r="V79" s="1217">
        <f t="shared" si="41"/>
        <v>2.2000000000000002</v>
      </c>
      <c r="W79" s="1217">
        <f t="shared" si="41"/>
        <v>1.7</v>
      </c>
      <c r="X79" s="1217">
        <f t="shared" si="41"/>
        <v>4.5999999999999996</v>
      </c>
      <c r="Y79" s="1217">
        <f t="shared" si="41"/>
        <v>-5.3</v>
      </c>
      <c r="Z79" s="1217">
        <f t="shared" si="41"/>
        <v>-0.1</v>
      </c>
      <c r="AA79" s="1217">
        <f t="shared" si="41"/>
        <v>1.4</v>
      </c>
      <c r="AB79" s="1217">
        <f t="shared" si="41"/>
        <v>-0.9</v>
      </c>
      <c r="AC79" s="1217">
        <f t="shared" si="41"/>
        <v>1.2</v>
      </c>
      <c r="AD79" s="1217">
        <f t="shared" si="41"/>
        <v>3.2</v>
      </c>
      <c r="AE79" s="1217">
        <f t="shared" si="41"/>
        <v>-2.2999999999999998</v>
      </c>
      <c r="AF79" s="1217">
        <f t="shared" si="41"/>
        <v>-3.5</v>
      </c>
      <c r="AG79" s="1217">
        <f t="shared" si="41"/>
        <v>2.2999999999999998</v>
      </c>
      <c r="AH79" s="1217">
        <f t="shared" si="41"/>
        <v>2.6</v>
      </c>
      <c r="AI79" s="1217">
        <f t="shared" si="41"/>
        <v>0.2</v>
      </c>
      <c r="AJ79" s="1218">
        <f t="shared" si="41"/>
        <v>-1.2</v>
      </c>
      <c r="AK79" s="1499">
        <f t="shared" si="41"/>
        <v>4.5999999999999996</v>
      </c>
      <c r="AL79" s="1499">
        <f t="shared" si="41"/>
        <v>9.8000000000000007</v>
      </c>
      <c r="AM79" s="1218">
        <f t="shared" si="41"/>
        <v>4.3</v>
      </c>
      <c r="AN79" s="1218">
        <f t="shared" si="41"/>
        <v>2.2999999999999998</v>
      </c>
      <c r="AO79" s="1256" t="s">
        <v>1013</v>
      </c>
      <c r="AP79" s="1201"/>
      <c r="AQ79" s="327" t="s">
        <v>271</v>
      </c>
    </row>
    <row r="80" spans="1:48">
      <c r="A80" s="1201"/>
      <c r="B80" s="1240"/>
      <c r="C80" s="1241" t="s">
        <v>1017</v>
      </c>
      <c r="D80" s="1502" t="s">
        <v>994</v>
      </c>
      <c r="E80" s="1449">
        <v>92.2</v>
      </c>
      <c r="F80" s="1449">
        <v>96.5</v>
      </c>
      <c r="G80" s="1449">
        <v>99.7</v>
      </c>
      <c r="H80" s="1449">
        <v>101.6</v>
      </c>
      <c r="I80" s="1449">
        <v>102.2</v>
      </c>
      <c r="J80" s="1449">
        <v>104</v>
      </c>
      <c r="K80" s="1449">
        <v>105.9</v>
      </c>
      <c r="L80" s="1449">
        <v>107.6</v>
      </c>
      <c r="M80" s="1449">
        <v>109.6</v>
      </c>
      <c r="N80" s="1449">
        <v>108.2</v>
      </c>
      <c r="O80" s="1449">
        <v>106.7</v>
      </c>
      <c r="P80" s="1449">
        <v>106.4</v>
      </c>
      <c r="Q80" s="1449">
        <v>105.4</v>
      </c>
      <c r="R80" s="1449">
        <v>102.4</v>
      </c>
      <c r="S80" s="1449">
        <v>102.3</v>
      </c>
      <c r="T80" s="1449">
        <v>101.8</v>
      </c>
      <c r="U80" s="1449">
        <v>102.9</v>
      </c>
      <c r="V80" s="1449">
        <v>103.9</v>
      </c>
      <c r="W80" s="1449">
        <v>103</v>
      </c>
      <c r="X80" s="1449">
        <v>102.5</v>
      </c>
      <c r="Y80" s="1449">
        <v>97.6</v>
      </c>
      <c r="Z80" s="1449">
        <v>98.6</v>
      </c>
      <c r="AA80" s="1449">
        <v>98.9</v>
      </c>
      <c r="AB80" s="1449">
        <v>97.9</v>
      </c>
      <c r="AC80" s="1449">
        <v>97.9</v>
      </c>
      <c r="AD80" s="1449">
        <v>98.9</v>
      </c>
      <c r="AE80" s="1449">
        <v>99</v>
      </c>
      <c r="AF80" s="1449">
        <v>100.1</v>
      </c>
      <c r="AG80" s="1449">
        <v>100.7</v>
      </c>
      <c r="AH80" s="1449">
        <v>101.9</v>
      </c>
      <c r="AI80" s="1449">
        <v>101.7</v>
      </c>
      <c r="AJ80" s="1449">
        <v>100</v>
      </c>
      <c r="AK80" s="1449">
        <v>100.9</v>
      </c>
      <c r="AL80" s="1449">
        <v>104</v>
      </c>
      <c r="AM80" s="1864">
        <v>105.9</v>
      </c>
      <c r="AN80" s="1864">
        <v>108.9</v>
      </c>
      <c r="AO80" s="1314" t="s">
        <v>1119</v>
      </c>
      <c r="AP80" s="1225" t="s">
        <v>271</v>
      </c>
    </row>
    <row r="81" spans="1:42">
      <c r="A81" s="1201"/>
      <c r="B81" s="1240"/>
      <c r="C81" s="1220" t="s">
        <v>1019</v>
      </c>
      <c r="D81" s="1243" t="s">
        <v>577</v>
      </c>
      <c r="E81" s="1614" t="s">
        <v>579</v>
      </c>
      <c r="F81" s="1221">
        <f t="shared" ref="F81:AN81" si="42">ROUND((F80-E80)/E80*100,1)</f>
        <v>4.7</v>
      </c>
      <c r="G81" s="1221">
        <f t="shared" si="42"/>
        <v>3.3</v>
      </c>
      <c r="H81" s="1221">
        <f t="shared" si="42"/>
        <v>1.9</v>
      </c>
      <c r="I81" s="1221">
        <f t="shared" si="42"/>
        <v>0.6</v>
      </c>
      <c r="J81" s="1221">
        <f t="shared" si="42"/>
        <v>1.8</v>
      </c>
      <c r="K81" s="1221">
        <f t="shared" si="42"/>
        <v>1.8</v>
      </c>
      <c r="L81" s="1221">
        <f t="shared" si="42"/>
        <v>1.6</v>
      </c>
      <c r="M81" s="1221">
        <f t="shared" si="42"/>
        <v>1.9</v>
      </c>
      <c r="N81" s="1221">
        <f t="shared" si="42"/>
        <v>-1.3</v>
      </c>
      <c r="O81" s="1221">
        <f t="shared" si="42"/>
        <v>-1.4</v>
      </c>
      <c r="P81" s="1221">
        <f t="shared" si="42"/>
        <v>-0.3</v>
      </c>
      <c r="Q81" s="1221">
        <f t="shared" si="42"/>
        <v>-0.9</v>
      </c>
      <c r="R81" s="1221">
        <f t="shared" si="42"/>
        <v>-2.8</v>
      </c>
      <c r="S81" s="1221">
        <f t="shared" si="42"/>
        <v>-0.1</v>
      </c>
      <c r="T81" s="1221">
        <f t="shared" si="42"/>
        <v>-0.5</v>
      </c>
      <c r="U81" s="1221">
        <f t="shared" si="42"/>
        <v>1.1000000000000001</v>
      </c>
      <c r="V81" s="1221">
        <f t="shared" si="42"/>
        <v>1</v>
      </c>
      <c r="W81" s="1221">
        <f t="shared" si="42"/>
        <v>-0.9</v>
      </c>
      <c r="X81" s="1221">
        <f t="shared" si="42"/>
        <v>-0.5</v>
      </c>
      <c r="Y81" s="1221">
        <f t="shared" si="42"/>
        <v>-4.8</v>
      </c>
      <c r="Z81" s="1221">
        <f t="shared" si="42"/>
        <v>1</v>
      </c>
      <c r="AA81" s="1221">
        <f t="shared" si="42"/>
        <v>0.3</v>
      </c>
      <c r="AB81" s="1221">
        <f t="shared" si="42"/>
        <v>-1</v>
      </c>
      <c r="AC81" s="1221">
        <f t="shared" si="42"/>
        <v>0</v>
      </c>
      <c r="AD81" s="1221">
        <f t="shared" si="42"/>
        <v>1</v>
      </c>
      <c r="AE81" s="1221">
        <f t="shared" si="42"/>
        <v>0.1</v>
      </c>
      <c r="AF81" s="1221">
        <f t="shared" si="42"/>
        <v>1.1000000000000001</v>
      </c>
      <c r="AG81" s="1221">
        <f t="shared" si="42"/>
        <v>0.6</v>
      </c>
      <c r="AH81" s="1221">
        <f t="shared" si="42"/>
        <v>1.2</v>
      </c>
      <c r="AI81" s="1221">
        <f t="shared" si="42"/>
        <v>-0.2</v>
      </c>
      <c r="AJ81" s="1450">
        <f t="shared" si="42"/>
        <v>-1.7</v>
      </c>
      <c r="AK81" s="1244">
        <f t="shared" si="42"/>
        <v>0.9</v>
      </c>
      <c r="AL81" s="1244">
        <f t="shared" si="42"/>
        <v>3.1</v>
      </c>
      <c r="AM81" s="1244">
        <f t="shared" si="42"/>
        <v>1.8</v>
      </c>
      <c r="AN81" s="1244">
        <f t="shared" si="42"/>
        <v>2.8</v>
      </c>
      <c r="AO81" s="1846" t="s">
        <v>1120</v>
      </c>
      <c r="AP81" s="1201" t="s">
        <v>271</v>
      </c>
    </row>
    <row r="82" spans="1:42">
      <c r="A82" s="1201"/>
      <c r="B82" s="1240" t="s">
        <v>1020</v>
      </c>
      <c r="C82" s="1241" t="s">
        <v>1017</v>
      </c>
      <c r="D82" s="1248" t="s">
        <v>994</v>
      </c>
      <c r="E82" s="1449">
        <v>106</v>
      </c>
      <c r="F82" s="1449">
        <v>107.6</v>
      </c>
      <c r="G82" s="1449">
        <v>107.6</v>
      </c>
      <c r="H82" s="1449">
        <v>107.9</v>
      </c>
      <c r="I82" s="1449">
        <v>107.2</v>
      </c>
      <c r="J82" s="1449">
        <v>108.7</v>
      </c>
      <c r="K82" s="1449">
        <v>110.9</v>
      </c>
      <c r="L82" s="1449">
        <v>112.8</v>
      </c>
      <c r="M82" s="1449">
        <v>113</v>
      </c>
      <c r="N82" s="1449">
        <v>110.9</v>
      </c>
      <c r="O82" s="1449">
        <v>109.7</v>
      </c>
      <c r="P82" s="1449">
        <v>110.4</v>
      </c>
      <c r="Q82" s="1449">
        <v>110.4</v>
      </c>
      <c r="R82" s="1449">
        <v>108.4</v>
      </c>
      <c r="S82" s="1449">
        <v>108.6</v>
      </c>
      <c r="T82" s="1449">
        <v>108.1</v>
      </c>
      <c r="U82" s="1449">
        <v>109.7</v>
      </c>
      <c r="V82" s="1449">
        <v>110.4</v>
      </c>
      <c r="W82" s="1449">
        <v>109.3</v>
      </c>
      <c r="X82" s="1449">
        <v>107.1</v>
      </c>
      <c r="Y82" s="1449">
        <v>103.5</v>
      </c>
      <c r="Z82" s="1449">
        <v>105.5</v>
      </c>
      <c r="AA82" s="1449">
        <v>106</v>
      </c>
      <c r="AB82" s="1449">
        <v>104.9</v>
      </c>
      <c r="AC82" s="1449">
        <v>104.5</v>
      </c>
      <c r="AD82" s="1449">
        <v>102.2</v>
      </c>
      <c r="AE82" s="1449">
        <v>101.2</v>
      </c>
      <c r="AF82" s="1449">
        <v>102.5</v>
      </c>
      <c r="AG82" s="1449">
        <v>102.4</v>
      </c>
      <c r="AH82" s="1449">
        <v>102.4</v>
      </c>
      <c r="AI82" s="1449">
        <v>101.7</v>
      </c>
      <c r="AJ82" s="1449">
        <v>100</v>
      </c>
      <c r="AK82" s="1514">
        <v>101.2</v>
      </c>
      <c r="AL82" s="1514">
        <v>101.3</v>
      </c>
      <c r="AM82" s="1864">
        <v>99.3</v>
      </c>
      <c r="AN82" s="1864">
        <v>99</v>
      </c>
      <c r="AO82" s="2952" t="s">
        <v>1121</v>
      </c>
      <c r="AP82" s="1225" t="s">
        <v>271</v>
      </c>
    </row>
    <row r="83" spans="1:42">
      <c r="A83" s="1201"/>
      <c r="B83" s="1240"/>
      <c r="C83" s="1220" t="s">
        <v>566</v>
      </c>
      <c r="D83" s="1243" t="s">
        <v>577</v>
      </c>
      <c r="E83" s="1614" t="s">
        <v>579</v>
      </c>
      <c r="F83" s="1221">
        <f t="shared" ref="F83:AN83" si="43">ROUND((F82-E82)/E82*100,1)</f>
        <v>1.5</v>
      </c>
      <c r="G83" s="1221">
        <f t="shared" si="43"/>
        <v>0</v>
      </c>
      <c r="H83" s="1221">
        <f t="shared" si="43"/>
        <v>0.3</v>
      </c>
      <c r="I83" s="1221">
        <f t="shared" si="43"/>
        <v>-0.6</v>
      </c>
      <c r="J83" s="1221">
        <f t="shared" si="43"/>
        <v>1.4</v>
      </c>
      <c r="K83" s="1221">
        <f t="shared" si="43"/>
        <v>2</v>
      </c>
      <c r="L83" s="1221">
        <f t="shared" si="43"/>
        <v>1.7</v>
      </c>
      <c r="M83" s="1221">
        <f t="shared" si="43"/>
        <v>0.2</v>
      </c>
      <c r="N83" s="1221">
        <f t="shared" si="43"/>
        <v>-1.9</v>
      </c>
      <c r="O83" s="1221">
        <f t="shared" si="43"/>
        <v>-1.1000000000000001</v>
      </c>
      <c r="P83" s="1221">
        <f t="shared" si="43"/>
        <v>0.6</v>
      </c>
      <c r="Q83" s="1221">
        <f t="shared" si="43"/>
        <v>0</v>
      </c>
      <c r="R83" s="1221">
        <f t="shared" si="43"/>
        <v>-1.8</v>
      </c>
      <c r="S83" s="1221">
        <f t="shared" si="43"/>
        <v>0.2</v>
      </c>
      <c r="T83" s="1221">
        <f t="shared" si="43"/>
        <v>-0.5</v>
      </c>
      <c r="U83" s="1221">
        <f t="shared" si="43"/>
        <v>1.5</v>
      </c>
      <c r="V83" s="1221">
        <f t="shared" si="43"/>
        <v>0.6</v>
      </c>
      <c r="W83" s="1221">
        <f t="shared" si="43"/>
        <v>-1</v>
      </c>
      <c r="X83" s="1221">
        <f t="shared" si="43"/>
        <v>-2</v>
      </c>
      <c r="Y83" s="1221">
        <f t="shared" si="43"/>
        <v>-3.4</v>
      </c>
      <c r="Z83" s="1221">
        <f t="shared" si="43"/>
        <v>1.9</v>
      </c>
      <c r="AA83" s="1221">
        <f t="shared" si="43"/>
        <v>0.5</v>
      </c>
      <c r="AB83" s="1221">
        <f t="shared" si="43"/>
        <v>-1</v>
      </c>
      <c r="AC83" s="1221">
        <f t="shared" si="43"/>
        <v>-0.4</v>
      </c>
      <c r="AD83" s="1221">
        <f t="shared" si="43"/>
        <v>-2.2000000000000002</v>
      </c>
      <c r="AE83" s="1221">
        <f t="shared" si="43"/>
        <v>-1</v>
      </c>
      <c r="AF83" s="1221">
        <f t="shared" si="43"/>
        <v>1.3</v>
      </c>
      <c r="AG83" s="1221">
        <f t="shared" si="43"/>
        <v>-0.1</v>
      </c>
      <c r="AH83" s="1221">
        <f t="shared" si="43"/>
        <v>0</v>
      </c>
      <c r="AI83" s="1221">
        <f t="shared" si="43"/>
        <v>-0.7</v>
      </c>
      <c r="AJ83" s="1450">
        <f t="shared" si="43"/>
        <v>-1.7</v>
      </c>
      <c r="AK83" s="1450">
        <f t="shared" si="43"/>
        <v>1.2</v>
      </c>
      <c r="AL83" s="1450">
        <f t="shared" si="43"/>
        <v>0.1</v>
      </c>
      <c r="AM83" s="1450">
        <f t="shared" si="43"/>
        <v>-2</v>
      </c>
      <c r="AN83" s="2555">
        <f t="shared" si="43"/>
        <v>-0.3</v>
      </c>
      <c r="AO83" s="2952"/>
      <c r="AP83" s="1201"/>
    </row>
    <row r="84" spans="1:42">
      <c r="A84" s="1201"/>
      <c r="B84" s="1240" t="s">
        <v>1023</v>
      </c>
      <c r="C84" s="1247" t="s">
        <v>569</v>
      </c>
      <c r="D84" s="1248" t="s">
        <v>994</v>
      </c>
      <c r="E84" s="1245">
        <v>147.6</v>
      </c>
      <c r="F84" s="1245">
        <v>147.4</v>
      </c>
      <c r="G84" s="1245">
        <v>138</v>
      </c>
      <c r="H84" s="1245">
        <v>117.8</v>
      </c>
      <c r="I84" s="1245">
        <v>104.6</v>
      </c>
      <c r="J84" s="1245">
        <v>102.4</v>
      </c>
      <c r="K84" s="1245">
        <v>106.2</v>
      </c>
      <c r="L84" s="1245">
        <v>113.8</v>
      </c>
      <c r="M84" s="1245">
        <v>117.2</v>
      </c>
      <c r="N84" s="1245">
        <v>106.9</v>
      </c>
      <c r="O84" s="1245">
        <v>105.4</v>
      </c>
      <c r="P84" s="1245">
        <v>111.4</v>
      </c>
      <c r="Q84" s="1245">
        <v>107.3</v>
      </c>
      <c r="R84" s="1245">
        <v>108.1</v>
      </c>
      <c r="S84" s="1245">
        <v>114.5</v>
      </c>
      <c r="T84" s="1245">
        <v>118.7</v>
      </c>
      <c r="U84" s="1245">
        <v>119</v>
      </c>
      <c r="V84" s="1245">
        <v>122.9</v>
      </c>
      <c r="W84" s="1245">
        <v>124.9</v>
      </c>
      <c r="X84" s="1245">
        <v>121.1</v>
      </c>
      <c r="Y84" s="1245">
        <v>101.4</v>
      </c>
      <c r="Z84" s="1245">
        <v>112.7</v>
      </c>
      <c r="AA84" s="1245">
        <v>112.4</v>
      </c>
      <c r="AB84" s="1245">
        <v>113.6</v>
      </c>
      <c r="AC84" s="1245">
        <v>116.7</v>
      </c>
      <c r="AD84" s="1245">
        <v>121.2</v>
      </c>
      <c r="AE84" s="1245">
        <v>120</v>
      </c>
      <c r="AF84" s="1245">
        <v>118</v>
      </c>
      <c r="AG84" s="1245">
        <v>117.6</v>
      </c>
      <c r="AH84" s="1245">
        <v>116.2</v>
      </c>
      <c r="AI84" s="1245">
        <v>115.1</v>
      </c>
      <c r="AJ84" s="1245">
        <v>100</v>
      </c>
      <c r="AK84" s="1245">
        <v>107.4</v>
      </c>
      <c r="AL84" s="1245">
        <v>113</v>
      </c>
      <c r="AM84" s="2560">
        <v>111.6</v>
      </c>
      <c r="AN84" s="1450">
        <v>108.4</v>
      </c>
      <c r="AO84" s="1321"/>
      <c r="AP84" s="1225" t="s">
        <v>271</v>
      </c>
    </row>
    <row r="85" spans="1:42">
      <c r="A85" s="1201"/>
      <c r="B85" s="1240"/>
      <c r="C85" s="1220" t="s">
        <v>570</v>
      </c>
      <c r="D85" s="1243" t="s">
        <v>577</v>
      </c>
      <c r="E85" s="1614" t="s">
        <v>579</v>
      </c>
      <c r="F85" s="1221">
        <f t="shared" ref="F85:AN85" si="44">ROUND((F84-E84)/E84*100,1)</f>
        <v>-0.1</v>
      </c>
      <c r="G85" s="1221">
        <f t="shared" si="44"/>
        <v>-6.4</v>
      </c>
      <c r="H85" s="1221">
        <f t="shared" si="44"/>
        <v>-14.6</v>
      </c>
      <c r="I85" s="1221">
        <f t="shared" si="44"/>
        <v>-11.2</v>
      </c>
      <c r="J85" s="1221">
        <f t="shared" si="44"/>
        <v>-2.1</v>
      </c>
      <c r="K85" s="1221">
        <f t="shared" si="44"/>
        <v>3.7</v>
      </c>
      <c r="L85" s="1221">
        <f t="shared" si="44"/>
        <v>7.2</v>
      </c>
      <c r="M85" s="1221">
        <f t="shared" si="44"/>
        <v>3</v>
      </c>
      <c r="N85" s="1221">
        <f t="shared" si="44"/>
        <v>-8.8000000000000007</v>
      </c>
      <c r="O85" s="1221">
        <f t="shared" si="44"/>
        <v>-1.4</v>
      </c>
      <c r="P85" s="1221">
        <f t="shared" si="44"/>
        <v>5.7</v>
      </c>
      <c r="Q85" s="1221">
        <f t="shared" si="44"/>
        <v>-3.7</v>
      </c>
      <c r="R85" s="1221">
        <f t="shared" si="44"/>
        <v>0.7</v>
      </c>
      <c r="S85" s="1221">
        <f t="shared" si="44"/>
        <v>5.9</v>
      </c>
      <c r="T85" s="1221">
        <f t="shared" si="44"/>
        <v>3.7</v>
      </c>
      <c r="U85" s="1221">
        <f t="shared" si="44"/>
        <v>0.3</v>
      </c>
      <c r="V85" s="1221">
        <f t="shared" si="44"/>
        <v>3.3</v>
      </c>
      <c r="W85" s="1221">
        <f t="shared" si="44"/>
        <v>1.6</v>
      </c>
      <c r="X85" s="1221">
        <f t="shared" si="44"/>
        <v>-3</v>
      </c>
      <c r="Y85" s="1221">
        <f t="shared" si="44"/>
        <v>-16.3</v>
      </c>
      <c r="Z85" s="1221">
        <f t="shared" si="44"/>
        <v>11.1</v>
      </c>
      <c r="AA85" s="1221">
        <f t="shared" si="44"/>
        <v>-0.3</v>
      </c>
      <c r="AB85" s="1221">
        <f t="shared" si="44"/>
        <v>1.1000000000000001</v>
      </c>
      <c r="AC85" s="1221">
        <f t="shared" si="44"/>
        <v>2.7</v>
      </c>
      <c r="AD85" s="1221">
        <f t="shared" si="44"/>
        <v>3.9</v>
      </c>
      <c r="AE85" s="1221">
        <f t="shared" si="44"/>
        <v>-1</v>
      </c>
      <c r="AF85" s="1221">
        <f t="shared" si="44"/>
        <v>-1.7</v>
      </c>
      <c r="AG85" s="1221">
        <f t="shared" si="44"/>
        <v>-0.3</v>
      </c>
      <c r="AH85" s="1221">
        <f t="shared" si="44"/>
        <v>-1.2</v>
      </c>
      <c r="AI85" s="1221">
        <f t="shared" si="44"/>
        <v>-0.9</v>
      </c>
      <c r="AJ85" s="1450">
        <f t="shared" si="44"/>
        <v>-13.1</v>
      </c>
      <c r="AK85" s="1244">
        <f t="shared" si="44"/>
        <v>7.4</v>
      </c>
      <c r="AL85" s="1244">
        <f t="shared" si="44"/>
        <v>5.2</v>
      </c>
      <c r="AM85" s="1244">
        <f t="shared" si="44"/>
        <v>-1.2</v>
      </c>
      <c r="AN85" s="1244">
        <f t="shared" si="44"/>
        <v>-2.9</v>
      </c>
      <c r="AO85" s="1259"/>
      <c r="AP85" s="1201"/>
    </row>
    <row r="86" spans="1:42">
      <c r="A86" s="1201"/>
      <c r="B86" s="1240" t="s">
        <v>1024</v>
      </c>
      <c r="C86" s="1220" t="s">
        <v>571</v>
      </c>
      <c r="D86" s="1248" t="s">
        <v>994</v>
      </c>
      <c r="E86" s="1245">
        <v>77.599999999999994</v>
      </c>
      <c r="F86" s="1245">
        <v>80.099999999999994</v>
      </c>
      <c r="G86" s="1245">
        <v>82.7</v>
      </c>
      <c r="H86" s="1245">
        <v>84.4</v>
      </c>
      <c r="I86" s="1245">
        <v>85.4</v>
      </c>
      <c r="J86" s="1245">
        <v>85.5</v>
      </c>
      <c r="K86" s="1245">
        <v>85</v>
      </c>
      <c r="L86" s="1245">
        <v>84.6</v>
      </c>
      <c r="M86" s="1245">
        <v>85.2</v>
      </c>
      <c r="N86" s="1245">
        <v>85.7</v>
      </c>
      <c r="O86" s="1245">
        <v>85.2</v>
      </c>
      <c r="P86" s="1245">
        <v>84.4</v>
      </c>
      <c r="Q86" s="1245">
        <v>83.7</v>
      </c>
      <c r="R86" s="1245">
        <v>82.6</v>
      </c>
      <c r="S86" s="1245">
        <v>81.8</v>
      </c>
      <c r="T86" s="1245">
        <v>82.2</v>
      </c>
      <c r="U86" s="1245">
        <v>82.9</v>
      </c>
      <c r="V86" s="1245">
        <v>83.7</v>
      </c>
      <c r="W86" s="1245">
        <v>86</v>
      </c>
      <c r="X86" s="1245">
        <v>88.8</v>
      </c>
      <c r="Y86" s="1245">
        <v>89.9</v>
      </c>
      <c r="Z86" s="1245">
        <v>90.1</v>
      </c>
      <c r="AA86" s="1245">
        <v>90.6</v>
      </c>
      <c r="AB86" s="1245">
        <v>90.8</v>
      </c>
      <c r="AC86" s="1245">
        <v>91.2</v>
      </c>
      <c r="AD86" s="1245">
        <v>92</v>
      </c>
      <c r="AE86" s="1245">
        <v>93</v>
      </c>
      <c r="AF86" s="1245">
        <v>93.9</v>
      </c>
      <c r="AG86" s="1245">
        <v>95.9</v>
      </c>
      <c r="AH86" s="1245">
        <v>97</v>
      </c>
      <c r="AI86" s="1245">
        <v>98.9</v>
      </c>
      <c r="AJ86" s="1245">
        <v>100</v>
      </c>
      <c r="AK86" s="1221">
        <v>100.3</v>
      </c>
      <c r="AL86" s="1221">
        <v>99.7</v>
      </c>
      <c r="AM86" s="1450">
        <v>100.4</v>
      </c>
      <c r="AN86" s="1450">
        <v>101.6</v>
      </c>
      <c r="AO86" s="1321"/>
      <c r="AP86" s="1225" t="s">
        <v>271</v>
      </c>
    </row>
    <row r="87" spans="1:42">
      <c r="A87" s="1201"/>
      <c r="B87" s="1240" t="s">
        <v>1025</v>
      </c>
      <c r="C87" s="1220"/>
      <c r="D87" s="1243" t="s">
        <v>577</v>
      </c>
      <c r="E87" s="1614" t="s">
        <v>579</v>
      </c>
      <c r="F87" s="1228">
        <f t="shared" ref="F87:AN87" si="45">ROUND((F86-E86)/E86*100,1)</f>
        <v>3.2</v>
      </c>
      <c r="G87" s="1228">
        <f t="shared" si="45"/>
        <v>3.2</v>
      </c>
      <c r="H87" s="1228">
        <f t="shared" si="45"/>
        <v>2.1</v>
      </c>
      <c r="I87" s="1228">
        <f t="shared" si="45"/>
        <v>1.2</v>
      </c>
      <c r="J87" s="1228">
        <f t="shared" si="45"/>
        <v>0.1</v>
      </c>
      <c r="K87" s="1228">
        <f t="shared" si="45"/>
        <v>-0.6</v>
      </c>
      <c r="L87" s="1228">
        <f t="shared" si="45"/>
        <v>-0.5</v>
      </c>
      <c r="M87" s="1228">
        <f t="shared" si="45"/>
        <v>0.7</v>
      </c>
      <c r="N87" s="1228">
        <f t="shared" si="45"/>
        <v>0.6</v>
      </c>
      <c r="O87" s="1228">
        <f t="shared" si="45"/>
        <v>-0.6</v>
      </c>
      <c r="P87" s="1228">
        <f t="shared" si="45"/>
        <v>-0.9</v>
      </c>
      <c r="Q87" s="1228">
        <f t="shared" si="45"/>
        <v>-0.8</v>
      </c>
      <c r="R87" s="1228">
        <f t="shared" si="45"/>
        <v>-1.3</v>
      </c>
      <c r="S87" s="1228">
        <f t="shared" si="45"/>
        <v>-1</v>
      </c>
      <c r="T87" s="1228">
        <f t="shared" si="45"/>
        <v>0.5</v>
      </c>
      <c r="U87" s="1228">
        <f t="shared" si="45"/>
        <v>0.9</v>
      </c>
      <c r="V87" s="1228">
        <f t="shared" si="45"/>
        <v>1</v>
      </c>
      <c r="W87" s="1228">
        <f t="shared" si="45"/>
        <v>2.7</v>
      </c>
      <c r="X87" s="1228">
        <f t="shared" si="45"/>
        <v>3.3</v>
      </c>
      <c r="Y87" s="1228">
        <f t="shared" si="45"/>
        <v>1.2</v>
      </c>
      <c r="Z87" s="1228">
        <f t="shared" si="45"/>
        <v>0.2</v>
      </c>
      <c r="AA87" s="1228">
        <f t="shared" si="45"/>
        <v>0.6</v>
      </c>
      <c r="AB87" s="1228">
        <f t="shared" si="45"/>
        <v>0.2</v>
      </c>
      <c r="AC87" s="1228">
        <f t="shared" si="45"/>
        <v>0.4</v>
      </c>
      <c r="AD87" s="1228">
        <f t="shared" si="45"/>
        <v>0.9</v>
      </c>
      <c r="AE87" s="1228">
        <f t="shared" si="45"/>
        <v>1.1000000000000001</v>
      </c>
      <c r="AF87" s="1228">
        <f t="shared" si="45"/>
        <v>1</v>
      </c>
      <c r="AG87" s="1228">
        <f t="shared" si="45"/>
        <v>2.1</v>
      </c>
      <c r="AH87" s="1228">
        <f t="shared" si="45"/>
        <v>1.1000000000000001</v>
      </c>
      <c r="AI87" s="1228">
        <f t="shared" si="45"/>
        <v>2</v>
      </c>
      <c r="AJ87" s="1244">
        <f t="shared" si="45"/>
        <v>1.1000000000000001</v>
      </c>
      <c r="AK87" s="1450">
        <f t="shared" si="45"/>
        <v>0.3</v>
      </c>
      <c r="AL87" s="1450">
        <f t="shared" si="45"/>
        <v>-0.6</v>
      </c>
      <c r="AM87" s="1244">
        <f t="shared" si="45"/>
        <v>0.7</v>
      </c>
      <c r="AN87" s="1244">
        <f t="shared" si="45"/>
        <v>1.2</v>
      </c>
      <c r="AO87" s="1259"/>
      <c r="AP87" s="1201"/>
    </row>
    <row r="88" spans="1:42">
      <c r="A88" s="1201"/>
      <c r="B88" s="1240"/>
      <c r="C88" s="1220" t="s">
        <v>572</v>
      </c>
      <c r="D88" s="1243" t="s">
        <v>1026</v>
      </c>
      <c r="E88" s="1619">
        <v>1.85</v>
      </c>
      <c r="F88" s="1556">
        <v>2.0699999999999998</v>
      </c>
      <c r="G88" s="1556">
        <v>2.0499999999999998</v>
      </c>
      <c r="H88" s="1556">
        <v>1.61</v>
      </c>
      <c r="I88" s="1556">
        <v>1.2</v>
      </c>
      <c r="J88" s="1556">
        <v>1.08</v>
      </c>
      <c r="K88" s="1556">
        <v>1.06</v>
      </c>
      <c r="L88" s="1556">
        <v>1.19</v>
      </c>
      <c r="M88" s="1556">
        <v>1.2</v>
      </c>
      <c r="N88" s="1556">
        <v>0.92</v>
      </c>
      <c r="O88" s="1556">
        <v>0.87</v>
      </c>
      <c r="P88" s="1556">
        <v>1.05</v>
      </c>
      <c r="Q88" s="1556">
        <v>1.01</v>
      </c>
      <c r="R88" s="1556">
        <v>0.93</v>
      </c>
      <c r="S88" s="1557">
        <v>1.07</v>
      </c>
      <c r="T88" s="1557">
        <v>1.29</v>
      </c>
      <c r="U88" s="1557">
        <v>1.46</v>
      </c>
      <c r="V88" s="1557">
        <v>1.56</v>
      </c>
      <c r="W88" s="1557">
        <v>1.52</v>
      </c>
      <c r="X88" s="1558">
        <v>1.25</v>
      </c>
      <c r="Y88" s="1558">
        <v>0.79</v>
      </c>
      <c r="Z88" s="1558">
        <v>0.89</v>
      </c>
      <c r="AA88" s="1558">
        <v>1.05</v>
      </c>
      <c r="AB88" s="1558">
        <v>1.28</v>
      </c>
      <c r="AC88" s="1558">
        <v>1.46</v>
      </c>
      <c r="AD88" s="1558">
        <v>1.66</v>
      </c>
      <c r="AE88" s="1558">
        <v>1.8</v>
      </c>
      <c r="AF88" s="1558">
        <v>2.04</v>
      </c>
      <c r="AG88" s="1558">
        <v>2.2400000000000002</v>
      </c>
      <c r="AH88" s="1558">
        <v>2.39</v>
      </c>
      <c r="AI88" s="1558">
        <v>2.42</v>
      </c>
      <c r="AJ88" s="1516">
        <v>1.95</v>
      </c>
      <c r="AK88" s="1517">
        <v>2.02</v>
      </c>
      <c r="AL88" s="1517">
        <v>2.2599999999999998</v>
      </c>
      <c r="AM88" s="1517">
        <v>2.29</v>
      </c>
      <c r="AN88" s="1517">
        <v>2.25</v>
      </c>
      <c r="AO88" s="1620" t="s">
        <v>1122</v>
      </c>
      <c r="AP88" s="1201"/>
    </row>
    <row r="89" spans="1:42">
      <c r="A89" s="1201"/>
      <c r="B89" s="1240" t="s">
        <v>1028</v>
      </c>
      <c r="C89" s="1220" t="s">
        <v>573</v>
      </c>
      <c r="D89" s="1243" t="s">
        <v>1026</v>
      </c>
      <c r="E89" s="1619">
        <v>1.25</v>
      </c>
      <c r="F89" s="1559">
        <v>1.4</v>
      </c>
      <c r="G89" s="1559">
        <v>1.4</v>
      </c>
      <c r="H89" s="1559">
        <v>1.08</v>
      </c>
      <c r="I89" s="1559">
        <v>0.76</v>
      </c>
      <c r="J89" s="1559">
        <v>0.64</v>
      </c>
      <c r="K89" s="1559">
        <v>0.63</v>
      </c>
      <c r="L89" s="1559">
        <v>0.7</v>
      </c>
      <c r="M89" s="1559">
        <v>0.72</v>
      </c>
      <c r="N89" s="1559">
        <v>0.53</v>
      </c>
      <c r="O89" s="1559">
        <v>0.48</v>
      </c>
      <c r="P89" s="1559">
        <v>0.59</v>
      </c>
      <c r="Q89" s="1559">
        <v>0.59</v>
      </c>
      <c r="R89" s="1559">
        <v>0.54</v>
      </c>
      <c r="S89" s="1560">
        <v>0.64</v>
      </c>
      <c r="T89" s="1560">
        <v>0.83</v>
      </c>
      <c r="U89" s="1560">
        <v>0.95</v>
      </c>
      <c r="V89" s="1560">
        <v>1.06</v>
      </c>
      <c r="W89" s="1560">
        <v>1.04</v>
      </c>
      <c r="X89" s="1561">
        <v>0.88</v>
      </c>
      <c r="Y89" s="1561">
        <v>0.47</v>
      </c>
      <c r="Z89" s="1561">
        <v>0.52</v>
      </c>
      <c r="AA89" s="1561">
        <v>0.65</v>
      </c>
      <c r="AB89" s="1561">
        <v>0.8</v>
      </c>
      <c r="AC89" s="1561">
        <v>0.93</v>
      </c>
      <c r="AD89" s="1561">
        <v>1.0900000000000001</v>
      </c>
      <c r="AE89" s="1561">
        <v>1.2</v>
      </c>
      <c r="AF89" s="1561">
        <v>1.36</v>
      </c>
      <c r="AG89" s="1561">
        <v>1.5</v>
      </c>
      <c r="AH89" s="1561">
        <v>1.61</v>
      </c>
      <c r="AI89" s="1561">
        <v>1.6</v>
      </c>
      <c r="AJ89" s="1517">
        <v>1.18</v>
      </c>
      <c r="AK89" s="1516">
        <v>1.1299999999999999</v>
      </c>
      <c r="AL89" s="1516">
        <v>1.28</v>
      </c>
      <c r="AM89" s="1517">
        <v>1.31</v>
      </c>
      <c r="AN89" s="1517">
        <v>1.25</v>
      </c>
      <c r="AO89" s="1621"/>
      <c r="AP89" s="1201" t="s">
        <v>64</v>
      </c>
    </row>
    <row r="90" spans="1:42" ht="13.5" thickBot="1">
      <c r="A90" s="1201"/>
      <c r="B90" s="1240"/>
      <c r="C90" s="1247" t="s">
        <v>574</v>
      </c>
      <c r="D90" s="1281" t="s">
        <v>575</v>
      </c>
      <c r="E90" s="1809">
        <v>2.2999999999999998</v>
      </c>
      <c r="F90" s="1562">
        <v>2.1</v>
      </c>
      <c r="G90" s="1562">
        <v>2.1</v>
      </c>
      <c r="H90" s="1562">
        <v>2.2000000000000002</v>
      </c>
      <c r="I90" s="1562">
        <v>2.5</v>
      </c>
      <c r="J90" s="1562">
        <v>2.9</v>
      </c>
      <c r="K90" s="1562">
        <v>3.2</v>
      </c>
      <c r="L90" s="1562">
        <v>3.4</v>
      </c>
      <c r="M90" s="1810">
        <v>3.4</v>
      </c>
      <c r="N90" s="1810">
        <v>4.0999999999999996</v>
      </c>
      <c r="O90" s="1810">
        <v>4.7</v>
      </c>
      <c r="P90" s="1810">
        <v>4.7</v>
      </c>
      <c r="Q90" s="1810">
        <v>5</v>
      </c>
      <c r="R90" s="1810">
        <v>5.4</v>
      </c>
      <c r="S90" s="1562">
        <v>5.3</v>
      </c>
      <c r="T90" s="1562">
        <v>4.7</v>
      </c>
      <c r="U90" s="1562">
        <v>4.4000000000000004</v>
      </c>
      <c r="V90" s="1562">
        <v>4.0999999999999996</v>
      </c>
      <c r="W90" s="1562">
        <v>3.9</v>
      </c>
      <c r="X90" s="1553">
        <v>4</v>
      </c>
      <c r="Y90" s="1553">
        <v>5.0999999999999996</v>
      </c>
      <c r="Z90" s="1553">
        <v>5.0999999999999996</v>
      </c>
      <c r="AA90" s="1553">
        <v>4.5999999999999996</v>
      </c>
      <c r="AB90" s="1553">
        <v>4.3</v>
      </c>
      <c r="AC90" s="1811">
        <v>4</v>
      </c>
      <c r="AD90" s="1811">
        <v>3.6</v>
      </c>
      <c r="AE90" s="1811">
        <v>3.4</v>
      </c>
      <c r="AF90" s="1811">
        <v>3.1</v>
      </c>
      <c r="AG90" s="1811">
        <v>2.8</v>
      </c>
      <c r="AH90" s="1811">
        <v>2.4</v>
      </c>
      <c r="AI90" s="1811">
        <v>2.4</v>
      </c>
      <c r="AJ90" s="1519">
        <v>2.8</v>
      </c>
      <c r="AK90" s="1597">
        <v>2.8</v>
      </c>
      <c r="AL90" s="1597">
        <v>2.6</v>
      </c>
      <c r="AM90" s="2561">
        <v>2.6</v>
      </c>
      <c r="AN90" s="1519">
        <v>2.5</v>
      </c>
      <c r="AO90" s="1812" t="s">
        <v>1105</v>
      </c>
      <c r="AP90" s="1201"/>
    </row>
    <row r="91" spans="1:42">
      <c r="A91" s="1201"/>
      <c r="B91" s="1564"/>
      <c r="C91" s="1813" t="s">
        <v>1123</v>
      </c>
      <c r="D91" s="1565" t="s">
        <v>1049</v>
      </c>
      <c r="E91" s="1814"/>
      <c r="F91" s="1815"/>
      <c r="G91" s="1815"/>
      <c r="H91" s="1815"/>
      <c r="I91" s="1815"/>
      <c r="J91" s="1815"/>
      <c r="K91" s="1815"/>
      <c r="L91" s="1815"/>
      <c r="M91" s="1815"/>
      <c r="N91" s="1815"/>
      <c r="O91" s="1815"/>
      <c r="P91" s="1815"/>
      <c r="Q91" s="1815"/>
      <c r="R91" s="1815"/>
      <c r="S91" s="1815"/>
      <c r="T91" s="1816"/>
      <c r="U91" s="1816"/>
      <c r="V91" s="1816"/>
      <c r="W91" s="1816"/>
      <c r="X91" s="1816"/>
      <c r="Y91" s="1816"/>
      <c r="Z91" s="1816"/>
      <c r="AA91" s="1816"/>
      <c r="AB91" s="1817">
        <v>100</v>
      </c>
      <c r="AC91" s="1818">
        <v>102.87122083333334</v>
      </c>
      <c r="AD91" s="1818">
        <v>101.77303000000001</v>
      </c>
      <c r="AE91" s="1818">
        <v>101.34519166666666</v>
      </c>
      <c r="AF91" s="1818">
        <v>100.57742</v>
      </c>
      <c r="AG91" s="1818">
        <v>101.7816325</v>
      </c>
      <c r="AH91" s="1818">
        <v>102.26316916666667</v>
      </c>
      <c r="AI91" s="1818">
        <v>101.32632333333332</v>
      </c>
      <c r="AJ91" s="1819">
        <v>95.347561666666664</v>
      </c>
      <c r="AK91" s="1819">
        <v>96.334573333333353</v>
      </c>
      <c r="AL91" s="1819">
        <v>99.010369166666692</v>
      </c>
      <c r="AM91" s="1519">
        <v>99.291701111111095</v>
      </c>
      <c r="AN91" s="2671">
        <v>99.824913333333328</v>
      </c>
      <c r="AO91" s="1820" t="s">
        <v>1050</v>
      </c>
      <c r="AP91" s="1201"/>
    </row>
    <row r="92" spans="1:42">
      <c r="A92" s="1201"/>
      <c r="B92" s="1240"/>
      <c r="C92" s="1226"/>
      <c r="D92" s="1243" t="s">
        <v>577</v>
      </c>
      <c r="E92" s="1622"/>
      <c r="F92" s="1323"/>
      <c r="G92" s="1323"/>
      <c r="H92" s="1323"/>
      <c r="I92" s="1323"/>
      <c r="J92" s="1323"/>
      <c r="K92" s="1323"/>
      <c r="L92" s="1323"/>
      <c r="M92" s="1323"/>
      <c r="N92" s="1323"/>
      <c r="O92" s="1323"/>
      <c r="P92" s="1323"/>
      <c r="Q92" s="1323"/>
      <c r="R92" s="1323"/>
      <c r="S92" s="1323"/>
      <c r="T92" s="1261"/>
      <c r="U92" s="1261"/>
      <c r="V92" s="1261"/>
      <c r="W92" s="1261"/>
      <c r="X92" s="1261"/>
      <c r="Y92" s="1261"/>
      <c r="Z92" s="1261"/>
      <c r="AA92" s="1261"/>
      <c r="AB92" s="1324"/>
      <c r="AC92" s="1217">
        <f t="shared" ref="AC92:AN92" si="46">ROUND((AC91-AB91)/AB91*100,1)</f>
        <v>2.9</v>
      </c>
      <c r="AD92" s="1217">
        <f t="shared" si="46"/>
        <v>-1.1000000000000001</v>
      </c>
      <c r="AE92" s="1217">
        <f t="shared" si="46"/>
        <v>-0.4</v>
      </c>
      <c r="AF92" s="1217">
        <f t="shared" si="46"/>
        <v>-0.8</v>
      </c>
      <c r="AG92" s="1217">
        <f t="shared" si="46"/>
        <v>1.2</v>
      </c>
      <c r="AH92" s="1217">
        <f t="shared" si="46"/>
        <v>0.5</v>
      </c>
      <c r="AI92" s="1217">
        <f t="shared" si="46"/>
        <v>-0.9</v>
      </c>
      <c r="AJ92" s="1218">
        <f t="shared" si="46"/>
        <v>-5.9</v>
      </c>
      <c r="AK92" s="1499">
        <f t="shared" si="46"/>
        <v>1</v>
      </c>
      <c r="AL92" s="1499">
        <f t="shared" si="46"/>
        <v>2.8</v>
      </c>
      <c r="AM92" s="1218">
        <f t="shared" si="46"/>
        <v>0.3</v>
      </c>
      <c r="AN92" s="2670">
        <f t="shared" si="46"/>
        <v>0.5</v>
      </c>
      <c r="AO92" s="1325"/>
      <c r="AP92" s="1201"/>
    </row>
    <row r="93" spans="1:42">
      <c r="A93" s="1201"/>
      <c r="B93" s="1240"/>
      <c r="C93" s="1247" t="s">
        <v>677</v>
      </c>
      <c r="D93" s="1262" t="s">
        <v>1054</v>
      </c>
      <c r="E93" s="1623">
        <v>166.2612</v>
      </c>
      <c r="F93" s="1233">
        <v>170.71090000000001</v>
      </c>
      <c r="G93" s="1233">
        <v>137.01259999999999</v>
      </c>
      <c r="H93" s="1233">
        <v>140.25899999999999</v>
      </c>
      <c r="I93" s="1233">
        <v>148.5684</v>
      </c>
      <c r="J93" s="1233">
        <v>157.02520000000001</v>
      </c>
      <c r="K93" s="1233">
        <v>147.03299999999999</v>
      </c>
      <c r="L93" s="1233">
        <v>164.32660000000001</v>
      </c>
      <c r="M93" s="1319">
        <v>138.70140000000001</v>
      </c>
      <c r="N93" s="1319">
        <v>119.8295</v>
      </c>
      <c r="O93" s="1319">
        <v>121.4601</v>
      </c>
      <c r="P93" s="1319">
        <v>122.9843</v>
      </c>
      <c r="Q93" s="1319">
        <v>117.3858</v>
      </c>
      <c r="R93" s="1319">
        <v>115.1016</v>
      </c>
      <c r="S93" s="1233">
        <v>116.00830000000001</v>
      </c>
      <c r="T93" s="1233">
        <v>118.9049</v>
      </c>
      <c r="U93" s="1233">
        <v>123.61750000000001</v>
      </c>
      <c r="V93" s="1233">
        <v>129.03909999999999</v>
      </c>
      <c r="W93" s="1233">
        <v>106.0741</v>
      </c>
      <c r="X93" s="1233">
        <v>109.3519</v>
      </c>
      <c r="Y93" s="1233">
        <v>78.840999999999994</v>
      </c>
      <c r="Z93" s="1233">
        <v>81.312600000000003</v>
      </c>
      <c r="AA93" s="1233">
        <v>83.411699999999996</v>
      </c>
      <c r="AB93" s="1233">
        <v>88.279700000000005</v>
      </c>
      <c r="AC93" s="1263">
        <v>98.002499999999998</v>
      </c>
      <c r="AD93" s="1263">
        <v>89.226100000000002</v>
      </c>
      <c r="AE93" s="1263">
        <v>90.929900000000004</v>
      </c>
      <c r="AF93" s="1263">
        <v>96.723699999999994</v>
      </c>
      <c r="AG93" s="1263">
        <v>96.464100000000002</v>
      </c>
      <c r="AH93" s="1263">
        <v>94.236999999999995</v>
      </c>
      <c r="AI93" s="1263">
        <v>90.512299999999996</v>
      </c>
      <c r="AJ93" s="1264">
        <v>81.534000000000006</v>
      </c>
      <c r="AK93" s="1267">
        <v>85.648399999999995</v>
      </c>
      <c r="AL93" s="1267">
        <v>85.9529</v>
      </c>
      <c r="AM93" s="1264">
        <v>81.962299999999999</v>
      </c>
      <c r="AN93" s="1264">
        <v>79.209800000000001</v>
      </c>
      <c r="AO93" s="1314" t="s">
        <v>1124</v>
      </c>
      <c r="AP93" s="1201"/>
    </row>
    <row r="94" spans="1:42">
      <c r="A94" s="1201"/>
      <c r="B94" s="1240" t="s">
        <v>1125</v>
      </c>
      <c r="C94" s="1226"/>
      <c r="D94" s="1243" t="s">
        <v>577</v>
      </c>
      <c r="E94" s="1624" t="s">
        <v>579</v>
      </c>
      <c r="F94" s="1217">
        <f t="shared" ref="F94:AN94" si="47">ROUND((F93-E93)/E93*100,1)</f>
        <v>2.7</v>
      </c>
      <c r="G94" s="1217">
        <f t="shared" si="47"/>
        <v>-19.7</v>
      </c>
      <c r="H94" s="1217">
        <f t="shared" si="47"/>
        <v>2.4</v>
      </c>
      <c r="I94" s="1217">
        <f t="shared" si="47"/>
        <v>5.9</v>
      </c>
      <c r="J94" s="1217">
        <f t="shared" si="47"/>
        <v>5.7</v>
      </c>
      <c r="K94" s="1217">
        <f t="shared" si="47"/>
        <v>-6.4</v>
      </c>
      <c r="L94" s="1217">
        <f t="shared" si="47"/>
        <v>11.8</v>
      </c>
      <c r="M94" s="1217">
        <f t="shared" si="47"/>
        <v>-15.6</v>
      </c>
      <c r="N94" s="1217">
        <f t="shared" si="47"/>
        <v>-13.6</v>
      </c>
      <c r="O94" s="1217">
        <f t="shared" si="47"/>
        <v>1.4</v>
      </c>
      <c r="P94" s="1217">
        <f t="shared" si="47"/>
        <v>1.3</v>
      </c>
      <c r="Q94" s="1217">
        <f t="shared" si="47"/>
        <v>-4.5999999999999996</v>
      </c>
      <c r="R94" s="1217">
        <f t="shared" si="47"/>
        <v>-1.9</v>
      </c>
      <c r="S94" s="1217">
        <f t="shared" si="47"/>
        <v>0.8</v>
      </c>
      <c r="T94" s="1217">
        <f t="shared" si="47"/>
        <v>2.5</v>
      </c>
      <c r="U94" s="1217">
        <f t="shared" si="47"/>
        <v>4</v>
      </c>
      <c r="V94" s="1217">
        <f t="shared" si="47"/>
        <v>4.4000000000000004</v>
      </c>
      <c r="W94" s="1217">
        <f t="shared" si="47"/>
        <v>-17.8</v>
      </c>
      <c r="X94" s="1217">
        <f t="shared" si="47"/>
        <v>3.1</v>
      </c>
      <c r="Y94" s="1217">
        <f t="shared" si="47"/>
        <v>-27.9</v>
      </c>
      <c r="Z94" s="1217">
        <f t="shared" si="47"/>
        <v>3.1</v>
      </c>
      <c r="AA94" s="1217">
        <f t="shared" si="47"/>
        <v>2.6</v>
      </c>
      <c r="AB94" s="1217">
        <f t="shared" si="47"/>
        <v>5.8</v>
      </c>
      <c r="AC94" s="1217">
        <f t="shared" si="47"/>
        <v>11</v>
      </c>
      <c r="AD94" s="1217">
        <f t="shared" si="47"/>
        <v>-9</v>
      </c>
      <c r="AE94" s="1217">
        <f t="shared" si="47"/>
        <v>1.9</v>
      </c>
      <c r="AF94" s="1217">
        <f t="shared" si="47"/>
        <v>6.4</v>
      </c>
      <c r="AG94" s="1217">
        <f t="shared" si="47"/>
        <v>-0.3</v>
      </c>
      <c r="AH94" s="1217">
        <f t="shared" si="47"/>
        <v>-2.2999999999999998</v>
      </c>
      <c r="AI94" s="1217">
        <f t="shared" si="47"/>
        <v>-4</v>
      </c>
      <c r="AJ94" s="1218">
        <f t="shared" si="47"/>
        <v>-9.9</v>
      </c>
      <c r="AK94" s="1218">
        <f t="shared" si="47"/>
        <v>5</v>
      </c>
      <c r="AL94" s="1218">
        <f t="shared" si="47"/>
        <v>0.4</v>
      </c>
      <c r="AM94" s="1218">
        <f t="shared" si="47"/>
        <v>-4.5999999999999996</v>
      </c>
      <c r="AN94" s="1218">
        <f t="shared" si="47"/>
        <v>-3.4</v>
      </c>
      <c r="AO94" s="1259"/>
      <c r="AP94" s="1201"/>
    </row>
    <row r="95" spans="1:42">
      <c r="A95" s="1201"/>
      <c r="B95" s="1240" t="s">
        <v>1056</v>
      </c>
      <c r="C95" s="1220" t="s">
        <v>672</v>
      </c>
      <c r="D95" s="1265" t="s">
        <v>1126</v>
      </c>
      <c r="E95" s="1625">
        <v>269.210058</v>
      </c>
      <c r="F95" s="1232">
        <v>283.42098099999998</v>
      </c>
      <c r="G95" s="1232">
        <v>252.25974500000001</v>
      </c>
      <c r="H95" s="1232">
        <v>246.601113</v>
      </c>
      <c r="I95" s="1232">
        <v>230.65418099999999</v>
      </c>
      <c r="J95" s="1232">
        <v>238.065617</v>
      </c>
      <c r="K95" s="1232">
        <v>228.14518799999999</v>
      </c>
      <c r="L95" s="1232">
        <v>259.79276800000002</v>
      </c>
      <c r="M95" s="1326">
        <v>227.96626199999997</v>
      </c>
      <c r="N95" s="1326">
        <v>195.99659</v>
      </c>
      <c r="O95" s="1326">
        <v>194.27765699999998</v>
      </c>
      <c r="P95" s="1326">
        <v>200.25865899999999</v>
      </c>
      <c r="Q95" s="1326">
        <v>181.09319299999999</v>
      </c>
      <c r="R95" s="1326">
        <v>172.344269</v>
      </c>
      <c r="S95" s="1232">
        <v>173.09634599999998</v>
      </c>
      <c r="T95" s="1233">
        <v>181.50475599999999</v>
      </c>
      <c r="U95" s="1233">
        <v>186.05811800000001</v>
      </c>
      <c r="V95" s="1233">
        <v>188.87453499999998</v>
      </c>
      <c r="W95" s="1233">
        <v>160.99071699999999</v>
      </c>
      <c r="X95" s="1233">
        <v>157.41098199999999</v>
      </c>
      <c r="Y95" s="1233">
        <v>115.485828</v>
      </c>
      <c r="Z95" s="1327">
        <v>121.45510899999999</v>
      </c>
      <c r="AA95" s="1327">
        <v>126.50857000000001</v>
      </c>
      <c r="AB95" s="1327">
        <v>132.60853</v>
      </c>
      <c r="AC95" s="1327">
        <v>147.85275899999999</v>
      </c>
      <c r="AD95" s="1233">
        <v>134.02133499999999</v>
      </c>
      <c r="AE95" s="1233">
        <v>129.443907</v>
      </c>
      <c r="AF95" s="1233">
        <v>132.96209199999998</v>
      </c>
      <c r="AG95" s="1233">
        <v>134.67895300000001</v>
      </c>
      <c r="AH95" s="1232">
        <v>131.14925199999999</v>
      </c>
      <c r="AI95" s="1263">
        <v>127.55503300000001</v>
      </c>
      <c r="AJ95" s="1264">
        <v>113.743649</v>
      </c>
      <c r="AK95" s="1264">
        <v>122.23889</v>
      </c>
      <c r="AL95" s="1264">
        <v>119.466373</v>
      </c>
      <c r="AM95" s="1264">
        <v>111.213656</v>
      </c>
      <c r="AN95" s="1264">
        <v>102.739329</v>
      </c>
      <c r="AO95" s="1259" t="s">
        <v>97</v>
      </c>
      <c r="AP95" s="1201"/>
    </row>
    <row r="96" spans="1:42">
      <c r="A96" s="1201"/>
      <c r="B96" s="1240"/>
      <c r="C96" s="1226"/>
      <c r="D96" s="1243" t="s">
        <v>577</v>
      </c>
      <c r="E96" s="1624" t="s">
        <v>579</v>
      </c>
      <c r="F96" s="1217">
        <f t="shared" ref="F96:AN96" si="48">ROUND((F95-E95)/E95*100,1)</f>
        <v>5.3</v>
      </c>
      <c r="G96" s="1217">
        <f t="shared" si="48"/>
        <v>-11</v>
      </c>
      <c r="H96" s="1217">
        <f t="shared" si="48"/>
        <v>-2.2000000000000002</v>
      </c>
      <c r="I96" s="1217">
        <f t="shared" si="48"/>
        <v>-6.5</v>
      </c>
      <c r="J96" s="1217">
        <f t="shared" si="48"/>
        <v>3.2</v>
      </c>
      <c r="K96" s="1217">
        <f t="shared" si="48"/>
        <v>-4.2</v>
      </c>
      <c r="L96" s="1217">
        <f t="shared" si="48"/>
        <v>13.9</v>
      </c>
      <c r="M96" s="1217">
        <f t="shared" si="48"/>
        <v>-12.3</v>
      </c>
      <c r="N96" s="1217">
        <f t="shared" si="48"/>
        <v>-14</v>
      </c>
      <c r="O96" s="1217">
        <f t="shared" si="48"/>
        <v>-0.9</v>
      </c>
      <c r="P96" s="1217">
        <f t="shared" si="48"/>
        <v>3.1</v>
      </c>
      <c r="Q96" s="1217">
        <f t="shared" si="48"/>
        <v>-9.6</v>
      </c>
      <c r="R96" s="1217">
        <f t="shared" si="48"/>
        <v>-4.8</v>
      </c>
      <c r="S96" s="1217">
        <f t="shared" si="48"/>
        <v>0.4</v>
      </c>
      <c r="T96" s="1217">
        <f t="shared" si="48"/>
        <v>4.9000000000000004</v>
      </c>
      <c r="U96" s="1217">
        <f t="shared" si="48"/>
        <v>2.5</v>
      </c>
      <c r="V96" s="1217">
        <f t="shared" si="48"/>
        <v>1.5</v>
      </c>
      <c r="W96" s="1217">
        <f t="shared" si="48"/>
        <v>-14.8</v>
      </c>
      <c r="X96" s="1217">
        <f t="shared" si="48"/>
        <v>-2.2000000000000002</v>
      </c>
      <c r="Y96" s="1217">
        <f t="shared" si="48"/>
        <v>-26.6</v>
      </c>
      <c r="Z96" s="1217">
        <f t="shared" si="48"/>
        <v>5.2</v>
      </c>
      <c r="AA96" s="1217">
        <f t="shared" si="48"/>
        <v>4.2</v>
      </c>
      <c r="AB96" s="1217">
        <f t="shared" si="48"/>
        <v>4.8</v>
      </c>
      <c r="AC96" s="1217">
        <f t="shared" si="48"/>
        <v>11.5</v>
      </c>
      <c r="AD96" s="1217">
        <f t="shared" si="48"/>
        <v>-9.4</v>
      </c>
      <c r="AE96" s="1217">
        <f t="shared" si="48"/>
        <v>-3.4</v>
      </c>
      <c r="AF96" s="1217">
        <f t="shared" si="48"/>
        <v>2.7</v>
      </c>
      <c r="AG96" s="1217">
        <f t="shared" si="48"/>
        <v>1.3</v>
      </c>
      <c r="AH96" s="1217">
        <f t="shared" si="48"/>
        <v>-2.6</v>
      </c>
      <c r="AI96" s="1217">
        <f t="shared" si="48"/>
        <v>-2.7</v>
      </c>
      <c r="AJ96" s="1218">
        <f t="shared" si="48"/>
        <v>-10.8</v>
      </c>
      <c r="AK96" s="1499">
        <f t="shared" si="48"/>
        <v>7.5</v>
      </c>
      <c r="AL96" s="1499">
        <f t="shared" si="48"/>
        <v>-2.2999999999999998</v>
      </c>
      <c r="AM96" s="1218">
        <f t="shared" si="48"/>
        <v>-6.9</v>
      </c>
      <c r="AN96" s="1218">
        <f t="shared" si="48"/>
        <v>-7.6</v>
      </c>
      <c r="AO96" s="1256"/>
      <c r="AP96" s="1201"/>
    </row>
    <row r="97" spans="1:43">
      <c r="A97" s="1201"/>
      <c r="B97" s="1240" t="s">
        <v>1058</v>
      </c>
      <c r="C97" s="1247" t="s">
        <v>1059</v>
      </c>
      <c r="D97" s="1248" t="s">
        <v>1127</v>
      </c>
      <c r="E97" s="1626">
        <v>5561.5940000000001</v>
      </c>
      <c r="F97" s="1284">
        <v>5975.0889999999999</v>
      </c>
      <c r="G97" s="1284">
        <v>5744.9489999999996</v>
      </c>
      <c r="H97" s="1284">
        <v>5333.7839999999997</v>
      </c>
      <c r="I97" s="1284">
        <v>4887.1760000000004</v>
      </c>
      <c r="J97" s="1284">
        <v>4911.6509999999998</v>
      </c>
      <c r="K97" s="1284">
        <v>5149.4139999999998</v>
      </c>
      <c r="L97" s="1284">
        <v>5375.6049999999996</v>
      </c>
      <c r="M97" s="1328">
        <v>5112.5039999999999</v>
      </c>
      <c r="N97" s="1328">
        <v>4335.3180000000002</v>
      </c>
      <c r="O97" s="1328">
        <v>3987.7310000000002</v>
      </c>
      <c r="P97" s="1328">
        <v>4095.1170000000002</v>
      </c>
      <c r="Q97" s="1328">
        <v>4059.0459999999998</v>
      </c>
      <c r="R97" s="1328">
        <v>3966.0929999999998</v>
      </c>
      <c r="S97" s="1284">
        <v>4027.3150000000001</v>
      </c>
      <c r="T97" s="1282">
        <v>3962.232</v>
      </c>
      <c r="U97" s="1282">
        <v>3928.3510000000001</v>
      </c>
      <c r="V97" s="1282">
        <v>3715.8870000000002</v>
      </c>
      <c r="W97" s="1282">
        <v>3433.8290000000002</v>
      </c>
      <c r="X97" s="1282">
        <v>3212.3420000000001</v>
      </c>
      <c r="Y97" s="1282">
        <v>2921.0839999999998</v>
      </c>
      <c r="Z97" s="1282">
        <v>3229.7159999999999</v>
      </c>
      <c r="AA97" s="1282">
        <v>2689.0740000000001</v>
      </c>
      <c r="AB97" s="1282">
        <v>3390.2739999999999</v>
      </c>
      <c r="AC97" s="1282">
        <v>3262.5219999999999</v>
      </c>
      <c r="AD97" s="1282">
        <v>3290.098</v>
      </c>
      <c r="AE97" s="1282">
        <v>3150.31</v>
      </c>
      <c r="AF97" s="1282">
        <v>3244.7979999999998</v>
      </c>
      <c r="AG97" s="1282">
        <v>3390.8240000000001</v>
      </c>
      <c r="AH97" s="1282">
        <v>3347.9430000000002</v>
      </c>
      <c r="AI97" s="1272">
        <v>3284.87</v>
      </c>
      <c r="AJ97" s="1525">
        <v>2880.527</v>
      </c>
      <c r="AK97" s="1524">
        <v>2795.8180000000002</v>
      </c>
      <c r="AL97" s="1524">
        <v>2563.1840000000002</v>
      </c>
      <c r="AM97" s="1525">
        <v>3034.1669999999999</v>
      </c>
      <c r="AN97" s="1524">
        <v>2863.6260000000002</v>
      </c>
      <c r="AO97" s="1268" t="s">
        <v>1061</v>
      </c>
      <c r="AP97" s="1201"/>
    </row>
    <row r="98" spans="1:43">
      <c r="A98" s="1201"/>
      <c r="B98" s="1240"/>
      <c r="C98" s="1269" t="s">
        <v>38</v>
      </c>
      <c r="D98" s="1243" t="s">
        <v>577</v>
      </c>
      <c r="E98" s="1627" t="s">
        <v>579</v>
      </c>
      <c r="F98" s="1527">
        <f t="shared" ref="F98:AN98" si="49">ROUND((F97-E97)/E97*100,1)</f>
        <v>7.4</v>
      </c>
      <c r="G98" s="1527">
        <f t="shared" si="49"/>
        <v>-3.9</v>
      </c>
      <c r="H98" s="1527">
        <f t="shared" si="49"/>
        <v>-7.2</v>
      </c>
      <c r="I98" s="1527">
        <f t="shared" si="49"/>
        <v>-8.4</v>
      </c>
      <c r="J98" s="1527">
        <f t="shared" si="49"/>
        <v>0.5</v>
      </c>
      <c r="K98" s="1527">
        <f t="shared" si="49"/>
        <v>4.8</v>
      </c>
      <c r="L98" s="1527">
        <f t="shared" si="49"/>
        <v>4.4000000000000004</v>
      </c>
      <c r="M98" s="1527">
        <f t="shared" si="49"/>
        <v>-4.9000000000000004</v>
      </c>
      <c r="N98" s="1527">
        <f t="shared" si="49"/>
        <v>-15.2</v>
      </c>
      <c r="O98" s="1527">
        <f t="shared" si="49"/>
        <v>-8</v>
      </c>
      <c r="P98" s="1527">
        <f t="shared" si="49"/>
        <v>2.7</v>
      </c>
      <c r="Q98" s="1527">
        <f t="shared" si="49"/>
        <v>-0.9</v>
      </c>
      <c r="R98" s="1527">
        <f t="shared" si="49"/>
        <v>-2.2999999999999998</v>
      </c>
      <c r="S98" s="1527">
        <f t="shared" si="49"/>
        <v>1.5</v>
      </c>
      <c r="T98" s="1527">
        <f t="shared" si="49"/>
        <v>-1.6</v>
      </c>
      <c r="U98" s="1527">
        <f t="shared" si="49"/>
        <v>-0.9</v>
      </c>
      <c r="V98" s="1527">
        <f t="shared" si="49"/>
        <v>-5.4</v>
      </c>
      <c r="W98" s="1527">
        <f t="shared" si="49"/>
        <v>-7.6</v>
      </c>
      <c r="X98" s="1527">
        <f t="shared" si="49"/>
        <v>-6.5</v>
      </c>
      <c r="Y98" s="1527">
        <f t="shared" si="49"/>
        <v>-9.1</v>
      </c>
      <c r="Z98" s="1527">
        <f t="shared" si="49"/>
        <v>10.6</v>
      </c>
      <c r="AA98" s="1527">
        <f t="shared" si="49"/>
        <v>-16.7</v>
      </c>
      <c r="AB98" s="1527">
        <f t="shared" si="49"/>
        <v>26.1</v>
      </c>
      <c r="AC98" s="1527">
        <f t="shared" si="49"/>
        <v>-3.8</v>
      </c>
      <c r="AD98" s="1527">
        <f t="shared" si="49"/>
        <v>0.8</v>
      </c>
      <c r="AE98" s="1527">
        <f t="shared" si="49"/>
        <v>-4.2</v>
      </c>
      <c r="AF98" s="1527">
        <f t="shared" si="49"/>
        <v>3</v>
      </c>
      <c r="AG98" s="1527">
        <f t="shared" si="49"/>
        <v>4.5</v>
      </c>
      <c r="AH98" s="1527">
        <f t="shared" si="49"/>
        <v>-1.3</v>
      </c>
      <c r="AI98" s="1527">
        <f t="shared" si="49"/>
        <v>-1.9</v>
      </c>
      <c r="AJ98" s="1499">
        <f t="shared" si="49"/>
        <v>-12.3</v>
      </c>
      <c r="AK98" s="1218">
        <f t="shared" si="49"/>
        <v>-2.9</v>
      </c>
      <c r="AL98" s="1218">
        <f t="shared" si="49"/>
        <v>-8.3000000000000007</v>
      </c>
      <c r="AM98" s="1218">
        <f t="shared" si="49"/>
        <v>18.399999999999999</v>
      </c>
      <c r="AN98" s="1218">
        <f t="shared" si="49"/>
        <v>-5.6</v>
      </c>
      <c r="AO98" s="1532" t="s">
        <v>1063</v>
      </c>
      <c r="AP98" s="1201"/>
    </row>
    <row r="99" spans="1:43">
      <c r="A99" s="1201"/>
      <c r="B99" s="1240" t="s">
        <v>1062</v>
      </c>
      <c r="C99" s="1220" t="s">
        <v>1213</v>
      </c>
      <c r="D99" s="1329" t="s">
        <v>1128</v>
      </c>
      <c r="E99" s="1628">
        <f t="shared" ref="E99:AN99" si="50">E165/1000</f>
        <v>19376.277999999998</v>
      </c>
      <c r="F99" s="1628">
        <f t="shared" si="50"/>
        <v>20941.933000000001</v>
      </c>
      <c r="G99" s="1628">
        <f t="shared" si="50"/>
        <v>22164.196</v>
      </c>
      <c r="H99" s="1628">
        <f t="shared" si="50"/>
        <v>22203.843000000001</v>
      </c>
      <c r="I99" s="1628">
        <f t="shared" si="50"/>
        <v>21489.741999999998</v>
      </c>
      <c r="J99" s="1628">
        <f t="shared" si="50"/>
        <v>21792.815999999999</v>
      </c>
      <c r="K99" s="1628">
        <f t="shared" si="50"/>
        <v>22339.760999999999</v>
      </c>
      <c r="L99" s="1628">
        <f t="shared" si="50"/>
        <v>22976.16</v>
      </c>
      <c r="M99" s="1628">
        <f t="shared" si="50"/>
        <v>23412.935000000001</v>
      </c>
      <c r="N99" s="1628">
        <f t="shared" si="50"/>
        <v>23248.455999999998</v>
      </c>
      <c r="O99" s="1628">
        <f t="shared" si="50"/>
        <v>23124.402999999998</v>
      </c>
      <c r="P99" s="1628">
        <f t="shared" si="50"/>
        <v>22633.879000000001</v>
      </c>
      <c r="Q99" s="1628">
        <f t="shared" si="50"/>
        <v>22340.865000000002</v>
      </c>
      <c r="R99" s="1628">
        <f t="shared" si="50"/>
        <v>22032.84</v>
      </c>
      <c r="S99" s="1628">
        <f t="shared" si="50"/>
        <v>21759.254000000001</v>
      </c>
      <c r="T99" s="1628">
        <f t="shared" si="50"/>
        <v>21467.233</v>
      </c>
      <c r="U99" s="1628">
        <f t="shared" si="50"/>
        <v>21328.350999999999</v>
      </c>
      <c r="V99" s="1628">
        <f t="shared" si="50"/>
        <v>21144.974999999999</v>
      </c>
      <c r="W99" s="1628">
        <f t="shared" si="50"/>
        <v>21198.775000000001</v>
      </c>
      <c r="X99" s="1628">
        <f t="shared" si="50"/>
        <v>20951.099999999999</v>
      </c>
      <c r="Y99" s="1628">
        <f t="shared" si="50"/>
        <v>19775.776999999998</v>
      </c>
      <c r="Z99" s="1628">
        <f t="shared" si="50"/>
        <v>19579.062999999998</v>
      </c>
      <c r="AA99" s="1628">
        <f t="shared" si="50"/>
        <v>19593.278999999999</v>
      </c>
      <c r="AB99" s="1628">
        <f t="shared" si="50"/>
        <v>19591.627</v>
      </c>
      <c r="AC99" s="1628">
        <f t="shared" si="50"/>
        <v>19777.406999999999</v>
      </c>
      <c r="AD99" s="1628">
        <f t="shared" si="50"/>
        <v>20197.310000000001</v>
      </c>
      <c r="AE99" s="1628">
        <f t="shared" si="50"/>
        <v>20049.078000000001</v>
      </c>
      <c r="AF99" s="1628">
        <f t="shared" si="50"/>
        <v>19597.852999999999</v>
      </c>
      <c r="AG99" s="1628">
        <f t="shared" si="50"/>
        <v>19602.508000000002</v>
      </c>
      <c r="AH99" s="1628">
        <f t="shared" si="50"/>
        <v>19604.355</v>
      </c>
      <c r="AI99" s="1628">
        <f t="shared" si="50"/>
        <v>19396.177</v>
      </c>
      <c r="AJ99" s="1628">
        <f t="shared" si="50"/>
        <v>19504.951000000001</v>
      </c>
      <c r="AK99" s="1631">
        <f t="shared" si="50"/>
        <v>19907.135999999999</v>
      </c>
      <c r="AL99" s="1631">
        <f t="shared" si="50"/>
        <v>20660.329000000002</v>
      </c>
      <c r="AM99" s="1631">
        <f t="shared" si="50"/>
        <v>21604.941999999999</v>
      </c>
      <c r="AN99" s="1631">
        <f t="shared" si="50"/>
        <v>22406.481</v>
      </c>
      <c r="AO99" s="1563" t="s">
        <v>1064</v>
      </c>
      <c r="AP99" s="1201" t="s">
        <v>271</v>
      </c>
    </row>
    <row r="100" spans="1:43" ht="13.5" thickBot="1">
      <c r="A100" s="1201"/>
      <c r="B100" s="1322"/>
      <c r="C100" s="1330"/>
      <c r="D100" s="1821" t="s">
        <v>577</v>
      </c>
      <c r="E100" s="1822" t="s">
        <v>579</v>
      </c>
      <c r="F100" s="1331">
        <f t="shared" ref="F100:AN100" si="51">ROUND((F99-E99)/E99*100,1)</f>
        <v>8.1</v>
      </c>
      <c r="G100" s="1331">
        <f t="shared" si="51"/>
        <v>5.8</v>
      </c>
      <c r="H100" s="1331">
        <f t="shared" si="51"/>
        <v>0.2</v>
      </c>
      <c r="I100" s="1331">
        <f t="shared" si="51"/>
        <v>-3.2</v>
      </c>
      <c r="J100" s="1331">
        <f t="shared" si="51"/>
        <v>1.4</v>
      </c>
      <c r="K100" s="1331">
        <f t="shared" si="51"/>
        <v>2.5</v>
      </c>
      <c r="L100" s="1331">
        <f t="shared" si="51"/>
        <v>2.8</v>
      </c>
      <c r="M100" s="1331">
        <f t="shared" si="51"/>
        <v>1.9</v>
      </c>
      <c r="N100" s="1331">
        <f t="shared" si="51"/>
        <v>-0.7</v>
      </c>
      <c r="O100" s="1331">
        <f t="shared" si="51"/>
        <v>-0.5</v>
      </c>
      <c r="P100" s="1331">
        <f t="shared" si="51"/>
        <v>-2.1</v>
      </c>
      <c r="Q100" s="1331">
        <f t="shared" si="51"/>
        <v>-1.3</v>
      </c>
      <c r="R100" s="1331">
        <f t="shared" si="51"/>
        <v>-1.4</v>
      </c>
      <c r="S100" s="1331">
        <f t="shared" si="51"/>
        <v>-1.2</v>
      </c>
      <c r="T100" s="1331">
        <f t="shared" si="51"/>
        <v>-1.3</v>
      </c>
      <c r="U100" s="1331">
        <f t="shared" si="51"/>
        <v>-0.6</v>
      </c>
      <c r="V100" s="1331">
        <f t="shared" si="51"/>
        <v>-0.9</v>
      </c>
      <c r="W100" s="1331">
        <f t="shared" si="51"/>
        <v>0.3</v>
      </c>
      <c r="X100" s="1331">
        <f t="shared" si="51"/>
        <v>-1.2</v>
      </c>
      <c r="Y100" s="1331">
        <f t="shared" si="51"/>
        <v>-5.6</v>
      </c>
      <c r="Z100" s="1331">
        <f t="shared" si="51"/>
        <v>-1</v>
      </c>
      <c r="AA100" s="1331">
        <f t="shared" si="51"/>
        <v>0.1</v>
      </c>
      <c r="AB100" s="1331">
        <f t="shared" si="51"/>
        <v>0</v>
      </c>
      <c r="AC100" s="1331">
        <f t="shared" si="51"/>
        <v>0.9</v>
      </c>
      <c r="AD100" s="1331">
        <f t="shared" si="51"/>
        <v>2.1</v>
      </c>
      <c r="AE100" s="1331">
        <f t="shared" si="51"/>
        <v>-0.7</v>
      </c>
      <c r="AF100" s="1331">
        <f t="shared" si="51"/>
        <v>-2.2999999999999998</v>
      </c>
      <c r="AG100" s="1331">
        <f t="shared" si="51"/>
        <v>0</v>
      </c>
      <c r="AH100" s="1331">
        <f t="shared" si="51"/>
        <v>0</v>
      </c>
      <c r="AI100" s="1331">
        <f t="shared" si="51"/>
        <v>-1.1000000000000001</v>
      </c>
      <c r="AJ100" s="1332">
        <f t="shared" si="51"/>
        <v>0.6</v>
      </c>
      <c r="AK100" s="1332">
        <f t="shared" si="51"/>
        <v>2.1</v>
      </c>
      <c r="AL100" s="1332">
        <f t="shared" si="51"/>
        <v>3.8</v>
      </c>
      <c r="AM100" s="1332">
        <f t="shared" si="51"/>
        <v>4.5999999999999996</v>
      </c>
      <c r="AN100" s="1332">
        <f t="shared" si="51"/>
        <v>3.7</v>
      </c>
      <c r="AO100" s="1823" t="s">
        <v>97</v>
      </c>
      <c r="AP100" s="1201"/>
      <c r="AQ100" s="327" t="s">
        <v>521</v>
      </c>
    </row>
    <row r="101" spans="1:43">
      <c r="A101" s="1201"/>
      <c r="B101" s="1240" t="s">
        <v>1065</v>
      </c>
      <c r="C101" s="1247" t="s">
        <v>1066</v>
      </c>
      <c r="D101" s="1248" t="s">
        <v>567</v>
      </c>
      <c r="E101" s="1629">
        <v>378225.34626000002</v>
      </c>
      <c r="F101" s="1270">
        <v>414569.39674</v>
      </c>
      <c r="G101" s="1270">
        <v>423598.92973999999</v>
      </c>
      <c r="H101" s="1270">
        <v>430122.81443999999</v>
      </c>
      <c r="I101" s="1270">
        <v>402024.48725000001</v>
      </c>
      <c r="J101" s="1270">
        <v>404975.52697000001</v>
      </c>
      <c r="K101" s="1270">
        <v>415308.95121000003</v>
      </c>
      <c r="L101" s="1271">
        <v>447313.11206000001</v>
      </c>
      <c r="M101" s="1271">
        <v>509379.91859000002</v>
      </c>
      <c r="N101" s="1271">
        <v>506450.03937999997</v>
      </c>
      <c r="O101" s="1271">
        <v>475475.56241000001</v>
      </c>
      <c r="P101" s="1352">
        <v>516541.97759999998</v>
      </c>
      <c r="Q101" s="1271">
        <v>489792.44310999999</v>
      </c>
      <c r="R101" s="1271">
        <v>521089.55735000002</v>
      </c>
      <c r="S101" s="1276">
        <v>545483.50171999994</v>
      </c>
      <c r="T101" s="1276">
        <v>611699.79093999998</v>
      </c>
      <c r="U101" s="1276">
        <v>656565.44157000002</v>
      </c>
      <c r="V101" s="1276">
        <v>752461.73392000003</v>
      </c>
      <c r="W101" s="1276">
        <v>839314.37612000003</v>
      </c>
      <c r="X101" s="1276">
        <v>810180.87607</v>
      </c>
      <c r="Y101" s="1276">
        <v>541706.14087999996</v>
      </c>
      <c r="Z101" s="1276">
        <v>673996.26696000004</v>
      </c>
      <c r="AA101" s="1276">
        <v>655464.74948</v>
      </c>
      <c r="AB101" s="1277">
        <v>637475.72215000005</v>
      </c>
      <c r="AC101" s="1276">
        <v>697741.92949999997</v>
      </c>
      <c r="AD101" s="1277">
        <v>730930.28310999996</v>
      </c>
      <c r="AE101" s="1276">
        <v>756139.28862000001</v>
      </c>
      <c r="AF101" s="1276">
        <v>700357.70383000001</v>
      </c>
      <c r="AG101" s="1272">
        <v>782864.57047999999</v>
      </c>
      <c r="AH101" s="1272">
        <v>814787.52674</v>
      </c>
      <c r="AI101" s="1272">
        <v>769316.64914999995</v>
      </c>
      <c r="AJ101" s="1525">
        <v>683991.21047000005</v>
      </c>
      <c r="AK101" s="1525">
        <v>830914.2</v>
      </c>
      <c r="AL101" s="1525">
        <v>981736.12</v>
      </c>
      <c r="AM101" s="1824">
        <v>1008730.049</v>
      </c>
      <c r="AN101" s="1824">
        <v>1070912.8500000001</v>
      </c>
      <c r="AO101" s="1275" t="s">
        <v>1067</v>
      </c>
      <c r="AP101" s="1201"/>
    </row>
    <row r="102" spans="1:43">
      <c r="A102" s="1201"/>
      <c r="B102" s="1240"/>
      <c r="C102" s="1269"/>
      <c r="D102" s="1243" t="s">
        <v>577</v>
      </c>
      <c r="E102" s="1630" t="s">
        <v>579</v>
      </c>
      <c r="F102" s="1254">
        <v>11.2</v>
      </c>
      <c r="G102" s="1217">
        <f t="shared" ref="G102:AN102" si="52">ROUND((G101-F101)/F101*100,1)</f>
        <v>2.2000000000000002</v>
      </c>
      <c r="H102" s="1217">
        <f t="shared" si="52"/>
        <v>1.5</v>
      </c>
      <c r="I102" s="1217">
        <f t="shared" si="52"/>
        <v>-6.5</v>
      </c>
      <c r="J102" s="1217">
        <f t="shared" si="52"/>
        <v>0.7</v>
      </c>
      <c r="K102" s="1217">
        <f t="shared" si="52"/>
        <v>2.6</v>
      </c>
      <c r="L102" s="1217">
        <f t="shared" si="52"/>
        <v>7.7</v>
      </c>
      <c r="M102" s="1217">
        <f t="shared" si="52"/>
        <v>13.9</v>
      </c>
      <c r="N102" s="1217">
        <f t="shared" si="52"/>
        <v>-0.6</v>
      </c>
      <c r="O102" s="1217">
        <f t="shared" si="52"/>
        <v>-6.1</v>
      </c>
      <c r="P102" s="1217">
        <f t="shared" si="52"/>
        <v>8.6</v>
      </c>
      <c r="Q102" s="1217">
        <f t="shared" si="52"/>
        <v>-5.2</v>
      </c>
      <c r="R102" s="1217">
        <f t="shared" si="52"/>
        <v>6.4</v>
      </c>
      <c r="S102" s="1217">
        <f t="shared" si="52"/>
        <v>4.7</v>
      </c>
      <c r="T102" s="1217">
        <f t="shared" si="52"/>
        <v>12.1</v>
      </c>
      <c r="U102" s="1217">
        <f t="shared" si="52"/>
        <v>7.3</v>
      </c>
      <c r="V102" s="1217">
        <f t="shared" si="52"/>
        <v>14.6</v>
      </c>
      <c r="W102" s="1217">
        <f t="shared" si="52"/>
        <v>11.5</v>
      </c>
      <c r="X102" s="1217">
        <f t="shared" si="52"/>
        <v>-3.5</v>
      </c>
      <c r="Y102" s="1217">
        <f t="shared" si="52"/>
        <v>-33.1</v>
      </c>
      <c r="Z102" s="1217">
        <f t="shared" si="52"/>
        <v>24.4</v>
      </c>
      <c r="AA102" s="1217">
        <f t="shared" si="52"/>
        <v>-2.7</v>
      </c>
      <c r="AB102" s="1217">
        <f t="shared" si="52"/>
        <v>-2.7</v>
      </c>
      <c r="AC102" s="1217">
        <f t="shared" si="52"/>
        <v>9.5</v>
      </c>
      <c r="AD102" s="1217">
        <f t="shared" si="52"/>
        <v>4.8</v>
      </c>
      <c r="AE102" s="1217">
        <f t="shared" si="52"/>
        <v>3.4</v>
      </c>
      <c r="AF102" s="1217">
        <f t="shared" si="52"/>
        <v>-7.4</v>
      </c>
      <c r="AG102" s="1217">
        <f t="shared" si="52"/>
        <v>11.8</v>
      </c>
      <c r="AH102" s="1217">
        <f t="shared" si="52"/>
        <v>4.0999999999999996</v>
      </c>
      <c r="AI102" s="1217">
        <f t="shared" si="52"/>
        <v>-5.6</v>
      </c>
      <c r="AJ102" s="1218">
        <f t="shared" si="52"/>
        <v>-11.1</v>
      </c>
      <c r="AK102" s="1499">
        <f t="shared" si="52"/>
        <v>21.5</v>
      </c>
      <c r="AL102" s="1218">
        <f t="shared" si="52"/>
        <v>18.2</v>
      </c>
      <c r="AM102" s="1218">
        <f t="shared" si="52"/>
        <v>2.7</v>
      </c>
      <c r="AN102" s="1218">
        <f t="shared" si="52"/>
        <v>6.2</v>
      </c>
      <c r="AO102" s="1246" t="s">
        <v>97</v>
      </c>
      <c r="AP102" s="1201"/>
    </row>
    <row r="103" spans="1:43">
      <c r="A103" s="1201"/>
      <c r="B103" s="1240" t="s">
        <v>1068</v>
      </c>
      <c r="C103" s="1247" t="s">
        <v>1069</v>
      </c>
      <c r="D103" s="1248" t="s">
        <v>567</v>
      </c>
      <c r="E103" s="1629">
        <v>289785.72580999997</v>
      </c>
      <c r="F103" s="1270">
        <v>338552.07637999998</v>
      </c>
      <c r="G103" s="1270">
        <v>319001.53522000002</v>
      </c>
      <c r="H103" s="1270">
        <v>295274.1936</v>
      </c>
      <c r="I103" s="1270">
        <v>268263.57238999999</v>
      </c>
      <c r="J103" s="1270">
        <v>281043.27343</v>
      </c>
      <c r="K103" s="1270">
        <v>315487.53881</v>
      </c>
      <c r="L103" s="1271">
        <v>379934.21106</v>
      </c>
      <c r="M103" s="1271">
        <v>409561.82572999998</v>
      </c>
      <c r="N103" s="1271">
        <v>366536.47182999999</v>
      </c>
      <c r="O103" s="1271">
        <v>352680.08062999998</v>
      </c>
      <c r="P103" s="1271">
        <v>409384.22967999999</v>
      </c>
      <c r="Q103" s="1271">
        <v>424155.33001999999</v>
      </c>
      <c r="R103" s="1271">
        <v>422275.05945</v>
      </c>
      <c r="S103" s="1276">
        <v>443620.23352000001</v>
      </c>
      <c r="T103" s="1276">
        <v>492166.36346000002</v>
      </c>
      <c r="U103" s="1276">
        <v>569493.92180999997</v>
      </c>
      <c r="V103" s="1276">
        <v>673442.93071999995</v>
      </c>
      <c r="W103" s="1276">
        <v>731359.20426999999</v>
      </c>
      <c r="X103" s="1276">
        <v>789547.49925999995</v>
      </c>
      <c r="Y103" s="1276">
        <v>514993.77779000002</v>
      </c>
      <c r="Z103" s="1276">
        <v>607649.56839999999</v>
      </c>
      <c r="AA103" s="1276">
        <v>681111.87178000004</v>
      </c>
      <c r="AB103" s="1277">
        <v>706886.31839999999</v>
      </c>
      <c r="AC103" s="1276">
        <v>812425.45171000005</v>
      </c>
      <c r="AD103" s="1277">
        <v>859091.12733000005</v>
      </c>
      <c r="AE103" s="1255">
        <v>784055.35793000006</v>
      </c>
      <c r="AF103" s="1255">
        <v>660419.73884999997</v>
      </c>
      <c r="AG103" s="1272">
        <v>753792.31107000005</v>
      </c>
      <c r="AH103" s="1272">
        <v>827033.04394999996</v>
      </c>
      <c r="AI103" s="1272">
        <v>785995.09950999997</v>
      </c>
      <c r="AJ103" s="1524">
        <v>680108.31579999998</v>
      </c>
      <c r="AK103" s="1524">
        <v>858740.45</v>
      </c>
      <c r="AL103" s="1824">
        <v>1185031.53</v>
      </c>
      <c r="AM103" s="1824">
        <v>1103951.19</v>
      </c>
      <c r="AN103" s="1824">
        <v>1124238.44</v>
      </c>
      <c r="AO103" s="1246"/>
      <c r="AP103" s="1201"/>
    </row>
    <row r="104" spans="1:43" ht="13.5" thickBot="1">
      <c r="A104" s="1201"/>
      <c r="B104" s="1240"/>
      <c r="C104" s="1278"/>
      <c r="D104" s="1251" t="s">
        <v>577</v>
      </c>
      <c r="E104" s="1252" t="s">
        <v>579</v>
      </c>
      <c r="F104" s="1230">
        <v>8.5</v>
      </c>
      <c r="G104" s="1527">
        <f t="shared" ref="G104:AN104" si="53">ROUND((G103-F103)/F103*100,1)</f>
        <v>-5.8</v>
      </c>
      <c r="H104" s="1527">
        <f t="shared" si="53"/>
        <v>-7.4</v>
      </c>
      <c r="I104" s="1527">
        <f t="shared" si="53"/>
        <v>-9.1</v>
      </c>
      <c r="J104" s="1527">
        <f t="shared" si="53"/>
        <v>4.8</v>
      </c>
      <c r="K104" s="1527">
        <f t="shared" si="53"/>
        <v>12.3</v>
      </c>
      <c r="L104" s="1527">
        <f t="shared" si="53"/>
        <v>20.399999999999999</v>
      </c>
      <c r="M104" s="1527">
        <f t="shared" si="53"/>
        <v>7.8</v>
      </c>
      <c r="N104" s="1527">
        <f t="shared" si="53"/>
        <v>-10.5</v>
      </c>
      <c r="O104" s="1527">
        <f t="shared" si="53"/>
        <v>-3.8</v>
      </c>
      <c r="P104" s="1527">
        <f t="shared" si="53"/>
        <v>16.100000000000001</v>
      </c>
      <c r="Q104" s="1527">
        <f t="shared" si="53"/>
        <v>3.6</v>
      </c>
      <c r="R104" s="1527">
        <f t="shared" si="53"/>
        <v>-0.4</v>
      </c>
      <c r="S104" s="1527">
        <f t="shared" si="53"/>
        <v>5.0999999999999996</v>
      </c>
      <c r="T104" s="1527">
        <f t="shared" si="53"/>
        <v>10.9</v>
      </c>
      <c r="U104" s="1527">
        <f t="shared" si="53"/>
        <v>15.7</v>
      </c>
      <c r="V104" s="1527">
        <f t="shared" si="53"/>
        <v>18.3</v>
      </c>
      <c r="W104" s="1527">
        <f t="shared" si="53"/>
        <v>8.6</v>
      </c>
      <c r="X104" s="1527">
        <f t="shared" si="53"/>
        <v>8</v>
      </c>
      <c r="Y104" s="1527">
        <f t="shared" si="53"/>
        <v>-34.799999999999997</v>
      </c>
      <c r="Z104" s="1527">
        <f t="shared" si="53"/>
        <v>18</v>
      </c>
      <c r="AA104" s="1527">
        <f t="shared" si="53"/>
        <v>12.1</v>
      </c>
      <c r="AB104" s="1527">
        <f t="shared" si="53"/>
        <v>3.8</v>
      </c>
      <c r="AC104" s="1527">
        <f t="shared" si="53"/>
        <v>14.9</v>
      </c>
      <c r="AD104" s="1527">
        <f t="shared" si="53"/>
        <v>5.7</v>
      </c>
      <c r="AE104" s="1527">
        <f t="shared" si="53"/>
        <v>-8.6999999999999993</v>
      </c>
      <c r="AF104" s="1527">
        <f t="shared" si="53"/>
        <v>-15.8</v>
      </c>
      <c r="AG104" s="1527">
        <f t="shared" si="53"/>
        <v>14.1</v>
      </c>
      <c r="AH104" s="1527">
        <f t="shared" si="53"/>
        <v>9.6999999999999993</v>
      </c>
      <c r="AI104" s="1527">
        <f t="shared" si="53"/>
        <v>-5</v>
      </c>
      <c r="AJ104" s="1499">
        <f t="shared" si="53"/>
        <v>-13.5</v>
      </c>
      <c r="AK104" s="1499">
        <f t="shared" si="53"/>
        <v>26.3</v>
      </c>
      <c r="AL104" s="1499">
        <f t="shared" si="53"/>
        <v>38</v>
      </c>
      <c r="AM104" s="1332">
        <f t="shared" si="53"/>
        <v>-6.8</v>
      </c>
      <c r="AN104" s="1332">
        <f t="shared" si="53"/>
        <v>1.8</v>
      </c>
      <c r="AO104" s="1534"/>
      <c r="AP104" s="1201"/>
      <c r="AQ104" s="327">
        <v>110</v>
      </c>
    </row>
    <row r="105" spans="1:43">
      <c r="A105" s="1201"/>
      <c r="B105" s="1825" t="s">
        <v>1039</v>
      </c>
      <c r="C105" s="1826" t="s">
        <v>1040</v>
      </c>
      <c r="D105" s="1827" t="s">
        <v>1041</v>
      </c>
      <c r="E105" s="1828">
        <v>7234</v>
      </c>
      <c r="F105" s="1829">
        <v>6468</v>
      </c>
      <c r="G105" s="1829">
        <v>10723</v>
      </c>
      <c r="H105" s="1829">
        <v>14069</v>
      </c>
      <c r="I105" s="1829">
        <v>14564</v>
      </c>
      <c r="J105" s="1829">
        <v>14061</v>
      </c>
      <c r="K105" s="1829">
        <v>15108</v>
      </c>
      <c r="L105" s="1829">
        <v>14834</v>
      </c>
      <c r="M105" s="1829">
        <v>16464</v>
      </c>
      <c r="N105" s="1830">
        <v>18988</v>
      </c>
      <c r="O105" s="1830">
        <v>15352</v>
      </c>
      <c r="P105" s="1830">
        <v>18769</v>
      </c>
      <c r="Q105" s="1829">
        <v>19164</v>
      </c>
      <c r="R105" s="1829">
        <v>19087</v>
      </c>
      <c r="S105" s="1829">
        <v>16255</v>
      </c>
      <c r="T105" s="1829">
        <v>13679</v>
      </c>
      <c r="U105" s="1829">
        <v>12998</v>
      </c>
      <c r="V105" s="1829">
        <v>13245</v>
      </c>
      <c r="W105" s="1829">
        <v>14091</v>
      </c>
      <c r="X105" s="1829">
        <v>15646</v>
      </c>
      <c r="Y105" s="1829">
        <v>15480</v>
      </c>
      <c r="Z105" s="1829">
        <v>13321</v>
      </c>
      <c r="AA105" s="1829">
        <v>12734</v>
      </c>
      <c r="AB105" s="1831">
        <v>12124</v>
      </c>
      <c r="AC105" s="1831">
        <v>10855</v>
      </c>
      <c r="AD105" s="1539">
        <v>9731</v>
      </c>
      <c r="AE105" s="1539">
        <v>8812</v>
      </c>
      <c r="AF105" s="1539">
        <v>8446</v>
      </c>
      <c r="AG105" s="1539">
        <v>8405</v>
      </c>
      <c r="AH105" s="1539">
        <v>8235</v>
      </c>
      <c r="AI105" s="1539">
        <v>8383</v>
      </c>
      <c r="AJ105" s="1832">
        <v>7773</v>
      </c>
      <c r="AK105" s="1832">
        <v>6030</v>
      </c>
      <c r="AL105" s="1832">
        <v>6428</v>
      </c>
      <c r="AM105" s="1525">
        <v>8690</v>
      </c>
      <c r="AN105" s="1832">
        <v>10006</v>
      </c>
      <c r="AO105" s="1833" t="s">
        <v>1042</v>
      </c>
      <c r="AP105" s="1201"/>
    </row>
    <row r="106" spans="1:43" ht="13.5" thickBot="1">
      <c r="A106" s="1201"/>
      <c r="B106" s="2204" t="s">
        <v>1043</v>
      </c>
      <c r="C106" s="1334"/>
      <c r="D106" s="1335" t="s">
        <v>577</v>
      </c>
      <c r="E106" s="1632" t="s">
        <v>579</v>
      </c>
      <c r="F106" s="1331">
        <f t="shared" ref="F106:AN106" si="54">ROUND((F105-E105)/E105*100,1)</f>
        <v>-10.6</v>
      </c>
      <c r="G106" s="1331">
        <f t="shared" si="54"/>
        <v>65.8</v>
      </c>
      <c r="H106" s="1331">
        <f t="shared" si="54"/>
        <v>31.2</v>
      </c>
      <c r="I106" s="1331">
        <f t="shared" si="54"/>
        <v>3.5</v>
      </c>
      <c r="J106" s="1331">
        <f t="shared" si="54"/>
        <v>-3.5</v>
      </c>
      <c r="K106" s="1331">
        <f t="shared" si="54"/>
        <v>7.4</v>
      </c>
      <c r="L106" s="1331">
        <f t="shared" si="54"/>
        <v>-1.8</v>
      </c>
      <c r="M106" s="1331">
        <f t="shared" si="54"/>
        <v>11</v>
      </c>
      <c r="N106" s="1331">
        <f t="shared" si="54"/>
        <v>15.3</v>
      </c>
      <c r="O106" s="1331">
        <f t="shared" si="54"/>
        <v>-19.100000000000001</v>
      </c>
      <c r="P106" s="1331">
        <f t="shared" si="54"/>
        <v>22.3</v>
      </c>
      <c r="Q106" s="1331">
        <f t="shared" si="54"/>
        <v>2.1</v>
      </c>
      <c r="R106" s="1331">
        <f t="shared" si="54"/>
        <v>-0.4</v>
      </c>
      <c r="S106" s="1331">
        <f t="shared" si="54"/>
        <v>-14.8</v>
      </c>
      <c r="T106" s="1331">
        <f t="shared" si="54"/>
        <v>-15.8</v>
      </c>
      <c r="U106" s="1331">
        <f t="shared" si="54"/>
        <v>-5</v>
      </c>
      <c r="V106" s="1331">
        <f t="shared" si="54"/>
        <v>1.9</v>
      </c>
      <c r="W106" s="1331">
        <f t="shared" si="54"/>
        <v>6.4</v>
      </c>
      <c r="X106" s="1331">
        <f t="shared" si="54"/>
        <v>11</v>
      </c>
      <c r="Y106" s="1331">
        <f t="shared" si="54"/>
        <v>-1.1000000000000001</v>
      </c>
      <c r="Z106" s="1331">
        <f t="shared" si="54"/>
        <v>-13.9</v>
      </c>
      <c r="AA106" s="1331">
        <f t="shared" si="54"/>
        <v>-4.4000000000000004</v>
      </c>
      <c r="AB106" s="1331">
        <f t="shared" si="54"/>
        <v>-4.8</v>
      </c>
      <c r="AC106" s="1331">
        <f t="shared" si="54"/>
        <v>-10.5</v>
      </c>
      <c r="AD106" s="1331">
        <f t="shared" si="54"/>
        <v>-10.4</v>
      </c>
      <c r="AE106" s="1331">
        <f t="shared" si="54"/>
        <v>-9.4</v>
      </c>
      <c r="AF106" s="1331">
        <f t="shared" si="54"/>
        <v>-4.2</v>
      </c>
      <c r="AG106" s="1331">
        <f t="shared" si="54"/>
        <v>-0.5</v>
      </c>
      <c r="AH106" s="1331">
        <f t="shared" si="54"/>
        <v>-2</v>
      </c>
      <c r="AI106" s="1331">
        <f t="shared" si="54"/>
        <v>1.8</v>
      </c>
      <c r="AJ106" s="1332">
        <f t="shared" si="54"/>
        <v>-7.3</v>
      </c>
      <c r="AK106" s="1332">
        <f t="shared" si="54"/>
        <v>-22.4</v>
      </c>
      <c r="AL106" s="1332">
        <f t="shared" si="54"/>
        <v>6.6</v>
      </c>
      <c r="AM106" s="1332">
        <f t="shared" si="54"/>
        <v>35.200000000000003</v>
      </c>
      <c r="AN106" s="1332">
        <f t="shared" si="54"/>
        <v>15.1</v>
      </c>
      <c r="AO106" s="1566" t="s">
        <v>1044</v>
      </c>
      <c r="AP106" s="1201"/>
    </row>
    <row r="107" spans="1:43">
      <c r="B107" s="1336"/>
      <c r="E107" s="1337"/>
      <c r="F107" s="1337"/>
      <c r="G107" s="1337"/>
      <c r="H107" s="1337"/>
      <c r="I107" s="1337"/>
      <c r="J107" s="1337"/>
      <c r="K107" s="1337"/>
      <c r="L107" s="1337"/>
      <c r="M107" s="1337"/>
      <c r="N107" s="1337"/>
      <c r="O107" s="1337"/>
      <c r="P107" s="1337"/>
      <c r="Q107" s="1337"/>
      <c r="R107" s="1337"/>
      <c r="S107" s="1337"/>
      <c r="T107" s="1337"/>
      <c r="U107" s="1337"/>
      <c r="V107" s="1337"/>
      <c r="W107" s="1337"/>
      <c r="X107" s="1337"/>
      <c r="Y107" s="1337"/>
      <c r="Z107" s="1337"/>
      <c r="AA107" s="1337"/>
      <c r="AB107" s="1337"/>
      <c r="AC107" s="1337"/>
      <c r="AD107" s="1337"/>
      <c r="AE107" s="1337"/>
      <c r="AF107" s="1337"/>
      <c r="AG107" s="1337"/>
      <c r="AH107" s="1337"/>
      <c r="AI107" s="1337"/>
      <c r="AJ107" s="1337"/>
      <c r="AK107" s="1337"/>
      <c r="AL107" s="1337"/>
      <c r="AM107" s="1337"/>
      <c r="AN107" s="1337"/>
    </row>
    <row r="108" spans="1:43">
      <c r="B108" s="1336"/>
      <c r="E108" s="1338"/>
      <c r="F108" s="1338"/>
      <c r="G108" s="1338"/>
      <c r="H108" s="1338"/>
      <c r="I108" s="1338"/>
      <c r="J108" s="1338"/>
      <c r="K108" s="1338"/>
      <c r="L108" s="1338"/>
      <c r="M108" s="1338"/>
      <c r="N108" s="1338"/>
      <c r="O108" s="1338"/>
      <c r="P108" s="1338"/>
      <c r="Q108" s="1338"/>
      <c r="R108" s="1338"/>
      <c r="S108" s="1338"/>
      <c r="AI108" s="327"/>
      <c r="AJ108" s="327"/>
      <c r="AK108" s="327"/>
      <c r="AL108" s="327"/>
      <c r="AM108" s="327"/>
      <c r="AN108" s="327"/>
    </row>
    <row r="109" spans="1:43">
      <c r="B109" s="1339" t="s">
        <v>1129</v>
      </c>
      <c r="C109" s="916" t="s">
        <v>1130</v>
      </c>
      <c r="D109" s="916" t="s">
        <v>601</v>
      </c>
      <c r="E109" s="1340"/>
      <c r="F109" s="1340"/>
      <c r="G109" s="1340"/>
      <c r="H109" s="1340"/>
      <c r="I109" s="1340"/>
      <c r="J109" s="1340"/>
      <c r="K109" s="1340"/>
      <c r="L109" s="1340"/>
      <c r="M109" s="1340"/>
      <c r="N109" s="1340"/>
      <c r="O109" s="1340"/>
      <c r="P109" s="1340"/>
      <c r="Q109" s="1340"/>
      <c r="R109" s="1340"/>
      <c r="S109" s="1340"/>
      <c r="T109" s="916"/>
      <c r="U109" s="916"/>
      <c r="V109" s="2470">
        <v>20759498</v>
      </c>
      <c r="W109" s="2471">
        <v>21335063</v>
      </c>
      <c r="X109" s="2471">
        <v>20974175</v>
      </c>
      <c r="Y109" s="2471">
        <v>19501270</v>
      </c>
      <c r="Z109" s="2471">
        <v>20556384</v>
      </c>
      <c r="AA109" s="2471">
        <v>20028021</v>
      </c>
      <c r="AB109" s="2471">
        <v>19918740</v>
      </c>
      <c r="AC109" s="2471">
        <v>20575401</v>
      </c>
      <c r="AD109" s="2471">
        <v>20739112</v>
      </c>
      <c r="AE109" s="2471">
        <v>21731105</v>
      </c>
      <c r="AF109" s="2471">
        <v>21926254</v>
      </c>
      <c r="AG109" s="2471">
        <v>22228604</v>
      </c>
      <c r="AH109" s="2471">
        <v>22209424</v>
      </c>
      <c r="AI109" s="2471">
        <v>22420143</v>
      </c>
      <c r="AJ109" s="2471">
        <v>21940129</v>
      </c>
      <c r="AK109" s="2562">
        <v>22632376</v>
      </c>
      <c r="AL109" s="2562">
        <v>23462648</v>
      </c>
      <c r="AM109" s="2562">
        <v>24468071</v>
      </c>
      <c r="AN109" s="2562">
        <v>25074096</v>
      </c>
      <c r="AO109" s="327">
        <v>24854898</v>
      </c>
      <c r="AP109" s="1796" t="s">
        <v>1460</v>
      </c>
    </row>
    <row r="110" spans="1:43">
      <c r="C110" s="1339" t="s">
        <v>1132</v>
      </c>
      <c r="D110" s="1339" t="s">
        <v>581</v>
      </c>
      <c r="E110" s="1568">
        <f t="shared" ref="E110:P110" si="55">E111*$Q$110/$Q$111</f>
        <v>16895447.536256317</v>
      </c>
      <c r="F110" s="1568">
        <f t="shared" si="55"/>
        <v>18680360.764224302</v>
      </c>
      <c r="G110" s="1568">
        <f t="shared" si="55"/>
        <v>20006459.5940447</v>
      </c>
      <c r="H110" s="1568">
        <f t="shared" si="55"/>
        <v>20459801.345620308</v>
      </c>
      <c r="I110" s="1568">
        <f t="shared" si="55"/>
        <v>20982474.31556185</v>
      </c>
      <c r="J110" s="1568">
        <f t="shared" si="55"/>
        <v>20867889.609232143</v>
      </c>
      <c r="K110" s="1568">
        <f t="shared" si="55"/>
        <v>21697289.994481482</v>
      </c>
      <c r="L110" s="1568">
        <f t="shared" si="55"/>
        <v>22602007.318417069</v>
      </c>
      <c r="M110" s="1568">
        <f t="shared" si="55"/>
        <v>22499454.314972494</v>
      </c>
      <c r="N110" s="1568">
        <f t="shared" si="55"/>
        <v>21763367.545596231</v>
      </c>
      <c r="O110" s="1568">
        <f t="shared" si="55"/>
        <v>21086507.448643312</v>
      </c>
      <c r="P110" s="1568">
        <f t="shared" si="55"/>
        <v>20977926.985864807</v>
      </c>
      <c r="Q110" s="1568">
        <v>20262517.081697993</v>
      </c>
      <c r="R110" s="1568">
        <v>20103660.106027171</v>
      </c>
      <c r="S110" s="1568">
        <v>19799796.962055426</v>
      </c>
      <c r="T110" s="1568">
        <v>19975603.350549541</v>
      </c>
      <c r="U110" s="1568">
        <v>20009858.764908049</v>
      </c>
      <c r="V110" s="1567">
        <v>20472596</v>
      </c>
      <c r="W110" s="1567">
        <v>20696332</v>
      </c>
      <c r="X110" s="1567">
        <v>20512755</v>
      </c>
      <c r="Y110" s="1567">
        <v>18900198</v>
      </c>
      <c r="Z110" s="1567">
        <v>19513067</v>
      </c>
      <c r="AA110" s="1567">
        <v>19370575</v>
      </c>
      <c r="AB110" s="1567">
        <v>19544328</v>
      </c>
      <c r="AC110" s="1567">
        <v>19763932</v>
      </c>
      <c r="AD110" s="1567">
        <v>20107125</v>
      </c>
      <c r="AE110" s="1567">
        <v>20738229</v>
      </c>
      <c r="AF110" s="1567">
        <v>20938889</v>
      </c>
      <c r="AG110" s="1567">
        <v>21167495</v>
      </c>
      <c r="AH110" s="1567">
        <v>21195859</v>
      </c>
      <c r="AI110" s="1569">
        <v>21192727</v>
      </c>
      <c r="AJ110" s="1569">
        <v>20743660</v>
      </c>
      <c r="AK110" s="1569"/>
      <c r="AL110" s="1569"/>
      <c r="AM110" s="1569"/>
      <c r="AN110" s="1569"/>
      <c r="AO110" s="327" t="s">
        <v>271</v>
      </c>
      <c r="AP110" s="1613"/>
    </row>
    <row r="111" spans="1:43">
      <c r="B111" s="1339"/>
      <c r="C111" s="1570" t="s">
        <v>1133</v>
      </c>
      <c r="D111" s="882"/>
      <c r="E111" s="1571">
        <v>17102288.637654431</v>
      </c>
      <c r="F111" s="1571">
        <v>18909053.516321857</v>
      </c>
      <c r="G111" s="1571">
        <v>20251387</v>
      </c>
      <c r="H111" s="1571">
        <v>20710278.75</v>
      </c>
      <c r="I111" s="1571">
        <v>21239350.5</v>
      </c>
      <c r="J111" s="1571">
        <v>21123363</v>
      </c>
      <c r="K111" s="1571">
        <v>21962917.25</v>
      </c>
      <c r="L111" s="1571">
        <v>22878710.5</v>
      </c>
      <c r="M111" s="1571">
        <v>22774902</v>
      </c>
      <c r="N111" s="1571">
        <v>22029803.75</v>
      </c>
      <c r="O111" s="1571">
        <v>21344657.25</v>
      </c>
      <c r="P111" s="1571">
        <v>21234747.5</v>
      </c>
      <c r="Q111" s="1571">
        <v>20510579.25</v>
      </c>
      <c r="R111" s="1571"/>
      <c r="S111" s="1571"/>
      <c r="T111" s="1571"/>
      <c r="U111" s="1571"/>
      <c r="V111" s="1571"/>
      <c r="W111" s="1571"/>
      <c r="X111" s="1571"/>
      <c r="Y111" s="1571"/>
      <c r="Z111" s="1571"/>
      <c r="AA111" s="1571"/>
      <c r="AB111" s="1571"/>
      <c r="AC111" s="1571"/>
      <c r="AD111" s="1571"/>
      <c r="AE111" s="1571"/>
      <c r="AF111" s="1571"/>
      <c r="AG111" s="1571"/>
      <c r="AH111" s="1571"/>
      <c r="AI111" s="1571"/>
      <c r="AJ111" s="1571"/>
      <c r="AK111" s="1571"/>
      <c r="AL111" s="1571"/>
      <c r="AM111" s="1568"/>
      <c r="AN111" s="1571"/>
    </row>
    <row r="112" spans="1:43">
      <c r="B112" s="1339"/>
      <c r="C112" s="916" t="s">
        <v>1130</v>
      </c>
      <c r="D112" s="916" t="s">
        <v>1134</v>
      </c>
      <c r="E112" s="1572"/>
      <c r="F112" s="1572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2470">
        <v>20165156</v>
      </c>
      <c r="W112" s="2471">
        <v>21043103</v>
      </c>
      <c r="X112" s="2471">
        <v>21190639</v>
      </c>
      <c r="Y112" s="2471">
        <v>19592775</v>
      </c>
      <c r="Z112" s="2471">
        <v>20689139</v>
      </c>
      <c r="AA112" s="2471">
        <v>20652151</v>
      </c>
      <c r="AB112" s="2471">
        <v>20666774</v>
      </c>
      <c r="AC112" s="2471">
        <v>21162509</v>
      </c>
      <c r="AD112" s="2471">
        <v>21093380</v>
      </c>
      <c r="AE112" s="2471">
        <v>21584216</v>
      </c>
      <c r="AF112" s="2471">
        <v>21895973</v>
      </c>
      <c r="AG112" s="2471">
        <v>22152130</v>
      </c>
      <c r="AH112" s="2471">
        <v>22222420</v>
      </c>
      <c r="AI112" s="2471">
        <v>22316625</v>
      </c>
      <c r="AJ112" s="2471">
        <v>21661901</v>
      </c>
      <c r="AK112" s="2562">
        <v>22290542</v>
      </c>
      <c r="AL112" s="2562">
        <v>22811848</v>
      </c>
      <c r="AM112" s="2562">
        <v>23202091</v>
      </c>
      <c r="AN112" s="2562">
        <v>23147959</v>
      </c>
      <c r="AO112" s="327">
        <v>23081430</v>
      </c>
      <c r="AP112" s="1796" t="str">
        <f>AP109</f>
        <v>2025_4-6</v>
      </c>
    </row>
    <row r="113" spans="2:40">
      <c r="B113" s="1339"/>
      <c r="C113" s="1339" t="s">
        <v>1132</v>
      </c>
      <c r="D113" s="1339" t="s">
        <v>1135</v>
      </c>
      <c r="E113" s="1568">
        <f t="shared" ref="E113:P113" si="56">E114*$Q$113/$Q$114</f>
        <v>16871700.614679299</v>
      </c>
      <c r="F113" s="1568">
        <f t="shared" si="56"/>
        <v>18279542.755440794</v>
      </c>
      <c r="G113" s="1568">
        <f t="shared" si="56"/>
        <v>18987041.384741791</v>
      </c>
      <c r="H113" s="1568">
        <f t="shared" si="56"/>
        <v>18995467.561257459</v>
      </c>
      <c r="I113" s="1568">
        <f t="shared" si="56"/>
        <v>19244895.800435312</v>
      </c>
      <c r="J113" s="1568">
        <f t="shared" si="56"/>
        <v>19067081.118764631</v>
      </c>
      <c r="K113" s="1568">
        <f t="shared" si="56"/>
        <v>19890348.870758753</v>
      </c>
      <c r="L113" s="1568">
        <f t="shared" si="56"/>
        <v>20579216.623195708</v>
      </c>
      <c r="M113" s="1568">
        <f t="shared" si="56"/>
        <v>20309856.452264085</v>
      </c>
      <c r="N113" s="1568">
        <f t="shared" si="56"/>
        <v>19568045.631728597</v>
      </c>
      <c r="O113" s="1568">
        <f t="shared" si="56"/>
        <v>19091934.86170074</v>
      </c>
      <c r="P113" s="1568">
        <f t="shared" si="56"/>
        <v>19230652.28306929</v>
      </c>
      <c r="Q113" s="1568">
        <v>18952196.710399911</v>
      </c>
      <c r="R113" s="1568">
        <v>18628023.397103507</v>
      </c>
      <c r="S113" s="1568">
        <v>18514817.560954858</v>
      </c>
      <c r="T113" s="1568">
        <v>18922023.41303179</v>
      </c>
      <c r="U113" s="1568">
        <v>19129467.372280348</v>
      </c>
      <c r="V113" s="1567">
        <v>19599018</v>
      </c>
      <c r="W113" s="1567">
        <v>19893925</v>
      </c>
      <c r="X113" s="1567">
        <v>19882513</v>
      </c>
      <c r="Y113" s="1567">
        <v>18266255</v>
      </c>
      <c r="Z113" s="1567">
        <v>19164045</v>
      </c>
      <c r="AA113" s="1567">
        <v>19328885</v>
      </c>
      <c r="AB113" s="1567">
        <v>19547515</v>
      </c>
      <c r="AC113" s="1567">
        <v>19821347</v>
      </c>
      <c r="AD113" s="1567">
        <v>19891022</v>
      </c>
      <c r="AE113" s="1567">
        <v>20138382</v>
      </c>
      <c r="AF113" s="1567">
        <v>20266876</v>
      </c>
      <c r="AG113" s="1567">
        <v>20608221</v>
      </c>
      <c r="AH113" s="1567">
        <v>20646616</v>
      </c>
      <c r="AI113" s="1569">
        <v>20563742</v>
      </c>
      <c r="AJ113" s="1569">
        <v>19982502</v>
      </c>
      <c r="AK113" s="1569"/>
      <c r="AL113" s="1569"/>
      <c r="AM113" s="1569"/>
      <c r="AN113" s="1569"/>
    </row>
    <row r="114" spans="2:40">
      <c r="B114" s="1339"/>
      <c r="C114" s="1570" t="s">
        <v>1133</v>
      </c>
      <c r="D114" s="1570"/>
      <c r="E114" s="1571">
        <v>16979471.16897146</v>
      </c>
      <c r="F114" s="1571">
        <v>18396306.115575764</v>
      </c>
      <c r="G114" s="1571">
        <v>19108324</v>
      </c>
      <c r="H114" s="1571">
        <v>19116804</v>
      </c>
      <c r="I114" s="1571">
        <v>19367825.5</v>
      </c>
      <c r="J114" s="1571">
        <v>19188875</v>
      </c>
      <c r="K114" s="1571">
        <v>20017401.5</v>
      </c>
      <c r="L114" s="1571">
        <v>20710669.5</v>
      </c>
      <c r="M114" s="1571">
        <v>20439588.75</v>
      </c>
      <c r="N114" s="1571">
        <v>19693039.5</v>
      </c>
      <c r="O114" s="1571">
        <v>19213887.5</v>
      </c>
      <c r="P114" s="1571">
        <v>19353491</v>
      </c>
      <c r="Q114" s="1571">
        <v>19073256.75</v>
      </c>
      <c r="R114" s="1571"/>
      <c r="S114" s="1571"/>
      <c r="T114" s="1571"/>
      <c r="U114" s="1571"/>
      <c r="V114" s="1571"/>
      <c r="W114" s="1571"/>
      <c r="X114" s="1571"/>
      <c r="Y114" s="1571"/>
      <c r="Z114" s="1571"/>
      <c r="AA114" s="1571"/>
      <c r="AB114" s="1571"/>
      <c r="AC114" s="1571"/>
      <c r="AD114" s="1571"/>
      <c r="AE114" s="1571"/>
      <c r="AF114" s="1571"/>
      <c r="AG114" s="1571"/>
      <c r="AH114" s="1571"/>
      <c r="AI114" s="1571"/>
      <c r="AJ114" s="1571"/>
      <c r="AK114" s="1571"/>
      <c r="AL114" s="1571"/>
      <c r="AM114" s="1571"/>
      <c r="AN114" s="1571"/>
    </row>
    <row r="115" spans="2:40">
      <c r="B115" s="1339"/>
      <c r="C115" s="1339"/>
      <c r="E115" s="1341"/>
      <c r="F115" s="1341"/>
      <c r="G115" s="1338"/>
      <c r="H115" s="1338"/>
      <c r="I115" s="1338"/>
      <c r="J115" s="1338"/>
      <c r="K115" s="1338"/>
      <c r="L115" s="1338"/>
      <c r="M115" s="1338"/>
      <c r="N115" s="1338"/>
      <c r="O115" s="1338"/>
      <c r="P115" s="1338"/>
      <c r="Q115" s="1338"/>
      <c r="R115" s="1338"/>
      <c r="S115" s="1338"/>
      <c r="T115" s="1338"/>
      <c r="U115" s="1341"/>
      <c r="V115" s="1341"/>
      <c r="W115" s="1341"/>
      <c r="X115" s="1341"/>
      <c r="Y115" s="1341"/>
      <c r="Z115" s="1341"/>
      <c r="AA115" s="1341"/>
      <c r="AB115" s="1341"/>
      <c r="AC115" s="1341"/>
      <c r="AD115" s="1341"/>
      <c r="AE115" s="1341"/>
      <c r="AF115" s="1341"/>
      <c r="AG115" s="1341"/>
      <c r="AH115" s="1341"/>
      <c r="AI115" s="1341"/>
      <c r="AJ115" s="1341"/>
      <c r="AK115" s="1341"/>
      <c r="AL115" s="1341"/>
      <c r="AM115" s="1354"/>
      <c r="AN115" s="1356"/>
    </row>
    <row r="116" spans="2:40">
      <c r="B116" s="1339" t="s">
        <v>1136</v>
      </c>
      <c r="C116" s="1339"/>
      <c r="D116" s="1339" t="s">
        <v>582</v>
      </c>
      <c r="E116" s="1342">
        <v>2314449</v>
      </c>
      <c r="F116" s="1341">
        <v>2336762</v>
      </c>
      <c r="G116" s="1341">
        <v>2367820</v>
      </c>
      <c r="H116" s="1341">
        <v>2390898</v>
      </c>
      <c r="I116" s="1341">
        <v>2413913</v>
      </c>
      <c r="J116" s="1341">
        <v>2399053</v>
      </c>
      <c r="K116" s="1341">
        <v>2427907</v>
      </c>
      <c r="L116" s="1341">
        <v>2404694</v>
      </c>
      <c r="M116" s="1341">
        <v>2383697</v>
      </c>
      <c r="N116" s="1341">
        <v>2333807</v>
      </c>
      <c r="O116" s="1341">
        <v>2351641</v>
      </c>
      <c r="P116" s="1341">
        <v>2409961</v>
      </c>
      <c r="Q116" s="1341">
        <v>2416694</v>
      </c>
      <c r="R116" s="1341">
        <v>2403535</v>
      </c>
      <c r="S116" s="1341">
        <v>2390494</v>
      </c>
      <c r="T116" s="1341">
        <v>2387644</v>
      </c>
      <c r="U116" s="1341">
        <v>2436628</v>
      </c>
      <c r="V116" s="1343">
        <v>2665684</v>
      </c>
      <c r="W116" s="1343">
        <v>2690087</v>
      </c>
      <c r="X116" s="1343">
        <v>2738717</v>
      </c>
      <c r="Y116" s="1343">
        <v>2769157</v>
      </c>
      <c r="Z116" s="1343">
        <v>2701442</v>
      </c>
      <c r="AA116" s="2563">
        <v>2713353</v>
      </c>
      <c r="AB116" s="2563">
        <v>2712054</v>
      </c>
      <c r="AC116" s="2563">
        <v>2728041</v>
      </c>
      <c r="AD116" s="2563">
        <v>2740527</v>
      </c>
      <c r="AE116" s="2563">
        <v>2673790</v>
      </c>
      <c r="AF116" s="2563">
        <v>2687431</v>
      </c>
      <c r="AG116" s="2563">
        <v>2673359</v>
      </c>
      <c r="AH116" s="2563">
        <v>2681006</v>
      </c>
      <c r="AI116" s="2563">
        <v>2706489</v>
      </c>
      <c r="AJ116" s="2563">
        <v>2732165</v>
      </c>
      <c r="AK116" s="2563">
        <v>2727780</v>
      </c>
      <c r="AL116" s="2563">
        <v>2725972</v>
      </c>
      <c r="AM116" s="1848"/>
      <c r="AN116" s="1848"/>
    </row>
    <row r="117" spans="2:40">
      <c r="B117" s="1339" t="s">
        <v>1210</v>
      </c>
      <c r="C117" s="1339"/>
      <c r="D117" s="1339" t="s">
        <v>582</v>
      </c>
      <c r="E117" s="1342">
        <v>2514849</v>
      </c>
      <c r="F117" s="1341">
        <v>2543402</v>
      </c>
      <c r="G117" s="1341">
        <v>2572044</v>
      </c>
      <c r="H117" s="1341">
        <v>2600686</v>
      </c>
      <c r="I117" s="1341">
        <v>2629328</v>
      </c>
      <c r="J117" s="1341">
        <v>2602382</v>
      </c>
      <c r="K117" s="1341">
        <v>2604790</v>
      </c>
      <c r="L117" s="1341">
        <v>2591403</v>
      </c>
      <c r="M117" s="1341">
        <v>2571592</v>
      </c>
      <c r="N117" s="1341">
        <v>2526149</v>
      </c>
      <c r="O117" s="1341">
        <v>2543352</v>
      </c>
      <c r="P117" s="1341">
        <v>2822541</v>
      </c>
      <c r="Q117" s="1341">
        <v>2922674</v>
      </c>
      <c r="R117" s="1341">
        <v>2908155</v>
      </c>
      <c r="S117" s="1341">
        <v>2891973</v>
      </c>
      <c r="T117" s="1341">
        <v>2884147</v>
      </c>
      <c r="U117" s="1341">
        <v>2693638</v>
      </c>
      <c r="V117" s="1343">
        <v>2410499</v>
      </c>
      <c r="W117" s="1343">
        <v>2452857</v>
      </c>
      <c r="X117" s="1343">
        <v>2491913</v>
      </c>
      <c r="Y117" s="1343">
        <v>2520285</v>
      </c>
      <c r="Z117" s="1343">
        <v>2473318</v>
      </c>
      <c r="AA117" s="2563">
        <v>2486982</v>
      </c>
      <c r="AB117" s="2563">
        <v>2482136</v>
      </c>
      <c r="AC117" s="2563">
        <v>2492213</v>
      </c>
      <c r="AD117" s="2563">
        <v>2501511</v>
      </c>
      <c r="AE117" s="2563">
        <v>2447191</v>
      </c>
      <c r="AF117" s="2563">
        <v>2453994</v>
      </c>
      <c r="AG117" s="2563">
        <v>2432716</v>
      </c>
      <c r="AH117" s="2563">
        <v>2434938</v>
      </c>
      <c r="AI117" s="2563">
        <v>2457714</v>
      </c>
      <c r="AJ117" s="2563">
        <v>2527784</v>
      </c>
      <c r="AK117" s="2563">
        <v>2522449</v>
      </c>
      <c r="AL117" s="2563">
        <v>2519030</v>
      </c>
      <c r="AM117" s="1848"/>
      <c r="AN117" s="1848"/>
    </row>
    <row r="118" spans="2:40">
      <c r="E118" s="1573"/>
      <c r="F118" s="1336"/>
      <c r="G118" s="1336"/>
      <c r="H118" s="1336"/>
      <c r="I118" s="1336"/>
      <c r="J118" s="1336"/>
      <c r="K118" s="1336"/>
      <c r="L118" s="1336"/>
      <c r="M118" s="1336"/>
      <c r="N118" s="1336"/>
      <c r="O118" s="1336"/>
      <c r="P118" s="1336"/>
      <c r="Q118" s="1336"/>
      <c r="R118" s="1336"/>
      <c r="S118" s="1336"/>
      <c r="T118" s="1336"/>
      <c r="U118" s="1336"/>
      <c r="V118" s="1336"/>
      <c r="W118" s="1336"/>
      <c r="X118" s="1336"/>
      <c r="Y118" s="1336"/>
      <c r="Z118" s="1336"/>
      <c r="AA118" s="1336"/>
      <c r="AB118" s="1336"/>
      <c r="AC118" s="1336"/>
      <c r="AD118" s="1336"/>
      <c r="AE118" s="1336"/>
      <c r="AF118" s="1336"/>
      <c r="AG118" s="1336"/>
      <c r="AH118" s="1336"/>
      <c r="AM118" s="1458"/>
    </row>
    <row r="119" spans="2:40">
      <c r="C119" s="1346" t="s">
        <v>1137</v>
      </c>
      <c r="D119" s="916" t="s">
        <v>1196</v>
      </c>
      <c r="E119" s="1574">
        <v>92.2</v>
      </c>
      <c r="F119" s="1574">
        <v>96.5</v>
      </c>
      <c r="G119" s="1574">
        <v>99.7</v>
      </c>
      <c r="H119" s="1574">
        <v>101.6</v>
      </c>
      <c r="I119" s="1574">
        <v>102.2</v>
      </c>
      <c r="J119" s="1574">
        <v>104</v>
      </c>
      <c r="K119" s="1574">
        <v>105.9</v>
      </c>
      <c r="L119" s="1574">
        <v>107.6</v>
      </c>
      <c r="M119" s="1574">
        <v>109.6</v>
      </c>
      <c r="N119" s="1574">
        <v>108.2</v>
      </c>
      <c r="O119" s="1574">
        <v>106.7</v>
      </c>
      <c r="P119" s="1574">
        <v>106.4</v>
      </c>
      <c r="Q119" s="1574">
        <v>105.4</v>
      </c>
      <c r="R119" s="1574">
        <v>102.4</v>
      </c>
      <c r="S119" s="1574">
        <v>102.3</v>
      </c>
      <c r="T119" s="1574">
        <v>101.8</v>
      </c>
      <c r="U119" s="1574">
        <v>102.9</v>
      </c>
      <c r="V119" s="1574">
        <v>103.9</v>
      </c>
      <c r="W119" s="1574">
        <v>103</v>
      </c>
      <c r="X119" s="1574">
        <v>102.5</v>
      </c>
      <c r="Y119" s="1574">
        <v>97.6</v>
      </c>
      <c r="Z119" s="1574">
        <v>98.6</v>
      </c>
      <c r="AA119" s="1574">
        <v>98.9</v>
      </c>
      <c r="AB119" s="1574">
        <v>97.9</v>
      </c>
      <c r="AC119" s="1574">
        <v>97.9</v>
      </c>
      <c r="AD119" s="1574">
        <v>98.9</v>
      </c>
      <c r="AE119" s="1574">
        <v>99</v>
      </c>
      <c r="AF119" s="1574">
        <v>100.1</v>
      </c>
      <c r="AG119" s="1834">
        <v>99.7</v>
      </c>
      <c r="AH119" s="1834">
        <v>104.3</v>
      </c>
      <c r="AI119" s="1834">
        <v>105.4</v>
      </c>
      <c r="AJ119" s="1834">
        <v>100</v>
      </c>
      <c r="AK119" s="1834">
        <v>102.5</v>
      </c>
      <c r="AL119" s="1834">
        <v>102.1</v>
      </c>
      <c r="AM119" s="1835">
        <v>103.8</v>
      </c>
      <c r="AN119" s="1835">
        <v>102.3</v>
      </c>
    </row>
    <row r="120" spans="2:40">
      <c r="B120" s="1345"/>
      <c r="C120" s="1576"/>
      <c r="D120" s="1577" t="s">
        <v>1138</v>
      </c>
      <c r="E120" s="1575">
        <f t="shared" ref="E120:Z120" si="57">E121*$AA$120/$AA121</f>
        <v>99.24291998793673</v>
      </c>
      <c r="F120" s="1575">
        <f t="shared" si="57"/>
        <v>102.99437057167317</v>
      </c>
      <c r="G120" s="1575">
        <f t="shared" si="57"/>
        <v>108.10998500404106</v>
      </c>
      <c r="H120" s="1575">
        <f t="shared" si="57"/>
        <v>109.58782917339178</v>
      </c>
      <c r="I120" s="1575">
        <f t="shared" si="57"/>
        <v>107.54158340044462</v>
      </c>
      <c r="J120" s="1575">
        <f t="shared" si="57"/>
        <v>110.04255045626891</v>
      </c>
      <c r="K120" s="1575">
        <f t="shared" si="57"/>
        <v>113.68032071928607</v>
      </c>
      <c r="L120" s="1575">
        <f t="shared" si="57"/>
        <v>115.95392713367181</v>
      </c>
      <c r="M120" s="1575">
        <f t="shared" si="57"/>
        <v>118.45489418949612</v>
      </c>
      <c r="N120" s="1575">
        <f t="shared" si="57"/>
        <v>115.38552553007537</v>
      </c>
      <c r="O120" s="1575">
        <f t="shared" si="57"/>
        <v>111.52039462561963</v>
      </c>
      <c r="P120" s="1575">
        <f t="shared" si="57"/>
        <v>112.19355596138796</v>
      </c>
      <c r="Q120" s="1575">
        <f t="shared" si="57"/>
        <v>112.26542308026785</v>
      </c>
      <c r="R120" s="1575">
        <f t="shared" si="57"/>
        <v>106.63283763805551</v>
      </c>
      <c r="S120" s="1575">
        <f t="shared" si="57"/>
        <v>106.09383424645624</v>
      </c>
      <c r="T120" s="1575">
        <f t="shared" si="57"/>
        <v>106.86640577441516</v>
      </c>
      <c r="U120" s="1575">
        <f t="shared" si="57"/>
        <v>107.81864509957389</v>
      </c>
      <c r="V120" s="1575">
        <f t="shared" si="57"/>
        <v>109.18412035829205</v>
      </c>
      <c r="W120" s="1575">
        <f t="shared" si="57"/>
        <v>111.420984433429</v>
      </c>
      <c r="X120" s="1575">
        <f t="shared" si="57"/>
        <v>110.36094442995044</v>
      </c>
      <c r="Y120" s="1575">
        <f t="shared" si="57"/>
        <v>103.89290373075922</v>
      </c>
      <c r="Z120" s="1575">
        <f t="shared" si="57"/>
        <v>103.56950169579966</v>
      </c>
      <c r="AA120" s="1575">
        <v>103.3</v>
      </c>
      <c r="AB120" s="1575">
        <v>101.8</v>
      </c>
      <c r="AC120" s="1575">
        <v>101.1</v>
      </c>
      <c r="AD120" s="1575">
        <v>101</v>
      </c>
      <c r="AE120" s="1575">
        <v>100</v>
      </c>
      <c r="AF120" s="1575">
        <v>101.3</v>
      </c>
      <c r="AG120" s="1575">
        <v>102.8</v>
      </c>
      <c r="AH120" s="1575">
        <v>107.6</v>
      </c>
      <c r="AI120" s="1575">
        <v>108.7</v>
      </c>
      <c r="AJ120" s="1575">
        <v>103.1</v>
      </c>
      <c r="AK120" s="1575"/>
      <c r="AL120" s="1575"/>
      <c r="AM120" s="1575"/>
      <c r="AN120" s="1575"/>
    </row>
    <row r="121" spans="2:40">
      <c r="B121" s="1345"/>
      <c r="C121" s="1576"/>
      <c r="D121" s="1577" t="s">
        <v>1139</v>
      </c>
      <c r="E121" s="1578">
        <f t="shared" ref="E121:N121" si="58">E122*$O$121/$O$122</f>
        <v>92.061498623853211</v>
      </c>
      <c r="F121" s="1578">
        <f t="shared" si="58"/>
        <v>95.541486544342504</v>
      </c>
      <c r="G121" s="1578">
        <f t="shared" si="58"/>
        <v>100.28692461773701</v>
      </c>
      <c r="H121" s="1578">
        <f t="shared" si="58"/>
        <v>101.65782895005098</v>
      </c>
      <c r="I121" s="1578">
        <f t="shared" si="58"/>
        <v>99.75965372069318</v>
      </c>
      <c r="J121" s="1578">
        <f t="shared" si="58"/>
        <v>102.07964566768604</v>
      </c>
      <c r="K121" s="1578">
        <f t="shared" si="58"/>
        <v>105.45417940876658</v>
      </c>
      <c r="L121" s="1578">
        <f t="shared" si="58"/>
        <v>107.56326299694192</v>
      </c>
      <c r="M121" s="1578">
        <f t="shared" si="58"/>
        <v>109.88325494393479</v>
      </c>
      <c r="N121" s="1578">
        <f t="shared" si="58"/>
        <v>107.03599209989808</v>
      </c>
      <c r="O121" s="1578">
        <f>O123*P121/P123</f>
        <v>103.45055000000001</v>
      </c>
      <c r="P121" s="1578">
        <v>104.075</v>
      </c>
      <c r="Q121" s="1578">
        <v>104.14166666666667</v>
      </c>
      <c r="R121" s="1575">
        <v>98.916666666666671</v>
      </c>
      <c r="S121" s="1575">
        <v>98.416666666666671</v>
      </c>
      <c r="T121" s="1575">
        <v>99.133333333333326</v>
      </c>
      <c r="U121" s="1575">
        <v>100.01666666666667</v>
      </c>
      <c r="V121" s="1575">
        <v>101.28333333333335</v>
      </c>
      <c r="W121" s="1575">
        <v>103.35833333333333</v>
      </c>
      <c r="X121" s="1575">
        <v>102.375</v>
      </c>
      <c r="Y121" s="1575">
        <v>96.375</v>
      </c>
      <c r="Z121" s="1575">
        <v>96.075000000000003</v>
      </c>
      <c r="AA121" s="1575">
        <v>95.824999999999989</v>
      </c>
      <c r="AB121" s="1575"/>
      <c r="AC121" s="1575"/>
      <c r="AD121" s="1575"/>
      <c r="AE121" s="1575"/>
      <c r="AF121" s="1575"/>
      <c r="AG121" s="1575"/>
      <c r="AH121" s="1575"/>
      <c r="AI121" s="1575"/>
      <c r="AJ121" s="1575"/>
      <c r="AK121" s="1575"/>
      <c r="AL121" s="1575"/>
      <c r="AM121" s="1575"/>
      <c r="AN121" s="1575"/>
    </row>
    <row r="122" spans="2:40">
      <c r="B122" s="1345"/>
      <c r="C122" s="1576"/>
      <c r="D122" s="1579"/>
      <c r="E122" s="1580">
        <v>87.3</v>
      </c>
      <c r="F122" s="1581">
        <v>90.6</v>
      </c>
      <c r="G122" s="1581">
        <v>95.1</v>
      </c>
      <c r="H122" s="1581">
        <v>96.4</v>
      </c>
      <c r="I122" s="1581">
        <v>94.6</v>
      </c>
      <c r="J122" s="1581">
        <v>96.8</v>
      </c>
      <c r="K122" s="1581">
        <v>100</v>
      </c>
      <c r="L122" s="1578">
        <v>102</v>
      </c>
      <c r="M122" s="1578">
        <v>104.2</v>
      </c>
      <c r="N122" s="1578">
        <v>101.5</v>
      </c>
      <c r="O122" s="1578">
        <v>98.1</v>
      </c>
      <c r="P122" s="1578"/>
      <c r="Q122" s="1578"/>
      <c r="R122" s="1578"/>
      <c r="S122" s="1575"/>
      <c r="T122" s="1575"/>
      <c r="U122" s="1575"/>
      <c r="V122" s="1575"/>
      <c r="W122" s="1575"/>
      <c r="X122" s="1575"/>
      <c r="Y122" s="1575"/>
      <c r="Z122" s="1575"/>
      <c r="AA122" s="1575"/>
      <c r="AB122" s="1575"/>
      <c r="AC122" s="1575"/>
      <c r="AD122" s="1575"/>
      <c r="AE122" s="1575"/>
      <c r="AF122" s="1575"/>
      <c r="AG122" s="1575"/>
      <c r="AH122" s="1575"/>
      <c r="AI122" s="1575"/>
      <c r="AJ122" s="1575"/>
      <c r="AK122" s="1575"/>
      <c r="AL122" s="1575"/>
      <c r="AM122" s="1575"/>
      <c r="AN122" s="1575"/>
    </row>
    <row r="123" spans="2:40">
      <c r="B123" s="1345"/>
      <c r="C123" s="1576"/>
      <c r="D123" s="1582" t="s">
        <v>1140</v>
      </c>
      <c r="E123" s="1580"/>
      <c r="F123" s="1581"/>
      <c r="G123" s="1581"/>
      <c r="H123" s="1581"/>
      <c r="I123" s="1581"/>
      <c r="J123" s="1581"/>
      <c r="K123" s="1581"/>
      <c r="L123" s="1578"/>
      <c r="M123" s="1578"/>
      <c r="N123" s="1578">
        <v>103</v>
      </c>
      <c r="O123" s="1578">
        <v>99.4</v>
      </c>
      <c r="P123" s="1578">
        <v>100</v>
      </c>
      <c r="Q123" s="1578"/>
      <c r="R123" s="1578"/>
      <c r="S123" s="1575"/>
      <c r="T123" s="1575"/>
      <c r="U123" s="1575"/>
      <c r="V123" s="1575"/>
      <c r="W123" s="1575"/>
      <c r="X123" s="1575"/>
      <c r="Y123" s="1575"/>
      <c r="Z123" s="1575"/>
      <c r="AA123" s="1575"/>
      <c r="AB123" s="1575"/>
      <c r="AC123" s="1575"/>
      <c r="AD123" s="1575"/>
      <c r="AE123" s="1575"/>
      <c r="AF123" s="1575"/>
      <c r="AG123" s="1575"/>
      <c r="AH123" s="1575"/>
      <c r="AI123" s="1575"/>
      <c r="AJ123" s="1575"/>
      <c r="AK123" s="1575"/>
      <c r="AL123" s="1587"/>
      <c r="AM123" s="1587"/>
      <c r="AN123" s="1575"/>
    </row>
    <row r="124" spans="2:40">
      <c r="B124" s="1345"/>
      <c r="C124" s="1346" t="s">
        <v>1141</v>
      </c>
      <c r="D124" s="916" t="s">
        <v>1196</v>
      </c>
      <c r="E124" s="1574">
        <v>106</v>
      </c>
      <c r="F124" s="1574">
        <v>107.6</v>
      </c>
      <c r="G124" s="1574">
        <v>107.6</v>
      </c>
      <c r="H124" s="1574">
        <v>107.9</v>
      </c>
      <c r="I124" s="1574">
        <v>107.2</v>
      </c>
      <c r="J124" s="1574">
        <v>108.7</v>
      </c>
      <c r="K124" s="1574">
        <v>110.9</v>
      </c>
      <c r="L124" s="1574">
        <v>112.8</v>
      </c>
      <c r="M124" s="1574">
        <v>113</v>
      </c>
      <c r="N124" s="1574">
        <v>110.9</v>
      </c>
      <c r="O124" s="1574">
        <v>109.7</v>
      </c>
      <c r="P124" s="1574">
        <v>110.4</v>
      </c>
      <c r="Q124" s="1574">
        <v>110.4</v>
      </c>
      <c r="R124" s="1574">
        <v>108.4</v>
      </c>
      <c r="S124" s="1574">
        <v>108.6</v>
      </c>
      <c r="T124" s="1574">
        <v>108.1</v>
      </c>
      <c r="U124" s="1574">
        <v>109.7</v>
      </c>
      <c r="V124" s="1574">
        <v>110.4</v>
      </c>
      <c r="W124" s="1574">
        <v>109.3</v>
      </c>
      <c r="X124" s="1574">
        <v>107.1</v>
      </c>
      <c r="Y124" s="1574">
        <v>103.5</v>
      </c>
      <c r="Z124" s="1574">
        <v>105.5</v>
      </c>
      <c r="AA124" s="1574">
        <v>106</v>
      </c>
      <c r="AB124" s="1574">
        <v>104.9</v>
      </c>
      <c r="AC124" s="1574">
        <v>104.5</v>
      </c>
      <c r="AD124" s="1574">
        <v>102.2</v>
      </c>
      <c r="AE124" s="1574">
        <v>101.2</v>
      </c>
      <c r="AF124" s="1574">
        <v>102.5</v>
      </c>
      <c r="AG124" s="1834">
        <v>102.2</v>
      </c>
      <c r="AH124" s="1834">
        <v>105.8</v>
      </c>
      <c r="AI124" s="1834">
        <v>106.3</v>
      </c>
      <c r="AJ124" s="1834">
        <v>100</v>
      </c>
      <c r="AK124" s="1834">
        <v>103.2</v>
      </c>
      <c r="AL124" s="1834">
        <v>100.4</v>
      </c>
      <c r="AM124" s="1835">
        <v>98.1</v>
      </c>
      <c r="AN124" s="1835">
        <v>93.6</v>
      </c>
    </row>
    <row r="125" spans="2:40">
      <c r="B125" s="1345"/>
      <c r="C125" s="1576"/>
      <c r="D125" s="1577" t="s">
        <v>1138</v>
      </c>
      <c r="E125" s="1575">
        <f t="shared" ref="E125:Z125" si="59">E126*$AA$125/$AA$126</f>
        <v>105.60883636174452</v>
      </c>
      <c r="F125" s="1575">
        <f t="shared" si="59"/>
        <v>109.23438888357632</v>
      </c>
      <c r="G125" s="1575">
        <f t="shared" si="59"/>
        <v>112.7429880982522</v>
      </c>
      <c r="H125" s="1575">
        <f t="shared" si="59"/>
        <v>114.73119431990187</v>
      </c>
      <c r="I125" s="1575">
        <f t="shared" si="59"/>
        <v>116.25158731292811</v>
      </c>
      <c r="J125" s="1575">
        <f t="shared" si="59"/>
        <v>117.18721377017499</v>
      </c>
      <c r="K125" s="1575">
        <f t="shared" si="59"/>
        <v>116.95330715586327</v>
      </c>
      <c r="L125" s="1575">
        <f t="shared" si="59"/>
        <v>117.30416707733085</v>
      </c>
      <c r="M125" s="1575">
        <f t="shared" si="59"/>
        <v>117.53807369164259</v>
      </c>
      <c r="N125" s="1575">
        <f t="shared" si="59"/>
        <v>113.44470794118739</v>
      </c>
      <c r="O125" s="1575">
        <f t="shared" si="59"/>
        <v>110.5208752622908</v>
      </c>
      <c r="P125" s="1575">
        <f t="shared" si="59"/>
        <v>113.70460417931152</v>
      </c>
      <c r="Q125" s="1575">
        <f t="shared" si="59"/>
        <v>114.33961675192921</v>
      </c>
      <c r="R125" s="1575">
        <f t="shared" si="59"/>
        <v>109.56768403711087</v>
      </c>
      <c r="S125" s="1575">
        <f t="shared" si="59"/>
        <v>109.12877828838984</v>
      </c>
      <c r="T125" s="1575">
        <f t="shared" si="59"/>
        <v>110.03460504638861</v>
      </c>
      <c r="U125" s="1575">
        <f t="shared" si="59"/>
        <v>112.08905748721058</v>
      </c>
      <c r="V125" s="1575">
        <f t="shared" si="59"/>
        <v>112.99488424520942</v>
      </c>
      <c r="W125" s="1575">
        <f t="shared" si="59"/>
        <v>115.33882771178357</v>
      </c>
      <c r="X125" s="1575">
        <f t="shared" si="59"/>
        <v>112.90150004335383</v>
      </c>
      <c r="Y125" s="1575">
        <f t="shared" si="59"/>
        <v>107.88676840371106</v>
      </c>
      <c r="Z125" s="1575">
        <f t="shared" si="59"/>
        <v>108.08287522760773</v>
      </c>
      <c r="AA125" s="1575">
        <v>107.7</v>
      </c>
      <c r="AB125" s="1575">
        <v>106.3</v>
      </c>
      <c r="AC125" s="1575">
        <v>105.3</v>
      </c>
      <c r="AD125" s="1575">
        <v>102.1</v>
      </c>
      <c r="AE125" s="1575">
        <v>100</v>
      </c>
      <c r="AF125" s="1575">
        <v>101</v>
      </c>
      <c r="AG125" s="1575">
        <v>102.3</v>
      </c>
      <c r="AH125" s="1575">
        <v>106.1</v>
      </c>
      <c r="AI125" s="1575">
        <v>106.5</v>
      </c>
      <c r="AJ125" s="1575">
        <v>100.2</v>
      </c>
      <c r="AK125" s="1575"/>
      <c r="AL125" s="1575"/>
      <c r="AM125" s="1575"/>
      <c r="AN125" s="1575"/>
    </row>
    <row r="126" spans="2:40">
      <c r="B126" s="1345"/>
      <c r="C126" s="1576"/>
      <c r="D126" s="1577" t="s">
        <v>1139</v>
      </c>
      <c r="E126" s="1578">
        <f t="shared" ref="E126:N126" si="60">E127*$O$126/$O$127</f>
        <v>94.242239999999981</v>
      </c>
      <c r="F126" s="1578">
        <f t="shared" si="60"/>
        <v>97.477577142857143</v>
      </c>
      <c r="G126" s="1578">
        <f t="shared" si="60"/>
        <v>100.60854857142857</v>
      </c>
      <c r="H126" s="1578">
        <f t="shared" si="60"/>
        <v>102.3827657142857</v>
      </c>
      <c r="I126" s="1578">
        <f t="shared" si="60"/>
        <v>103.73952</v>
      </c>
      <c r="J126" s="1578">
        <f t="shared" si="60"/>
        <v>104.5744457142857</v>
      </c>
      <c r="K126" s="1578">
        <f t="shared" si="60"/>
        <v>104.36571428571428</v>
      </c>
      <c r="L126" s="1578">
        <f t="shared" si="60"/>
        <v>104.67881142857141</v>
      </c>
      <c r="M126" s="1578">
        <f t="shared" si="60"/>
        <v>104.88754285714285</v>
      </c>
      <c r="N126" s="1578">
        <f t="shared" si="60"/>
        <v>101.23474285714285</v>
      </c>
      <c r="O126" s="1578">
        <f>O129*P126/P129</f>
        <v>98.625599999999991</v>
      </c>
      <c r="P126" s="1578">
        <v>101.46666666666665</v>
      </c>
      <c r="Q126" s="1578">
        <v>102.03333333333332</v>
      </c>
      <c r="R126" s="1578">
        <v>97.774999999999991</v>
      </c>
      <c r="S126" s="1575">
        <v>97.38333333333334</v>
      </c>
      <c r="T126" s="1575">
        <v>98.191666666666663</v>
      </c>
      <c r="U126" s="1575">
        <v>100.02499999999999</v>
      </c>
      <c r="V126" s="1575">
        <v>100.83333333333336</v>
      </c>
      <c r="W126" s="1575">
        <v>102.92500000000001</v>
      </c>
      <c r="X126" s="1575">
        <v>100.74999999999999</v>
      </c>
      <c r="Y126" s="1575">
        <v>96.274999999999991</v>
      </c>
      <c r="Z126" s="1575">
        <v>96.45</v>
      </c>
      <c r="AA126" s="1575">
        <v>96.108333333333348</v>
      </c>
      <c r="AB126" s="1575"/>
      <c r="AC126" s="1575"/>
      <c r="AD126" s="1575"/>
      <c r="AE126" s="1575"/>
      <c r="AF126" s="1575"/>
      <c r="AG126" s="1575"/>
      <c r="AH126" s="1575"/>
      <c r="AI126" s="1575"/>
      <c r="AJ126" s="1575"/>
      <c r="AK126" s="1575"/>
      <c r="AL126" s="1575"/>
      <c r="AM126" s="1575"/>
      <c r="AN126" s="1575"/>
    </row>
    <row r="127" spans="2:40">
      <c r="C127" s="1576"/>
      <c r="D127" s="1579"/>
      <c r="E127" s="1580">
        <v>90.3</v>
      </c>
      <c r="F127" s="1581">
        <v>93.4</v>
      </c>
      <c r="G127" s="1581">
        <v>96.4</v>
      </c>
      <c r="H127" s="1581">
        <v>98.1</v>
      </c>
      <c r="I127" s="1581">
        <v>99.4</v>
      </c>
      <c r="J127" s="1581">
        <v>100.2</v>
      </c>
      <c r="K127" s="1581">
        <v>100</v>
      </c>
      <c r="L127" s="1578">
        <v>100.3</v>
      </c>
      <c r="M127" s="1578">
        <v>100.5</v>
      </c>
      <c r="N127" s="1578">
        <v>97</v>
      </c>
      <c r="O127" s="1578">
        <v>94.5</v>
      </c>
      <c r="P127" s="1578"/>
      <c r="Q127" s="1578"/>
      <c r="R127" s="1578"/>
      <c r="S127" s="1575"/>
      <c r="T127" s="1575"/>
      <c r="U127" s="1575"/>
      <c r="V127" s="1575"/>
      <c r="W127" s="1575"/>
      <c r="X127" s="1575"/>
      <c r="Y127" s="1575"/>
      <c r="Z127" s="1575"/>
      <c r="AA127" s="1575"/>
      <c r="AB127" s="1575"/>
      <c r="AC127" s="1575"/>
      <c r="AD127" s="1575"/>
      <c r="AE127" s="1575"/>
      <c r="AF127" s="1575"/>
      <c r="AG127" s="1575"/>
      <c r="AH127" s="1575"/>
      <c r="AI127" s="1575"/>
      <c r="AJ127" s="1575"/>
      <c r="AK127" s="1575"/>
      <c r="AL127" s="1575"/>
      <c r="AM127" s="1575"/>
      <c r="AN127" s="1575"/>
    </row>
    <row r="128" spans="2:40">
      <c r="C128" s="1576"/>
      <c r="D128" s="1579"/>
      <c r="E128" s="1580"/>
      <c r="F128" s="1581"/>
      <c r="G128" s="1581"/>
      <c r="H128" s="1581"/>
      <c r="I128" s="1581"/>
      <c r="J128" s="1581"/>
      <c r="K128" s="1581"/>
      <c r="L128" s="1578"/>
      <c r="M128" s="1578"/>
      <c r="N128" s="1578"/>
      <c r="O128" s="1578"/>
      <c r="P128" s="1578"/>
      <c r="Q128" s="1578"/>
      <c r="R128" s="1578"/>
      <c r="S128" s="1575"/>
      <c r="T128" s="1575"/>
      <c r="U128" s="1575"/>
      <c r="V128" s="1575"/>
      <c r="W128" s="1575"/>
      <c r="X128" s="1575"/>
      <c r="Y128" s="1575"/>
      <c r="Z128" s="1575"/>
      <c r="AA128" s="1575"/>
      <c r="AB128" s="1575"/>
      <c r="AC128" s="1575"/>
      <c r="AD128" s="1575"/>
      <c r="AE128" s="1575"/>
      <c r="AF128" s="1575"/>
      <c r="AG128" s="1575"/>
      <c r="AH128" s="1575"/>
      <c r="AI128" s="1575"/>
      <c r="AJ128" s="1575"/>
      <c r="AK128" s="1575"/>
      <c r="AL128" s="1575"/>
      <c r="AM128" s="1575"/>
      <c r="AN128" s="1575"/>
    </row>
    <row r="129" spans="2:47">
      <c r="C129" s="1347"/>
      <c r="D129" s="1583" t="s">
        <v>1140</v>
      </c>
      <c r="E129" s="1584"/>
      <c r="F129" s="1585"/>
      <c r="G129" s="1585"/>
      <c r="H129" s="1585"/>
      <c r="I129" s="1585"/>
      <c r="J129" s="1585"/>
      <c r="K129" s="1585"/>
      <c r="L129" s="1586"/>
      <c r="M129" s="1586"/>
      <c r="N129" s="1586">
        <v>99.8</v>
      </c>
      <c r="O129" s="1586">
        <v>97.2</v>
      </c>
      <c r="P129" s="1586">
        <v>100</v>
      </c>
      <c r="Q129" s="1586"/>
      <c r="R129" s="1586"/>
      <c r="S129" s="1587"/>
      <c r="T129" s="1587"/>
      <c r="U129" s="1587"/>
      <c r="V129" s="1587"/>
      <c r="W129" s="1587"/>
      <c r="X129" s="1587"/>
      <c r="Y129" s="1587"/>
      <c r="Z129" s="1587"/>
      <c r="AA129" s="1587"/>
      <c r="AB129" s="1587"/>
      <c r="AC129" s="1587"/>
      <c r="AD129" s="1587"/>
      <c r="AE129" s="1587"/>
      <c r="AF129" s="1587"/>
      <c r="AG129" s="1587"/>
      <c r="AH129" s="1587"/>
      <c r="AI129" s="1587"/>
      <c r="AJ129" s="1587"/>
      <c r="AK129" s="1587"/>
      <c r="AL129" s="1575"/>
      <c r="AM129" s="1575"/>
      <c r="AN129" s="1575"/>
    </row>
    <row r="130" spans="2:47" ht="24">
      <c r="C130" s="1588" t="s">
        <v>1142</v>
      </c>
      <c r="D130" s="327" t="s">
        <v>1196</v>
      </c>
      <c r="E130" s="1589">
        <v>147.6</v>
      </c>
      <c r="F130" s="1589">
        <v>147.4</v>
      </c>
      <c r="G130" s="1589">
        <v>138</v>
      </c>
      <c r="H130" s="1589">
        <v>117.8</v>
      </c>
      <c r="I130" s="1589">
        <v>104.6</v>
      </c>
      <c r="J130" s="1589">
        <v>102.4</v>
      </c>
      <c r="K130" s="1589">
        <v>106.2</v>
      </c>
      <c r="L130" s="1589">
        <v>113.8</v>
      </c>
      <c r="M130" s="1589">
        <v>117.2</v>
      </c>
      <c r="N130" s="1589">
        <v>106.9</v>
      </c>
      <c r="O130" s="1589">
        <v>105.4</v>
      </c>
      <c r="P130" s="1589">
        <v>111.4</v>
      </c>
      <c r="Q130" s="1589">
        <v>107.3</v>
      </c>
      <c r="R130" s="1589">
        <v>108.1</v>
      </c>
      <c r="S130" s="1589">
        <v>114.5</v>
      </c>
      <c r="T130" s="1589">
        <v>118.7</v>
      </c>
      <c r="U130" s="1589">
        <v>119</v>
      </c>
      <c r="V130" s="1589">
        <v>122.9</v>
      </c>
      <c r="W130" s="1589">
        <v>124.9</v>
      </c>
      <c r="X130" s="1589">
        <v>121.1</v>
      </c>
      <c r="Y130" s="1589">
        <v>101.4</v>
      </c>
      <c r="Z130" s="1589">
        <v>112.7</v>
      </c>
      <c r="AA130" s="1589">
        <v>112.4</v>
      </c>
      <c r="AB130" s="1589">
        <v>113.6</v>
      </c>
      <c r="AC130" s="1589">
        <v>116.7</v>
      </c>
      <c r="AD130" s="1589">
        <v>121.2</v>
      </c>
      <c r="AE130" s="1589">
        <v>120</v>
      </c>
      <c r="AF130" s="1589">
        <v>118</v>
      </c>
      <c r="AG130" s="1835">
        <v>111.8</v>
      </c>
      <c r="AH130" s="1835">
        <v>124.3</v>
      </c>
      <c r="AI130" s="1835">
        <v>116.4</v>
      </c>
      <c r="AJ130" s="1835">
        <v>100</v>
      </c>
      <c r="AK130" s="1834">
        <v>105.2</v>
      </c>
      <c r="AL130" s="1834">
        <v>105.3</v>
      </c>
      <c r="AM130" s="1834">
        <v>101</v>
      </c>
      <c r="AN130" s="1835">
        <v>101.2</v>
      </c>
    </row>
    <row r="131" spans="2:47">
      <c r="C131" s="1588"/>
      <c r="D131" s="1577" t="s">
        <v>1138</v>
      </c>
      <c r="E131" s="1580">
        <f>ROUND(F131*E134/F134,1)</f>
        <v>157.5</v>
      </c>
      <c r="F131" s="1575">
        <f t="shared" ref="F131:Z131" si="61">F132*$AA$131/$AA$132</f>
        <v>152.92956706963881</v>
      </c>
      <c r="G131" s="1575">
        <f t="shared" si="61"/>
        <v>145.1401178120621</v>
      </c>
      <c r="H131" s="1575">
        <f t="shared" si="61"/>
        <v>126.40599934447256</v>
      </c>
      <c r="I131" s="1575">
        <f t="shared" si="61"/>
        <v>103.62925531282423</v>
      </c>
      <c r="J131" s="1575">
        <f t="shared" si="61"/>
        <v>97.81181852552011</v>
      </c>
      <c r="K131" s="1575">
        <f t="shared" si="61"/>
        <v>99.09362663119731</v>
      </c>
      <c r="L131" s="1575">
        <f t="shared" si="61"/>
        <v>109.24949085310109</v>
      </c>
      <c r="M131" s="1575">
        <f t="shared" si="61"/>
        <v>110.92570145283278</v>
      </c>
      <c r="N131" s="1575">
        <f t="shared" si="61"/>
        <v>98.797824760656411</v>
      </c>
      <c r="O131" s="1575">
        <f t="shared" si="61"/>
        <v>96.825812290383823</v>
      </c>
      <c r="P131" s="1575">
        <f t="shared" si="61"/>
        <v>100.38995262009122</v>
      </c>
      <c r="Q131" s="1575">
        <f t="shared" si="61"/>
        <v>94.74673043138786</v>
      </c>
      <c r="R131" s="1575">
        <f t="shared" si="61"/>
        <v>88.311477058305101</v>
      </c>
      <c r="S131" s="1575">
        <f t="shared" si="61"/>
        <v>91.776613489965044</v>
      </c>
      <c r="T131" s="1575">
        <f t="shared" si="61"/>
        <v>98.607882455237501</v>
      </c>
      <c r="U131" s="1575">
        <f t="shared" si="61"/>
        <v>102.37003058103976</v>
      </c>
      <c r="V131" s="1575">
        <f t="shared" si="61"/>
        <v>108.23394495412845</v>
      </c>
      <c r="W131" s="1575">
        <f t="shared" si="61"/>
        <v>109.92354740061162</v>
      </c>
      <c r="X131" s="1575">
        <f t="shared" si="61"/>
        <v>104.5565749235474</v>
      </c>
      <c r="Y131" s="1575">
        <f t="shared" si="61"/>
        <v>94.717125382263006</v>
      </c>
      <c r="Z131" s="1575">
        <f t="shared" si="61"/>
        <v>99.686544342507645</v>
      </c>
      <c r="AA131" s="1575">
        <v>97.5</v>
      </c>
      <c r="AB131" s="1575">
        <v>94</v>
      </c>
      <c r="AC131" s="1575">
        <v>96.5</v>
      </c>
      <c r="AD131" s="1575">
        <v>102.3</v>
      </c>
      <c r="AE131" s="1575">
        <v>100</v>
      </c>
      <c r="AF131" s="1575">
        <v>96.3</v>
      </c>
      <c r="AG131" s="1575">
        <v>94.4</v>
      </c>
      <c r="AH131" s="1575">
        <v>105</v>
      </c>
      <c r="AI131" s="1575">
        <v>98.3</v>
      </c>
      <c r="AJ131" s="1575">
        <v>84.5</v>
      </c>
      <c r="AK131" s="1575"/>
      <c r="AL131" s="1575"/>
      <c r="AM131" s="1575"/>
      <c r="AN131" s="1575"/>
    </row>
    <row r="132" spans="2:47">
      <c r="C132" s="1588"/>
      <c r="D132" s="1579"/>
      <c r="E132" s="1580"/>
      <c r="F132" s="1578">
        <f t="shared" ref="F132:N132" si="62">F133*$O$132/$O$133</f>
        <v>153.87067209775967</v>
      </c>
      <c r="G132" s="1578">
        <f t="shared" si="62"/>
        <v>146.03328776782863</v>
      </c>
      <c r="H132" s="1578">
        <f t="shared" si="62"/>
        <v>127.18388241736162</v>
      </c>
      <c r="I132" s="1578">
        <f t="shared" si="62"/>
        <v>104.26697380705698</v>
      </c>
      <c r="J132" s="1578">
        <f t="shared" si="62"/>
        <v>98.413737408754073</v>
      </c>
      <c r="K132" s="1578">
        <f t="shared" si="62"/>
        <v>99.703433564312348</v>
      </c>
      <c r="L132" s="1578">
        <f t="shared" si="62"/>
        <v>109.92179541219708</v>
      </c>
      <c r="M132" s="1578">
        <f t="shared" si="62"/>
        <v>111.60832115408098</v>
      </c>
      <c r="N132" s="1578">
        <f t="shared" si="62"/>
        <v>99.405811374568145</v>
      </c>
      <c r="O132" s="1575">
        <f t="shared" ref="O132:T132" si="63">O134*$U$132/$U$134</f>
        <v>97.42166344294003</v>
      </c>
      <c r="P132" s="1575">
        <f t="shared" si="63"/>
        <v>101.00773694390716</v>
      </c>
      <c r="Q132" s="1575">
        <f t="shared" si="63"/>
        <v>95.329787234042556</v>
      </c>
      <c r="R132" s="1575">
        <f t="shared" si="63"/>
        <v>88.854932301740817</v>
      </c>
      <c r="S132" s="1575">
        <f t="shared" si="63"/>
        <v>92.341392649903284</v>
      </c>
      <c r="T132" s="1575">
        <f t="shared" si="63"/>
        <v>99.214700193423582</v>
      </c>
      <c r="U132" s="1575">
        <v>103</v>
      </c>
      <c r="V132" s="1575">
        <v>108.9</v>
      </c>
      <c r="W132" s="1575">
        <v>110.6</v>
      </c>
      <c r="X132" s="1575">
        <v>105.2</v>
      </c>
      <c r="Y132" s="1575">
        <v>95.3</v>
      </c>
      <c r="Z132" s="1575">
        <v>100.3</v>
      </c>
      <c r="AA132" s="1575">
        <v>98.1</v>
      </c>
      <c r="AB132" s="1575"/>
      <c r="AC132" s="1575"/>
      <c r="AD132" s="1575"/>
      <c r="AE132" s="1575"/>
      <c r="AF132" s="1575"/>
      <c r="AG132" s="1575"/>
      <c r="AH132" s="1575"/>
      <c r="AI132" s="1575"/>
      <c r="AJ132" s="1575"/>
      <c r="AK132" s="1575"/>
      <c r="AL132" s="1575"/>
      <c r="AM132" s="1575"/>
      <c r="AN132" s="1575"/>
    </row>
    <row r="133" spans="2:47">
      <c r="C133" s="1507"/>
      <c r="D133" s="1582" t="s">
        <v>1140</v>
      </c>
      <c r="E133" s="1580"/>
      <c r="F133" s="1581">
        <v>155.1</v>
      </c>
      <c r="G133" s="1581">
        <v>147.19999999999999</v>
      </c>
      <c r="H133" s="1581">
        <v>128.19999999999999</v>
      </c>
      <c r="I133" s="1581">
        <v>105.1</v>
      </c>
      <c r="J133" s="1581">
        <v>99.2</v>
      </c>
      <c r="K133" s="1581">
        <v>100.5</v>
      </c>
      <c r="L133" s="1578">
        <v>110.8</v>
      </c>
      <c r="M133" s="1578">
        <v>112.5</v>
      </c>
      <c r="N133" s="1578">
        <v>100.2</v>
      </c>
      <c r="O133" s="1578">
        <v>98.2</v>
      </c>
      <c r="P133" s="1578">
        <v>100</v>
      </c>
      <c r="Q133" s="1578"/>
      <c r="R133" s="1578"/>
      <c r="S133" s="1575"/>
      <c r="T133" s="1575"/>
      <c r="U133" s="1575"/>
      <c r="V133" s="1575"/>
      <c r="W133" s="1575"/>
      <c r="X133" s="1575"/>
      <c r="Y133" s="1575"/>
      <c r="Z133" s="1575"/>
      <c r="AA133" s="1575"/>
      <c r="AB133" s="1575"/>
      <c r="AC133" s="1575"/>
      <c r="AD133" s="1575"/>
      <c r="AE133" s="1575"/>
      <c r="AF133" s="1575"/>
      <c r="AG133" s="1575"/>
      <c r="AH133" s="1575"/>
      <c r="AI133" s="1575"/>
      <c r="AJ133" s="1575"/>
      <c r="AK133" s="1575"/>
      <c r="AL133" s="1575"/>
      <c r="AM133" s="1575"/>
      <c r="AN133" s="1575"/>
    </row>
    <row r="134" spans="2:47">
      <c r="C134" s="1507"/>
      <c r="D134" s="1507"/>
      <c r="E134" s="1590">
        <v>158.9</v>
      </c>
      <c r="F134" s="1575">
        <v>154.30000000000001</v>
      </c>
      <c r="G134" s="1575"/>
      <c r="H134" s="1575"/>
      <c r="I134" s="1575"/>
      <c r="J134" s="1575"/>
      <c r="K134" s="1575"/>
      <c r="L134" s="1575"/>
      <c r="M134" s="1575"/>
      <c r="N134" s="1575"/>
      <c r="O134" s="1575">
        <v>97.8</v>
      </c>
      <c r="P134" s="1575">
        <v>101.4</v>
      </c>
      <c r="Q134" s="1575">
        <v>95.7</v>
      </c>
      <c r="R134" s="1575">
        <v>89.2</v>
      </c>
      <c r="S134" s="1575">
        <v>92.7</v>
      </c>
      <c r="T134" s="1575">
        <v>99.6</v>
      </c>
      <c r="U134" s="1575">
        <v>103.4</v>
      </c>
      <c r="V134" s="1575"/>
      <c r="W134" s="1575"/>
      <c r="X134" s="1575"/>
      <c r="Y134" s="1575"/>
      <c r="Z134" s="1575"/>
      <c r="AA134" s="1575"/>
      <c r="AB134" s="1575"/>
      <c r="AC134" s="1575"/>
      <c r="AD134" s="1575"/>
      <c r="AE134" s="1575"/>
      <c r="AF134" s="1575"/>
      <c r="AG134" s="1575"/>
      <c r="AH134" s="1575"/>
      <c r="AI134" s="1575"/>
      <c r="AJ134" s="1575"/>
      <c r="AK134" s="1575"/>
      <c r="AL134" s="1575"/>
      <c r="AM134" s="1575"/>
      <c r="AN134" s="1575"/>
    </row>
    <row r="135" spans="2:47">
      <c r="C135" s="1507"/>
      <c r="D135" s="1507" t="s">
        <v>1143</v>
      </c>
      <c r="E135" s="1590"/>
      <c r="F135" s="1575"/>
      <c r="G135" s="1575"/>
      <c r="H135" s="1575"/>
      <c r="I135" s="1575"/>
      <c r="J135" s="1575"/>
      <c r="K135" s="1575"/>
      <c r="L135" s="1575"/>
      <c r="M135" s="1575"/>
      <c r="N135" s="1575"/>
      <c r="O135" s="1575"/>
      <c r="P135" s="1575"/>
      <c r="Q135" s="1575">
        <v>96.50833333333334</v>
      </c>
      <c r="R135" s="1575">
        <v>85.2</v>
      </c>
      <c r="S135" s="1575">
        <v>89.241666666666674</v>
      </c>
      <c r="T135" s="1575">
        <v>96.141666666666666</v>
      </c>
      <c r="U135" s="1575">
        <v>100.00833333333333</v>
      </c>
      <c r="V135" s="1575">
        <v>103.70833333333336</v>
      </c>
      <c r="W135" s="1575">
        <v>108.0333333333333</v>
      </c>
      <c r="X135" s="1575">
        <v>107.7</v>
      </c>
      <c r="Y135" s="1575">
        <v>94.27500000000002</v>
      </c>
      <c r="Z135" s="1575">
        <v>104.22500000000001</v>
      </c>
      <c r="AA135" s="1575"/>
      <c r="AB135" s="1575"/>
      <c r="AC135" s="1575"/>
      <c r="AD135" s="1575"/>
      <c r="AE135" s="1575"/>
      <c r="AF135" s="1575"/>
      <c r="AG135" s="1575"/>
      <c r="AH135" s="1575"/>
      <c r="AI135" s="1575"/>
      <c r="AJ135" s="1575"/>
      <c r="AK135" s="1587"/>
      <c r="AL135" s="1587"/>
      <c r="AM135" s="1587"/>
      <c r="AN135" s="1575"/>
    </row>
    <row r="136" spans="2:47">
      <c r="C136" s="1591" t="s">
        <v>1144</v>
      </c>
      <c r="D136" s="916" t="s">
        <v>1196</v>
      </c>
      <c r="E136" s="1574">
        <v>80</v>
      </c>
      <c r="F136" s="1574">
        <v>82.6</v>
      </c>
      <c r="G136" s="1574">
        <v>85.2</v>
      </c>
      <c r="H136" s="1574">
        <v>87.1</v>
      </c>
      <c r="I136" s="1574">
        <v>88.1</v>
      </c>
      <c r="J136" s="1574">
        <v>88.2</v>
      </c>
      <c r="K136" s="1574">
        <v>87.7</v>
      </c>
      <c r="L136" s="1574">
        <v>87.3</v>
      </c>
      <c r="M136" s="1574">
        <v>87.9</v>
      </c>
      <c r="N136" s="1574">
        <v>88.4</v>
      </c>
      <c r="O136" s="1574">
        <v>87.9</v>
      </c>
      <c r="P136" s="1574">
        <v>87.1</v>
      </c>
      <c r="Q136" s="1574">
        <v>86.3</v>
      </c>
      <c r="R136" s="1574">
        <v>85.2</v>
      </c>
      <c r="S136" s="1574">
        <v>84.4</v>
      </c>
      <c r="T136" s="1574">
        <v>84.8</v>
      </c>
      <c r="U136" s="1574">
        <v>85.5</v>
      </c>
      <c r="V136" s="1574">
        <v>86.4</v>
      </c>
      <c r="W136" s="1574">
        <v>88.8</v>
      </c>
      <c r="X136" s="1574">
        <v>91.6</v>
      </c>
      <c r="Y136" s="1574">
        <v>92.7</v>
      </c>
      <c r="Z136" s="1574">
        <v>93</v>
      </c>
      <c r="AA136" s="1574">
        <v>93.5</v>
      </c>
      <c r="AB136" s="1574">
        <v>93.7</v>
      </c>
      <c r="AC136" s="1574">
        <v>94.1</v>
      </c>
      <c r="AD136" s="1574">
        <v>94.9</v>
      </c>
      <c r="AE136" s="1574">
        <v>95.9</v>
      </c>
      <c r="AF136" s="1574">
        <v>96.7</v>
      </c>
      <c r="AG136" s="1834">
        <v>99.3</v>
      </c>
      <c r="AH136" s="1834">
        <v>99.2</v>
      </c>
      <c r="AI136" s="1834">
        <v>99.5</v>
      </c>
      <c r="AJ136" s="1834">
        <v>100</v>
      </c>
      <c r="AK136" s="1834">
        <v>98.9</v>
      </c>
      <c r="AL136" s="1835">
        <v>99.4</v>
      </c>
      <c r="AM136" s="1835">
        <v>99</v>
      </c>
      <c r="AN136" s="1835">
        <v>98.9</v>
      </c>
    </row>
    <row r="137" spans="2:47">
      <c r="D137" s="1577" t="s">
        <v>1138</v>
      </c>
      <c r="E137" s="1575">
        <f>ROUND(F137*E141/F141,1)</f>
        <v>109</v>
      </c>
      <c r="F137" s="1575">
        <f t="shared" ref="F137:O137" si="64">F138*$P$137/$P$138</f>
        <v>110.32307578266055</v>
      </c>
      <c r="G137" s="1575">
        <f t="shared" si="64"/>
        <v>113.32639405058408</v>
      </c>
      <c r="H137" s="1575">
        <f t="shared" si="64"/>
        <v>115.19236102177919</v>
      </c>
      <c r="I137" s="1575">
        <f t="shared" si="64"/>
        <v>114.5792575883865</v>
      </c>
      <c r="J137" s="1575">
        <f t="shared" si="64"/>
        <v>111.70922267554832</v>
      </c>
      <c r="K137" s="1575">
        <f t="shared" si="64"/>
        <v>108.80364553468731</v>
      </c>
      <c r="L137" s="1575">
        <f t="shared" si="64"/>
        <v>106.20906288902553</v>
      </c>
      <c r="M137" s="1575">
        <f t="shared" si="64"/>
        <v>105.72924281071819</v>
      </c>
      <c r="N137" s="1575">
        <f t="shared" si="64"/>
        <v>105.06282603529135</v>
      </c>
      <c r="O137" s="1575">
        <f t="shared" si="64"/>
        <v>104.77848821110926</v>
      </c>
      <c r="P137" s="1575">
        <f t="shared" ref="P137:Z137" si="65">P138*$AA$137/$AA$138</f>
        <v>104.82291599613775</v>
      </c>
      <c r="Q137" s="1575">
        <f t="shared" si="65"/>
        <v>102.22748632121018</v>
      </c>
      <c r="R137" s="1575">
        <f t="shared" si="65"/>
        <v>100.72700354039269</v>
      </c>
      <c r="S137" s="1575">
        <f t="shared" si="65"/>
        <v>97.977470228516268</v>
      </c>
      <c r="T137" s="1575">
        <f t="shared" si="65"/>
        <v>97.89636305117476</v>
      </c>
      <c r="U137" s="1575">
        <f t="shared" si="65"/>
        <v>97.336723527518501</v>
      </c>
      <c r="V137" s="1575">
        <f t="shared" si="65"/>
        <v>97.231284196974556</v>
      </c>
      <c r="W137" s="1575">
        <f t="shared" si="65"/>
        <v>98.853427743804318</v>
      </c>
      <c r="X137" s="1575">
        <f t="shared" si="65"/>
        <v>100.37824267782426</v>
      </c>
      <c r="Y137" s="1575">
        <f t="shared" si="65"/>
        <v>100.70267138719022</v>
      </c>
      <c r="Z137" s="1575">
        <f t="shared" si="65"/>
        <v>100.28902478274864</v>
      </c>
      <c r="AA137" s="1575">
        <v>100.8</v>
      </c>
      <c r="AB137" s="1575">
        <v>100</v>
      </c>
      <c r="AC137" s="1575">
        <v>99.6</v>
      </c>
      <c r="AD137" s="1575">
        <v>99.6</v>
      </c>
      <c r="AE137" s="1575">
        <v>100</v>
      </c>
      <c r="AF137" s="1575">
        <v>100.4</v>
      </c>
      <c r="AG137" s="1575">
        <v>100.1</v>
      </c>
      <c r="AH137" s="1575">
        <v>100</v>
      </c>
      <c r="AI137" s="1575">
        <v>100.3</v>
      </c>
      <c r="AJ137" s="1575">
        <v>100.8</v>
      </c>
      <c r="AK137" s="1575"/>
      <c r="AL137" s="1575"/>
      <c r="AM137" s="1575"/>
      <c r="AN137" s="1575"/>
    </row>
    <row r="138" spans="2:47">
      <c r="D138" s="1348" t="s">
        <v>1139</v>
      </c>
      <c r="E138" s="1575"/>
      <c r="F138" s="1575">
        <f t="shared" ref="F138:O138" si="66">F139*$P$138/$P$139</f>
        <v>113.35112316690686</v>
      </c>
      <c r="G138" s="1575">
        <f t="shared" si="66"/>
        <v>116.43687378146984</v>
      </c>
      <c r="H138" s="1575">
        <f t="shared" si="66"/>
        <v>118.35405611596164</v>
      </c>
      <c r="I138" s="1575">
        <f t="shared" si="66"/>
        <v>117.72412477748574</v>
      </c>
      <c r="J138" s="1575">
        <f t="shared" si="66"/>
        <v>114.77531575824361</v>
      </c>
      <c r="K138" s="1575">
        <f t="shared" si="66"/>
        <v>111.78998898024918</v>
      </c>
      <c r="L138" s="1575">
        <f t="shared" si="66"/>
        <v>109.12419259133677</v>
      </c>
      <c r="M138" s="1575">
        <f t="shared" si="66"/>
        <v>108.6312028481817</v>
      </c>
      <c r="N138" s="1575">
        <f t="shared" si="66"/>
        <v>107.94649487157747</v>
      </c>
      <c r="O138" s="1575">
        <f t="shared" si="66"/>
        <v>107.6543528015597</v>
      </c>
      <c r="P138" s="1575">
        <v>107.7</v>
      </c>
      <c r="Q138" s="1575">
        <v>105.03333333333335</v>
      </c>
      <c r="R138" s="1575">
        <v>103.49166666666669</v>
      </c>
      <c r="S138" s="1575">
        <v>100.66666666666667</v>
      </c>
      <c r="T138" s="1575">
        <v>100.58333333333333</v>
      </c>
      <c r="U138" s="1575">
        <v>100.00833333333333</v>
      </c>
      <c r="V138" s="1575">
        <v>99.899999999999991</v>
      </c>
      <c r="W138" s="1575">
        <v>101.56666666666666</v>
      </c>
      <c r="X138" s="1575">
        <v>103.13333333333333</v>
      </c>
      <c r="Y138" s="1575">
        <v>103.46666666666668</v>
      </c>
      <c r="Z138" s="1575">
        <v>103.04166666666667</v>
      </c>
      <c r="AA138" s="1575">
        <v>103.56666666666666</v>
      </c>
      <c r="AB138" s="1575"/>
      <c r="AC138" s="1575"/>
      <c r="AD138" s="1575"/>
      <c r="AE138" s="1575"/>
      <c r="AF138" s="1575"/>
      <c r="AG138" s="1575"/>
      <c r="AH138" s="1575"/>
      <c r="AI138" s="1575"/>
      <c r="AJ138" s="1575"/>
      <c r="AK138" s="1575"/>
      <c r="AL138" s="1575"/>
      <c r="AM138" s="1575"/>
      <c r="AN138" s="1575"/>
    </row>
    <row r="139" spans="2:47">
      <c r="E139" s="1590"/>
      <c r="F139" s="1575">
        <v>95.507692307692338</v>
      </c>
      <c r="G139" s="1575">
        <v>98.107692307692318</v>
      </c>
      <c r="H139" s="1575">
        <v>99.723076923076917</v>
      </c>
      <c r="I139" s="1575">
        <v>99.192307692307679</v>
      </c>
      <c r="J139" s="1575">
        <v>96.707692307692326</v>
      </c>
      <c r="K139" s="1575">
        <v>94.192307692307693</v>
      </c>
      <c r="L139" s="1575">
        <v>91.946153846153848</v>
      </c>
      <c r="M139" s="1575">
        <v>91.530769230769224</v>
      </c>
      <c r="N139" s="1575">
        <v>90.953846153846143</v>
      </c>
      <c r="O139" s="1575">
        <v>90.707692307692312</v>
      </c>
      <c r="P139" s="1575">
        <v>90.746153846153874</v>
      </c>
      <c r="Q139" s="1575">
        <v>88.55384615384618</v>
      </c>
      <c r="R139" s="1575">
        <v>87.238461538461536</v>
      </c>
      <c r="S139" s="1575">
        <v>84.83846153846153</v>
      </c>
      <c r="T139" s="1575">
        <v>85.061538461538461</v>
      </c>
      <c r="U139" s="1575">
        <v>85.184615384615398</v>
      </c>
      <c r="V139" s="1575">
        <v>85.192307692307693</v>
      </c>
      <c r="W139" s="1575">
        <v>87.83846153846153</v>
      </c>
      <c r="X139" s="1575"/>
      <c r="Y139" s="1575"/>
      <c r="Z139" s="1575"/>
      <c r="AA139" s="1575"/>
      <c r="AB139" s="1575"/>
      <c r="AC139" s="1575"/>
      <c r="AD139" s="1575"/>
      <c r="AE139" s="1575"/>
      <c r="AF139" s="1575"/>
      <c r="AG139" s="1575"/>
      <c r="AH139" s="1575"/>
      <c r="AI139" s="1575"/>
      <c r="AJ139" s="1575"/>
      <c r="AK139" s="1575"/>
      <c r="AL139" s="1575"/>
      <c r="AM139" s="1575"/>
      <c r="AN139" s="1575"/>
    </row>
    <row r="140" spans="2:47">
      <c r="C140" s="882"/>
      <c r="D140" s="882" t="s">
        <v>1140</v>
      </c>
      <c r="E140" s="1592"/>
      <c r="F140" s="1587"/>
      <c r="G140" s="1587"/>
      <c r="H140" s="1587"/>
      <c r="I140" s="1587"/>
      <c r="J140" s="1587"/>
      <c r="K140" s="1587"/>
      <c r="L140" s="1587"/>
      <c r="M140" s="1587"/>
      <c r="N140" s="1587">
        <v>101.4</v>
      </c>
      <c r="O140" s="1587">
        <v>99.7</v>
      </c>
      <c r="P140" s="1587">
        <v>100</v>
      </c>
      <c r="Q140" s="1587"/>
      <c r="R140" s="1587"/>
      <c r="S140" s="1587"/>
      <c r="T140" s="1587"/>
      <c r="U140" s="1587"/>
      <c r="V140" s="1587"/>
      <c r="W140" s="1587"/>
      <c r="X140" s="1587"/>
      <c r="Y140" s="1587"/>
      <c r="Z140" s="1587"/>
      <c r="AA140" s="1587"/>
      <c r="AB140" s="1587"/>
      <c r="AC140" s="1587"/>
      <c r="AD140" s="1587"/>
      <c r="AE140" s="1587"/>
      <c r="AF140" s="1587"/>
      <c r="AG140" s="1587"/>
      <c r="AH140" s="1587"/>
      <c r="AI140" s="1587"/>
      <c r="AJ140" s="1587"/>
      <c r="AK140" s="1587"/>
      <c r="AL140" s="1587"/>
      <c r="AM140" s="1575"/>
      <c r="AN140" s="1575"/>
    </row>
    <row r="141" spans="2:47">
      <c r="D141" s="1336" t="s">
        <v>1145</v>
      </c>
      <c r="E141" s="1593">
        <v>825269</v>
      </c>
      <c r="F141" s="1593">
        <v>835039</v>
      </c>
      <c r="G141" s="1336"/>
      <c r="H141" s="1336"/>
      <c r="I141" s="1336"/>
      <c r="J141" s="1336"/>
      <c r="K141" s="1336"/>
      <c r="L141" s="1336"/>
      <c r="M141" s="1336"/>
      <c r="N141" s="1336"/>
      <c r="O141" s="1336"/>
      <c r="P141" s="1336"/>
      <c r="Q141" s="1336"/>
      <c r="R141" s="1336"/>
      <c r="S141" s="1336"/>
      <c r="T141" s="1336"/>
      <c r="U141" s="1336"/>
      <c r="V141" s="1336"/>
      <c r="W141" s="1336"/>
      <c r="X141" s="1336"/>
      <c r="Y141" s="1336"/>
      <c r="Z141" s="1336"/>
      <c r="AA141" s="1336"/>
      <c r="AB141" s="1336"/>
      <c r="AC141" s="1336"/>
      <c r="AD141" s="1336"/>
      <c r="AE141" s="1336"/>
      <c r="AF141" s="1336"/>
      <c r="AG141" s="1336"/>
      <c r="AH141" s="1336"/>
      <c r="AM141" s="1355"/>
    </row>
    <row r="142" spans="2:47">
      <c r="C142" s="826" t="s">
        <v>1197</v>
      </c>
      <c r="E142" s="1594"/>
      <c r="F142" s="1594"/>
      <c r="G142" s="1594"/>
      <c r="H142" s="1594"/>
      <c r="I142" s="1594"/>
      <c r="J142" s="1594"/>
      <c r="K142" s="1594"/>
      <c r="L142" s="1594"/>
      <c r="M142" s="1594"/>
      <c r="N142" s="1594"/>
      <c r="O142" s="1594"/>
      <c r="P142" s="1594"/>
      <c r="Q142" s="1594"/>
      <c r="R142" s="1594"/>
      <c r="S142" s="1594"/>
      <c r="T142" s="1594"/>
      <c r="U142" s="1594"/>
      <c r="V142" s="1594"/>
      <c r="W142" s="1594"/>
      <c r="X142" s="1594"/>
      <c r="Y142" s="1594"/>
      <c r="Z142" s="1594"/>
      <c r="AA142" s="1594"/>
      <c r="AB142" s="1594"/>
      <c r="AC142" s="1594"/>
      <c r="AD142" s="1594"/>
      <c r="AE142" s="1594"/>
      <c r="AF142" s="1594"/>
      <c r="AG142" s="1594"/>
      <c r="AH142" s="1594"/>
      <c r="AI142" s="1594"/>
      <c r="AJ142" s="1594"/>
      <c r="AK142" s="1594"/>
      <c r="AL142" s="1594"/>
      <c r="AM142" s="1849"/>
      <c r="AN142" s="1594"/>
      <c r="AO142" s="1349"/>
      <c r="AP142" s="1349"/>
      <c r="AQ142" s="1349"/>
      <c r="AR142" s="1349"/>
      <c r="AS142" s="1349"/>
      <c r="AT142" s="1349"/>
      <c r="AU142" s="1349"/>
    </row>
    <row r="143" spans="2:47">
      <c r="B143" s="1451"/>
      <c r="C143" s="1452" t="s">
        <v>1137</v>
      </c>
      <c r="D143" s="1595" t="s">
        <v>1196</v>
      </c>
      <c r="E143" s="1596">
        <v>92.2</v>
      </c>
      <c r="F143" s="1596">
        <v>96.5</v>
      </c>
      <c r="G143" s="1596">
        <v>99.7</v>
      </c>
      <c r="H143" s="1596">
        <v>101.6</v>
      </c>
      <c r="I143" s="1596">
        <v>102.2</v>
      </c>
      <c r="J143" s="1596">
        <v>104</v>
      </c>
      <c r="K143" s="1596">
        <v>105.9</v>
      </c>
      <c r="L143" s="1596">
        <v>107.6</v>
      </c>
      <c r="M143" s="1596">
        <v>109.6</v>
      </c>
      <c r="N143" s="1596">
        <v>108.2</v>
      </c>
      <c r="O143" s="1596">
        <v>106.7</v>
      </c>
      <c r="P143" s="1596">
        <v>106.4</v>
      </c>
      <c r="Q143" s="1596">
        <v>105.4</v>
      </c>
      <c r="R143" s="1596">
        <v>102.4</v>
      </c>
      <c r="S143" s="1596">
        <v>102.3</v>
      </c>
      <c r="T143" s="1596">
        <v>101.8</v>
      </c>
      <c r="U143" s="1596">
        <v>102.9</v>
      </c>
      <c r="V143" s="1596">
        <v>103.9</v>
      </c>
      <c r="W143" s="1596">
        <v>103</v>
      </c>
      <c r="X143" s="1596">
        <v>102.5</v>
      </c>
      <c r="Y143" s="1596">
        <v>97.6</v>
      </c>
      <c r="Z143" s="1596">
        <v>98.6</v>
      </c>
      <c r="AA143" s="1596">
        <v>98.9</v>
      </c>
      <c r="AB143" s="1596">
        <v>97.9</v>
      </c>
      <c r="AC143" s="1596">
        <v>97.9</v>
      </c>
      <c r="AD143" s="1596">
        <v>98.9</v>
      </c>
      <c r="AE143" s="1596">
        <v>99</v>
      </c>
      <c r="AF143" s="1596">
        <v>100.1</v>
      </c>
      <c r="AG143" s="1596">
        <v>100.7</v>
      </c>
      <c r="AH143" s="1596">
        <v>101.9</v>
      </c>
      <c r="AI143" s="1596">
        <v>101.7</v>
      </c>
      <c r="AJ143" s="1596">
        <v>100</v>
      </c>
      <c r="AK143" s="1596">
        <v>100.9</v>
      </c>
      <c r="AL143" s="1596">
        <v>104</v>
      </c>
      <c r="AM143" s="1850">
        <v>105.9</v>
      </c>
      <c r="AN143" s="2194">
        <v>108.9</v>
      </c>
      <c r="AO143" s="1349"/>
      <c r="AP143" s="1349"/>
      <c r="AQ143" s="1349"/>
      <c r="AR143" s="1349"/>
      <c r="AS143" s="1349"/>
      <c r="AT143" s="1349"/>
      <c r="AU143" s="1349"/>
    </row>
    <row r="144" spans="2:47">
      <c r="B144" s="1446"/>
      <c r="C144" s="1453"/>
      <c r="D144" s="1577" t="s">
        <v>1138</v>
      </c>
      <c r="E144" s="1519">
        <v>93.1</v>
      </c>
      <c r="F144" s="1519">
        <v>97.4</v>
      </c>
      <c r="G144" s="1519">
        <v>100.8</v>
      </c>
      <c r="H144" s="1519">
        <v>102.6</v>
      </c>
      <c r="I144" s="1519">
        <v>103.2</v>
      </c>
      <c r="J144" s="1519">
        <v>105</v>
      </c>
      <c r="K144" s="1519">
        <v>106.9</v>
      </c>
      <c r="L144" s="1519">
        <v>108.7</v>
      </c>
      <c r="M144" s="1519">
        <v>110.8</v>
      </c>
      <c r="N144" s="1519">
        <v>109.3</v>
      </c>
      <c r="O144" s="1519">
        <v>107.8</v>
      </c>
      <c r="P144" s="1519">
        <v>107.5</v>
      </c>
      <c r="Q144" s="1519">
        <v>106.5</v>
      </c>
      <c r="R144" s="1519">
        <v>103.4</v>
      </c>
      <c r="S144" s="1519">
        <v>103.3</v>
      </c>
      <c r="T144" s="1519">
        <v>102.8</v>
      </c>
      <c r="U144" s="1519">
        <v>103.9</v>
      </c>
      <c r="V144" s="1519">
        <v>105</v>
      </c>
      <c r="W144" s="1519">
        <v>104.1</v>
      </c>
      <c r="X144" s="1519">
        <v>103.6</v>
      </c>
      <c r="Y144" s="1519">
        <v>98.6</v>
      </c>
      <c r="Z144" s="1519">
        <v>99.6</v>
      </c>
      <c r="AA144" s="1519">
        <v>99.9</v>
      </c>
      <c r="AB144" s="1519">
        <v>98.9</v>
      </c>
      <c r="AC144" s="1519">
        <v>98.9</v>
      </c>
      <c r="AD144" s="1519">
        <v>100</v>
      </c>
      <c r="AE144" s="1519">
        <v>100</v>
      </c>
      <c r="AF144" s="1519">
        <v>101.2</v>
      </c>
      <c r="AG144" s="1519">
        <v>101.7</v>
      </c>
      <c r="AH144" s="1519">
        <v>102.9</v>
      </c>
      <c r="AI144" s="1519">
        <v>102.7</v>
      </c>
      <c r="AJ144" s="1519">
        <v>101</v>
      </c>
      <c r="AK144" s="1519">
        <v>102</v>
      </c>
      <c r="AL144" s="1519"/>
      <c r="AM144" s="1519"/>
      <c r="AN144" s="1519"/>
      <c r="AO144" s="1350" t="s">
        <v>1146</v>
      </c>
    </row>
    <row r="145" spans="2:42">
      <c r="B145" s="1446"/>
      <c r="C145" s="1453"/>
      <c r="D145" s="1577" t="s">
        <v>1147</v>
      </c>
      <c r="E145" s="1519">
        <v>94</v>
      </c>
      <c r="F145" s="1519">
        <v>98.5</v>
      </c>
      <c r="G145" s="1519">
        <v>101.8</v>
      </c>
      <c r="H145" s="1519">
        <v>103.7</v>
      </c>
      <c r="I145" s="1519">
        <v>104.3</v>
      </c>
      <c r="J145" s="1519">
        <v>106.2</v>
      </c>
      <c r="K145" s="1519">
        <v>108.1</v>
      </c>
      <c r="L145" s="1519">
        <v>109.8</v>
      </c>
      <c r="M145" s="1519">
        <v>111.9</v>
      </c>
      <c r="N145" s="1519">
        <v>110.5</v>
      </c>
      <c r="O145" s="1519">
        <v>109</v>
      </c>
      <c r="P145" s="1519">
        <v>108.7</v>
      </c>
      <c r="Q145" s="1519">
        <v>107.6</v>
      </c>
      <c r="R145" s="1519">
        <v>104.5</v>
      </c>
      <c r="S145" s="1519">
        <v>104.4</v>
      </c>
      <c r="T145" s="1519">
        <v>103.6</v>
      </c>
      <c r="U145" s="1519">
        <v>104.6</v>
      </c>
      <c r="V145" s="1519">
        <v>105.7</v>
      </c>
      <c r="W145" s="1519">
        <v>104.8</v>
      </c>
      <c r="X145" s="1519">
        <v>104.2</v>
      </c>
      <c r="Y145" s="1519">
        <v>99</v>
      </c>
      <c r="Z145" s="1519">
        <v>100</v>
      </c>
      <c r="AA145" s="1519">
        <v>100.2</v>
      </c>
      <c r="AB145" s="1519">
        <v>99.3</v>
      </c>
      <c r="AC145" s="1519">
        <v>99</v>
      </c>
      <c r="AD145" s="1519">
        <v>99.9</v>
      </c>
      <c r="AE145" s="1519"/>
      <c r="AF145" s="1519"/>
      <c r="AG145" s="1519"/>
      <c r="AH145" s="1519"/>
      <c r="AI145" s="1519"/>
      <c r="AJ145" s="1519"/>
      <c r="AK145" s="1519"/>
      <c r="AL145" s="1519"/>
      <c r="AM145" s="1519"/>
      <c r="AN145" s="1519"/>
    </row>
    <row r="146" spans="2:42">
      <c r="B146" s="1446"/>
      <c r="C146" s="1453"/>
      <c r="D146" s="1577" t="s">
        <v>1139</v>
      </c>
      <c r="E146" s="1519">
        <v>89.9</v>
      </c>
      <c r="F146" s="1519">
        <v>94.1</v>
      </c>
      <c r="G146" s="1519">
        <v>97.3</v>
      </c>
      <c r="H146" s="1519">
        <v>99.1</v>
      </c>
      <c r="I146" s="1519">
        <v>99.7</v>
      </c>
      <c r="J146" s="1519">
        <v>101.4</v>
      </c>
      <c r="K146" s="1519">
        <v>103.3</v>
      </c>
      <c r="L146" s="1519">
        <v>104.9</v>
      </c>
      <c r="M146" s="1519">
        <v>107</v>
      </c>
      <c r="N146" s="1519">
        <v>105.6</v>
      </c>
      <c r="O146" s="1519">
        <v>104.1</v>
      </c>
      <c r="P146" s="1519">
        <v>103.9</v>
      </c>
      <c r="Q146" s="1519">
        <v>102.9</v>
      </c>
      <c r="R146" s="1519">
        <v>99.9</v>
      </c>
      <c r="S146" s="1519">
        <v>99.8</v>
      </c>
      <c r="T146" s="1519">
        <v>99</v>
      </c>
      <c r="U146" s="1519">
        <v>100</v>
      </c>
      <c r="V146" s="1519">
        <v>101</v>
      </c>
      <c r="W146" s="1519">
        <v>100.1</v>
      </c>
      <c r="X146" s="1519">
        <v>99.6</v>
      </c>
      <c r="Y146" s="1519">
        <v>94.8</v>
      </c>
      <c r="Z146" s="1519"/>
      <c r="AA146" s="1519"/>
      <c r="AB146" s="1519"/>
      <c r="AC146" s="1519"/>
      <c r="AD146" s="1519"/>
      <c r="AE146" s="1519"/>
      <c r="AF146" s="1519"/>
      <c r="AG146" s="1519"/>
      <c r="AH146" s="1519"/>
      <c r="AI146" s="1519"/>
      <c r="AJ146" s="1519"/>
      <c r="AK146" s="1519"/>
      <c r="AL146" s="1520"/>
      <c r="AM146" s="1520"/>
      <c r="AN146" s="1519"/>
    </row>
    <row r="147" spans="2:42">
      <c r="B147" s="1446"/>
      <c r="C147" s="1452" t="s">
        <v>1141</v>
      </c>
      <c r="D147" s="1595" t="s">
        <v>1196</v>
      </c>
      <c r="E147" s="1597">
        <v>106</v>
      </c>
      <c r="F147" s="1597">
        <v>107.6</v>
      </c>
      <c r="G147" s="1597">
        <v>107.6</v>
      </c>
      <c r="H147" s="1597">
        <v>107.9</v>
      </c>
      <c r="I147" s="1597">
        <v>107.2</v>
      </c>
      <c r="J147" s="1597">
        <v>108.7</v>
      </c>
      <c r="K147" s="1597">
        <v>110.9</v>
      </c>
      <c r="L147" s="1597">
        <v>112.8</v>
      </c>
      <c r="M147" s="1597">
        <v>113</v>
      </c>
      <c r="N147" s="1597">
        <v>110.9</v>
      </c>
      <c r="O147" s="1597">
        <v>109.7</v>
      </c>
      <c r="P147" s="1597">
        <v>110.4</v>
      </c>
      <c r="Q147" s="1597">
        <v>110.4</v>
      </c>
      <c r="R147" s="1597">
        <v>108.4</v>
      </c>
      <c r="S147" s="1597">
        <v>108.6</v>
      </c>
      <c r="T147" s="1597">
        <v>108.1</v>
      </c>
      <c r="U147" s="1597">
        <v>109.7</v>
      </c>
      <c r="V147" s="1597">
        <v>110.4</v>
      </c>
      <c r="W147" s="1597">
        <v>109.3</v>
      </c>
      <c r="X147" s="1597">
        <v>107.1</v>
      </c>
      <c r="Y147" s="1597">
        <v>103.5</v>
      </c>
      <c r="Z147" s="1597">
        <v>105.5</v>
      </c>
      <c r="AA147" s="1597">
        <v>106</v>
      </c>
      <c r="AB147" s="1597">
        <v>104.9</v>
      </c>
      <c r="AC147" s="1597">
        <v>104.5</v>
      </c>
      <c r="AD147" s="1597">
        <v>102.2</v>
      </c>
      <c r="AE147" s="1597">
        <v>101.2</v>
      </c>
      <c r="AF147" s="1597">
        <v>102.5</v>
      </c>
      <c r="AG147" s="1597">
        <v>102.4</v>
      </c>
      <c r="AH147" s="1597">
        <v>102.4</v>
      </c>
      <c r="AI147" s="1597">
        <v>101.7</v>
      </c>
      <c r="AJ147" s="1597">
        <v>100</v>
      </c>
      <c r="AK147" s="1597">
        <v>101.2</v>
      </c>
      <c r="AL147" s="1519">
        <v>101.3</v>
      </c>
      <c r="AM147" s="1851"/>
      <c r="AN147" s="1851"/>
    </row>
    <row r="148" spans="2:42">
      <c r="B148" s="1446"/>
      <c r="C148" s="1453"/>
      <c r="D148" s="1577" t="s">
        <v>1138</v>
      </c>
      <c r="E148" s="1519">
        <v>104.6</v>
      </c>
      <c r="F148" s="1519">
        <v>106.1</v>
      </c>
      <c r="G148" s="1519">
        <v>106.3</v>
      </c>
      <c r="H148" s="1519">
        <v>106.5</v>
      </c>
      <c r="I148" s="1519">
        <v>106</v>
      </c>
      <c r="J148" s="1519">
        <v>107.3</v>
      </c>
      <c r="K148" s="1519">
        <v>109.5</v>
      </c>
      <c r="L148" s="1519">
        <v>111.4</v>
      </c>
      <c r="M148" s="1519">
        <v>111.7</v>
      </c>
      <c r="N148" s="1519">
        <v>109.5</v>
      </c>
      <c r="O148" s="1519">
        <v>108.3</v>
      </c>
      <c r="P148" s="1519">
        <v>109</v>
      </c>
      <c r="Q148" s="1519">
        <v>109</v>
      </c>
      <c r="R148" s="1519">
        <v>107</v>
      </c>
      <c r="S148" s="1519">
        <v>107.3</v>
      </c>
      <c r="T148" s="1519">
        <v>106.7</v>
      </c>
      <c r="U148" s="1519">
        <v>108.3</v>
      </c>
      <c r="V148" s="1519">
        <v>109.1</v>
      </c>
      <c r="W148" s="1519">
        <v>108.1</v>
      </c>
      <c r="X148" s="1519">
        <v>105.8</v>
      </c>
      <c r="Y148" s="1519">
        <v>102.3</v>
      </c>
      <c r="Z148" s="1519">
        <v>104.2</v>
      </c>
      <c r="AA148" s="1519">
        <v>104.7</v>
      </c>
      <c r="AB148" s="1598">
        <v>103.7</v>
      </c>
      <c r="AC148" s="1598">
        <v>103.1</v>
      </c>
      <c r="AD148" s="1598">
        <v>101</v>
      </c>
      <c r="AE148" s="1598">
        <v>100</v>
      </c>
      <c r="AF148" s="1598">
        <v>101.3</v>
      </c>
      <c r="AG148" s="1598">
        <v>101.2</v>
      </c>
      <c r="AH148" s="1598">
        <v>101.2</v>
      </c>
      <c r="AI148" s="1598">
        <v>100.4</v>
      </c>
      <c r="AJ148" s="1598">
        <v>98.7</v>
      </c>
      <c r="AK148" s="1598">
        <v>99.4</v>
      </c>
      <c r="AL148" s="1598"/>
      <c r="AM148" s="1598"/>
      <c r="AN148" s="1598"/>
      <c r="AO148" s="1350" t="s">
        <v>1146</v>
      </c>
    </row>
    <row r="149" spans="2:42">
      <c r="B149" s="1446"/>
      <c r="C149" s="1453"/>
      <c r="D149" s="1577" t="s">
        <v>1147</v>
      </c>
      <c r="E149" s="1598">
        <v>101.1</v>
      </c>
      <c r="F149" s="1598">
        <v>102.7</v>
      </c>
      <c r="G149" s="1598">
        <v>102.7</v>
      </c>
      <c r="H149" s="1598">
        <v>103</v>
      </c>
      <c r="I149" s="1598">
        <v>102.5</v>
      </c>
      <c r="J149" s="1598">
        <v>103.7</v>
      </c>
      <c r="K149" s="1598">
        <v>105.9</v>
      </c>
      <c r="L149" s="1598">
        <v>107.5</v>
      </c>
      <c r="M149" s="1598">
        <v>107.9</v>
      </c>
      <c r="N149" s="1598">
        <v>105.8</v>
      </c>
      <c r="O149" s="1598">
        <v>104.8</v>
      </c>
      <c r="P149" s="1598">
        <v>105.4</v>
      </c>
      <c r="Q149" s="1598">
        <v>105.4</v>
      </c>
      <c r="R149" s="1598">
        <v>103.5</v>
      </c>
      <c r="S149" s="1598">
        <v>103.7</v>
      </c>
      <c r="T149" s="1598">
        <v>102.9</v>
      </c>
      <c r="U149" s="1598">
        <v>104.3</v>
      </c>
      <c r="V149" s="1598">
        <v>105.1</v>
      </c>
      <c r="W149" s="1598">
        <v>104.1</v>
      </c>
      <c r="X149" s="1598">
        <v>101.9</v>
      </c>
      <c r="Y149" s="1598">
        <v>98.2</v>
      </c>
      <c r="Z149" s="1598">
        <v>100</v>
      </c>
      <c r="AA149" s="1598">
        <v>100.5</v>
      </c>
      <c r="AB149" s="1598">
        <v>99.6</v>
      </c>
      <c r="AC149" s="1598">
        <v>98.8</v>
      </c>
      <c r="AD149" s="1598">
        <v>96.4</v>
      </c>
      <c r="AE149" s="1598"/>
      <c r="AF149" s="1598"/>
      <c r="AG149" s="1598"/>
      <c r="AH149" s="1598"/>
      <c r="AI149" s="1598"/>
      <c r="AJ149" s="1598"/>
      <c r="AK149" s="1598"/>
      <c r="AL149" s="1598"/>
      <c r="AM149" s="1598"/>
      <c r="AN149" s="1598"/>
    </row>
    <row r="150" spans="2:42">
      <c r="B150" s="1447" t="s">
        <v>1148</v>
      </c>
      <c r="C150" s="1454"/>
      <c r="D150" s="1599" t="s">
        <v>1139</v>
      </c>
      <c r="E150" s="1600">
        <v>96.9</v>
      </c>
      <c r="F150" s="1600">
        <v>98.3</v>
      </c>
      <c r="G150" s="1600">
        <v>98.5</v>
      </c>
      <c r="H150" s="1600">
        <v>98.7</v>
      </c>
      <c r="I150" s="1600">
        <v>98.2</v>
      </c>
      <c r="J150" s="1600">
        <v>99.4</v>
      </c>
      <c r="K150" s="1600">
        <v>101.5</v>
      </c>
      <c r="L150" s="1600">
        <v>103</v>
      </c>
      <c r="M150" s="1600">
        <v>103.5</v>
      </c>
      <c r="N150" s="1600">
        <v>101.4</v>
      </c>
      <c r="O150" s="1600">
        <v>100.4</v>
      </c>
      <c r="P150" s="1600">
        <v>101.1</v>
      </c>
      <c r="Q150" s="1600">
        <v>101.1</v>
      </c>
      <c r="R150" s="1600">
        <v>99.2</v>
      </c>
      <c r="S150" s="1600">
        <v>99.4</v>
      </c>
      <c r="T150" s="1600">
        <v>98.6</v>
      </c>
      <c r="U150" s="1600">
        <v>100</v>
      </c>
      <c r="V150" s="1600">
        <v>100.7</v>
      </c>
      <c r="W150" s="1600">
        <v>99.7</v>
      </c>
      <c r="X150" s="1600">
        <v>97.6</v>
      </c>
      <c r="Y150" s="1600">
        <v>94.3</v>
      </c>
      <c r="Z150" s="1600"/>
      <c r="AA150" s="1600"/>
      <c r="AB150" s="1520"/>
      <c r="AC150" s="1520"/>
      <c r="AD150" s="1520"/>
      <c r="AE150" s="1520"/>
      <c r="AF150" s="1520"/>
      <c r="AG150" s="1520"/>
      <c r="AH150" s="1520"/>
      <c r="AI150" s="1520"/>
      <c r="AJ150" s="1520"/>
      <c r="AK150" s="1520"/>
      <c r="AL150" s="1519"/>
      <c r="AM150" s="1519"/>
      <c r="AN150" s="1519"/>
    </row>
    <row r="151" spans="2:42">
      <c r="B151" s="1447"/>
      <c r="C151" s="1453" t="s">
        <v>1142</v>
      </c>
      <c r="D151" s="1577" t="s">
        <v>1196</v>
      </c>
      <c r="E151" s="1598">
        <v>147.6</v>
      </c>
      <c r="F151" s="1598">
        <v>147.4</v>
      </c>
      <c r="G151" s="1598">
        <v>138</v>
      </c>
      <c r="H151" s="1598">
        <v>117.8</v>
      </c>
      <c r="I151" s="1598">
        <v>104.6</v>
      </c>
      <c r="J151" s="1598">
        <v>102.4</v>
      </c>
      <c r="K151" s="1598">
        <v>106.2</v>
      </c>
      <c r="L151" s="1598">
        <v>113.8</v>
      </c>
      <c r="M151" s="1598">
        <v>117.2</v>
      </c>
      <c r="N151" s="1598">
        <v>106.9</v>
      </c>
      <c r="O151" s="1598">
        <v>105.4</v>
      </c>
      <c r="P151" s="1598">
        <v>111.4</v>
      </c>
      <c r="Q151" s="1598">
        <v>107.3</v>
      </c>
      <c r="R151" s="1598">
        <v>108.1</v>
      </c>
      <c r="S151" s="1598">
        <v>114.5</v>
      </c>
      <c r="T151" s="1598">
        <v>118.7</v>
      </c>
      <c r="U151" s="1598">
        <v>119</v>
      </c>
      <c r="V151" s="1598">
        <v>122.9</v>
      </c>
      <c r="W151" s="1598">
        <v>124.9</v>
      </c>
      <c r="X151" s="1598">
        <v>121.1</v>
      </c>
      <c r="Y151" s="1598">
        <v>101.4</v>
      </c>
      <c r="Z151" s="1598">
        <v>112.7</v>
      </c>
      <c r="AA151" s="1598">
        <v>112.4</v>
      </c>
      <c r="AB151" s="1519">
        <v>113.6</v>
      </c>
      <c r="AC151" s="1519">
        <v>116.7</v>
      </c>
      <c r="AD151" s="1519">
        <v>121.2</v>
      </c>
      <c r="AE151" s="1519">
        <v>120</v>
      </c>
      <c r="AF151" s="1519">
        <v>118</v>
      </c>
      <c r="AG151" s="1519">
        <v>117.6</v>
      </c>
      <c r="AH151" s="1519">
        <v>116.2</v>
      </c>
      <c r="AI151" s="1519">
        <v>115.1</v>
      </c>
      <c r="AJ151" s="1519">
        <v>100</v>
      </c>
      <c r="AK151" s="1519">
        <v>107.4</v>
      </c>
      <c r="AL151" s="1597">
        <v>113</v>
      </c>
      <c r="AM151" s="1843"/>
      <c r="AN151" s="1851"/>
    </row>
    <row r="152" spans="2:42">
      <c r="B152" s="1446"/>
      <c r="C152" s="1455"/>
      <c r="D152" s="1577" t="s">
        <v>1138</v>
      </c>
      <c r="E152" s="1519">
        <v>123.6</v>
      </c>
      <c r="F152" s="1519">
        <v>123.4</v>
      </c>
      <c r="G152" s="1519">
        <v>115.5</v>
      </c>
      <c r="H152" s="1519">
        <v>98.6</v>
      </c>
      <c r="I152" s="1519">
        <v>87.5</v>
      </c>
      <c r="J152" s="1519">
        <v>85.7</v>
      </c>
      <c r="K152" s="1519">
        <v>88.9</v>
      </c>
      <c r="L152" s="1519">
        <v>95.2</v>
      </c>
      <c r="M152" s="1519">
        <v>98.1</v>
      </c>
      <c r="N152" s="1519">
        <v>89.5</v>
      </c>
      <c r="O152" s="1519">
        <v>88.3</v>
      </c>
      <c r="P152" s="1519">
        <v>93.2</v>
      </c>
      <c r="Q152" s="1519">
        <v>89.8</v>
      </c>
      <c r="R152" s="1519">
        <v>90.5</v>
      </c>
      <c r="S152" s="1519">
        <v>95.8</v>
      </c>
      <c r="T152" s="1519">
        <v>99.4</v>
      </c>
      <c r="U152" s="1519">
        <v>99.6</v>
      </c>
      <c r="V152" s="1519">
        <v>102.9</v>
      </c>
      <c r="W152" s="1519">
        <v>104.6</v>
      </c>
      <c r="X152" s="1519">
        <v>101.4</v>
      </c>
      <c r="Y152" s="1519">
        <v>84.7</v>
      </c>
      <c r="Z152" s="1519">
        <v>94.1</v>
      </c>
      <c r="AA152" s="1519">
        <v>93.8</v>
      </c>
      <c r="AB152" s="1519">
        <v>94.7</v>
      </c>
      <c r="AC152" s="1519">
        <v>97.3</v>
      </c>
      <c r="AD152" s="1519">
        <v>101</v>
      </c>
      <c r="AE152" s="1519">
        <v>100</v>
      </c>
      <c r="AF152" s="1519">
        <v>98.3</v>
      </c>
      <c r="AG152" s="1519">
        <v>98.2</v>
      </c>
      <c r="AH152" s="1519">
        <v>97.1</v>
      </c>
      <c r="AI152" s="1519">
        <v>96.1</v>
      </c>
      <c r="AJ152" s="1519">
        <v>83.5</v>
      </c>
      <c r="AK152" s="1519">
        <v>89.7</v>
      </c>
      <c r="AL152" s="1519"/>
      <c r="AM152" s="1519"/>
      <c r="AN152" s="1519"/>
      <c r="AO152" s="1350" t="s">
        <v>1146</v>
      </c>
    </row>
    <row r="153" spans="2:42">
      <c r="B153" s="1446"/>
      <c r="C153" s="1455"/>
      <c r="D153" s="1577" t="s">
        <v>1147</v>
      </c>
      <c r="E153" s="1555">
        <v>130.5</v>
      </c>
      <c r="F153" s="1519">
        <v>130.4</v>
      </c>
      <c r="G153" s="1519">
        <v>122</v>
      </c>
      <c r="H153" s="1519">
        <v>104.2</v>
      </c>
      <c r="I153" s="1519">
        <v>92.5</v>
      </c>
      <c r="J153" s="1519">
        <v>90.5</v>
      </c>
      <c r="K153" s="1519">
        <v>94</v>
      </c>
      <c r="L153" s="1519">
        <v>100.6</v>
      </c>
      <c r="M153" s="1519">
        <v>103.7</v>
      </c>
      <c r="N153" s="1519">
        <v>94.6</v>
      </c>
      <c r="O153" s="1519">
        <v>93.3</v>
      </c>
      <c r="P153" s="1519">
        <v>98.5</v>
      </c>
      <c r="Q153" s="1519">
        <v>94.8</v>
      </c>
      <c r="R153" s="1519">
        <v>95.7</v>
      </c>
      <c r="S153" s="1519">
        <v>101.2</v>
      </c>
      <c r="T153" s="1519">
        <v>104.4</v>
      </c>
      <c r="U153" s="1519">
        <v>104.8</v>
      </c>
      <c r="V153" s="1519">
        <v>108.2</v>
      </c>
      <c r="W153" s="1519">
        <v>110.7</v>
      </c>
      <c r="X153" s="1519">
        <v>107.6</v>
      </c>
      <c r="Y153" s="1519">
        <v>89.9</v>
      </c>
      <c r="Z153" s="1519">
        <v>100</v>
      </c>
      <c r="AA153" s="1519">
        <v>99.5</v>
      </c>
      <c r="AB153" s="1519">
        <v>100.9</v>
      </c>
      <c r="AC153" s="1519">
        <v>103.3</v>
      </c>
      <c r="AD153" s="1519">
        <v>106.8</v>
      </c>
      <c r="AE153" s="1519"/>
      <c r="AF153" s="1519"/>
      <c r="AG153" s="1519"/>
      <c r="AH153" s="1519"/>
      <c r="AI153" s="1519"/>
      <c r="AJ153" s="1519"/>
      <c r="AK153" s="1519"/>
      <c r="AL153" s="1519"/>
      <c r="AM153" s="1519"/>
      <c r="AN153" s="1519"/>
    </row>
    <row r="154" spans="2:42">
      <c r="B154" s="1446"/>
      <c r="C154" s="1455"/>
      <c r="D154" s="1577" t="s">
        <v>1139</v>
      </c>
      <c r="E154" s="1555">
        <v>124.6</v>
      </c>
      <c r="F154" s="1519">
        <v>124.5</v>
      </c>
      <c r="G154" s="1519">
        <v>116.5</v>
      </c>
      <c r="H154" s="1519">
        <v>99.5</v>
      </c>
      <c r="I154" s="1519">
        <v>88.3</v>
      </c>
      <c r="J154" s="1519">
        <v>86.4</v>
      </c>
      <c r="K154" s="1519">
        <v>89.7</v>
      </c>
      <c r="L154" s="1519">
        <v>96.1</v>
      </c>
      <c r="M154" s="1519">
        <v>99</v>
      </c>
      <c r="N154" s="1519">
        <v>90.3</v>
      </c>
      <c r="O154" s="1519">
        <v>89</v>
      </c>
      <c r="P154" s="1519">
        <v>94.1</v>
      </c>
      <c r="Q154" s="1519">
        <v>90.5</v>
      </c>
      <c r="R154" s="1519">
        <v>91.3</v>
      </c>
      <c r="S154" s="1519">
        <v>96.6</v>
      </c>
      <c r="T154" s="1519">
        <v>99.7</v>
      </c>
      <c r="U154" s="1519">
        <v>100</v>
      </c>
      <c r="V154" s="1519">
        <v>103.3</v>
      </c>
      <c r="W154" s="1519">
        <v>105.7</v>
      </c>
      <c r="X154" s="1519">
        <v>102.7</v>
      </c>
      <c r="Y154" s="1519">
        <v>85.6</v>
      </c>
      <c r="Z154" s="1519"/>
      <c r="AA154" s="1519"/>
      <c r="AB154" s="1519"/>
      <c r="AC154" s="1519"/>
      <c r="AD154" s="1519"/>
      <c r="AE154" s="1519"/>
      <c r="AF154" s="1519"/>
      <c r="AG154" s="1519"/>
      <c r="AH154" s="1519"/>
      <c r="AI154" s="1519"/>
      <c r="AJ154" s="1519"/>
      <c r="AK154" s="1519"/>
      <c r="AL154" s="1520"/>
      <c r="AM154" s="1520"/>
      <c r="AN154" s="1519"/>
      <c r="AO154" s="1350" t="s">
        <v>271</v>
      </c>
    </row>
    <row r="155" spans="2:42">
      <c r="B155" s="1446"/>
      <c r="C155" s="1452" t="s">
        <v>1144</v>
      </c>
      <c r="D155" s="1595" t="s">
        <v>1196</v>
      </c>
      <c r="E155" s="1509">
        <v>80</v>
      </c>
      <c r="F155" s="1597">
        <v>82.6</v>
      </c>
      <c r="G155" s="1597">
        <v>85.2</v>
      </c>
      <c r="H155" s="1597">
        <v>87.1</v>
      </c>
      <c r="I155" s="1597">
        <v>88.1</v>
      </c>
      <c r="J155" s="1597">
        <v>88.2</v>
      </c>
      <c r="K155" s="1597">
        <v>87.7</v>
      </c>
      <c r="L155" s="1597">
        <v>87.3</v>
      </c>
      <c r="M155" s="1597">
        <v>87.9</v>
      </c>
      <c r="N155" s="1597">
        <v>88.4</v>
      </c>
      <c r="O155" s="1597">
        <v>87.9</v>
      </c>
      <c r="P155" s="1597">
        <v>87.1</v>
      </c>
      <c r="Q155" s="1597">
        <v>86.3</v>
      </c>
      <c r="R155" s="1597">
        <v>85.2</v>
      </c>
      <c r="S155" s="1597">
        <v>84.4</v>
      </c>
      <c r="T155" s="1597">
        <v>84.8</v>
      </c>
      <c r="U155" s="1597">
        <v>85.5</v>
      </c>
      <c r="V155" s="1597">
        <v>86.4</v>
      </c>
      <c r="W155" s="1597">
        <v>88.8</v>
      </c>
      <c r="X155" s="1597">
        <v>91.6</v>
      </c>
      <c r="Y155" s="1597">
        <v>92.7</v>
      </c>
      <c r="Z155" s="1597">
        <v>93</v>
      </c>
      <c r="AA155" s="1597">
        <v>93.5</v>
      </c>
      <c r="AB155" s="1597">
        <v>93.7</v>
      </c>
      <c r="AC155" s="1597">
        <v>94.1</v>
      </c>
      <c r="AD155" s="1597">
        <v>94.9</v>
      </c>
      <c r="AE155" s="1597">
        <v>95.9</v>
      </c>
      <c r="AF155" s="1597">
        <v>96.7</v>
      </c>
      <c r="AG155" s="1597">
        <v>98.1</v>
      </c>
      <c r="AH155" s="1597">
        <v>98.5</v>
      </c>
      <c r="AI155" s="1597">
        <v>99.7</v>
      </c>
      <c r="AJ155" s="1597">
        <v>100</v>
      </c>
      <c r="AK155" s="1597">
        <v>99.8</v>
      </c>
      <c r="AL155" s="1597">
        <v>99</v>
      </c>
      <c r="AM155" s="1843"/>
      <c r="AN155" s="1851"/>
      <c r="AO155" s="1350"/>
    </row>
    <row r="156" spans="2:42">
      <c r="B156" s="1446"/>
      <c r="C156" s="1456"/>
      <c r="D156" s="1577" t="s">
        <v>1138</v>
      </c>
      <c r="E156" s="1519">
        <v>83.5</v>
      </c>
      <c r="F156" s="1519">
        <v>86.1</v>
      </c>
      <c r="G156" s="1519">
        <v>88.9</v>
      </c>
      <c r="H156" s="1519">
        <v>90.9</v>
      </c>
      <c r="I156" s="1519">
        <v>91.9</v>
      </c>
      <c r="J156" s="1519">
        <v>92</v>
      </c>
      <c r="K156" s="1519">
        <v>91.5</v>
      </c>
      <c r="L156" s="1519">
        <v>91.1</v>
      </c>
      <c r="M156" s="1519">
        <v>91.7</v>
      </c>
      <c r="N156" s="1519">
        <v>92.2</v>
      </c>
      <c r="O156" s="1519">
        <v>91.7</v>
      </c>
      <c r="P156" s="1519">
        <v>90.9</v>
      </c>
      <c r="Q156" s="1519">
        <v>90</v>
      </c>
      <c r="R156" s="1519">
        <v>88.9</v>
      </c>
      <c r="S156" s="1519">
        <v>88</v>
      </c>
      <c r="T156" s="1519">
        <v>88.5</v>
      </c>
      <c r="U156" s="1519">
        <v>89.2</v>
      </c>
      <c r="V156" s="1519">
        <v>90.1</v>
      </c>
      <c r="W156" s="1519">
        <v>92.6</v>
      </c>
      <c r="X156" s="1519">
        <v>95.5</v>
      </c>
      <c r="Y156" s="1519">
        <v>96.7</v>
      </c>
      <c r="Z156" s="1519">
        <v>96.9</v>
      </c>
      <c r="AA156" s="1519">
        <v>97.5</v>
      </c>
      <c r="AB156" s="1598">
        <v>97.8</v>
      </c>
      <c r="AC156" s="1598">
        <v>98.2</v>
      </c>
      <c r="AD156" s="1598">
        <v>99</v>
      </c>
      <c r="AE156" s="1598">
        <v>100</v>
      </c>
      <c r="AF156" s="1598">
        <v>100.9</v>
      </c>
      <c r="AG156" s="1598">
        <v>102.3</v>
      </c>
      <c r="AH156" s="1598">
        <v>102.7</v>
      </c>
      <c r="AI156" s="1598">
        <v>104</v>
      </c>
      <c r="AJ156" s="1598">
        <v>104.3</v>
      </c>
      <c r="AK156" s="1598">
        <v>104.1</v>
      </c>
      <c r="AL156" s="1598"/>
      <c r="AM156" s="1598"/>
      <c r="AN156" s="1598"/>
      <c r="AO156" s="1350" t="s">
        <v>1146</v>
      </c>
    </row>
    <row r="157" spans="2:42">
      <c r="B157" s="1446"/>
      <c r="C157" s="1456"/>
      <c r="D157" s="1577" t="s">
        <v>1147</v>
      </c>
      <c r="E157" s="1598">
        <v>86.8</v>
      </c>
      <c r="F157" s="1598">
        <v>89.5</v>
      </c>
      <c r="G157" s="1598">
        <v>92.4</v>
      </c>
      <c r="H157" s="1598">
        <v>94.4</v>
      </c>
      <c r="I157" s="1598">
        <v>95.5</v>
      </c>
      <c r="J157" s="1598">
        <v>95.5</v>
      </c>
      <c r="K157" s="1598">
        <v>95</v>
      </c>
      <c r="L157" s="1598">
        <v>94.6</v>
      </c>
      <c r="M157" s="1598">
        <v>95.2</v>
      </c>
      <c r="N157" s="1598">
        <v>95.7</v>
      </c>
      <c r="O157" s="1598">
        <v>95.2</v>
      </c>
      <c r="P157" s="1598">
        <v>94.4</v>
      </c>
      <c r="Q157" s="1598">
        <v>93.5</v>
      </c>
      <c r="R157" s="1598">
        <v>92.3</v>
      </c>
      <c r="S157" s="1598">
        <v>91.4</v>
      </c>
      <c r="T157" s="1598">
        <v>91.9</v>
      </c>
      <c r="U157" s="1598">
        <v>92.6</v>
      </c>
      <c r="V157" s="1598">
        <v>93.6</v>
      </c>
      <c r="W157" s="1598">
        <v>96.1</v>
      </c>
      <c r="X157" s="1598">
        <v>99.3</v>
      </c>
      <c r="Y157" s="1598">
        <v>100.2</v>
      </c>
      <c r="Z157" s="1598">
        <v>100</v>
      </c>
      <c r="AA157" s="1598">
        <v>100</v>
      </c>
      <c r="AB157" s="1598">
        <v>99.7</v>
      </c>
      <c r="AC157" s="1598">
        <v>99.5</v>
      </c>
      <c r="AD157" s="1598">
        <v>99.9</v>
      </c>
      <c r="AE157" s="1598"/>
      <c r="AF157" s="1598"/>
      <c r="AG157" s="1598"/>
      <c r="AH157" s="1598"/>
      <c r="AI157" s="1598"/>
      <c r="AJ157" s="1598"/>
      <c r="AK157" s="1598"/>
      <c r="AL157" s="1598"/>
      <c r="AM157" s="1598"/>
      <c r="AN157" s="1598"/>
    </row>
    <row r="158" spans="2:42">
      <c r="B158" s="1448"/>
      <c r="C158" s="1457"/>
      <c r="D158" s="1599" t="s">
        <v>1139</v>
      </c>
      <c r="E158" s="1600">
        <v>93.6</v>
      </c>
      <c r="F158" s="1600">
        <v>96.6</v>
      </c>
      <c r="G158" s="1600">
        <v>99.7</v>
      </c>
      <c r="H158" s="1600">
        <v>101.9</v>
      </c>
      <c r="I158" s="1600">
        <v>103</v>
      </c>
      <c r="J158" s="1600">
        <v>103.1</v>
      </c>
      <c r="K158" s="1600">
        <v>102.5</v>
      </c>
      <c r="L158" s="1600">
        <v>102.1</v>
      </c>
      <c r="M158" s="1600">
        <v>102.8</v>
      </c>
      <c r="N158" s="1600">
        <v>103.3</v>
      </c>
      <c r="O158" s="1600">
        <v>102.7</v>
      </c>
      <c r="P158" s="1600">
        <v>101.9</v>
      </c>
      <c r="Q158" s="1600">
        <v>101</v>
      </c>
      <c r="R158" s="1600">
        <v>99.6</v>
      </c>
      <c r="S158" s="1600">
        <v>98.7</v>
      </c>
      <c r="T158" s="1600">
        <v>99.2</v>
      </c>
      <c r="U158" s="1600">
        <v>100</v>
      </c>
      <c r="V158" s="1600">
        <v>100.9</v>
      </c>
      <c r="W158" s="1600">
        <v>102.4</v>
      </c>
      <c r="X158" s="1600">
        <v>104.1</v>
      </c>
      <c r="Y158" s="1600">
        <v>103.7</v>
      </c>
      <c r="Z158" s="1600"/>
      <c r="AA158" s="1600"/>
      <c r="AB158" s="1520"/>
      <c r="AC158" s="1520"/>
      <c r="AD158" s="1520"/>
      <c r="AE158" s="1520"/>
      <c r="AF158" s="1520"/>
      <c r="AG158" s="1520"/>
      <c r="AH158" s="1520"/>
      <c r="AI158" s="1520"/>
      <c r="AJ158" s="1520"/>
      <c r="AK158" s="1520"/>
      <c r="AL158" s="1520"/>
      <c r="AM158" s="1520"/>
      <c r="AN158" s="1519"/>
    </row>
    <row r="159" spans="2:42">
      <c r="D159" s="1577"/>
      <c r="E159" s="1598"/>
      <c r="F159" s="1598"/>
      <c r="G159" s="1598"/>
      <c r="H159" s="1598"/>
      <c r="I159" s="1598"/>
      <c r="J159" s="1598"/>
      <c r="K159" s="1598"/>
      <c r="L159" s="1598"/>
      <c r="M159" s="1598"/>
      <c r="N159" s="1598"/>
      <c r="O159" s="1598"/>
      <c r="P159" s="1598"/>
      <c r="Q159" s="1598"/>
      <c r="R159" s="1598"/>
      <c r="S159" s="1598"/>
      <c r="T159" s="1598"/>
      <c r="U159" s="1598"/>
      <c r="V159" s="1598"/>
      <c r="W159" s="1598"/>
      <c r="X159" s="1598"/>
      <c r="Y159" s="1598"/>
      <c r="Z159" s="1598"/>
      <c r="AA159" s="1598"/>
      <c r="AB159" s="1519"/>
      <c r="AC159" s="1519"/>
      <c r="AD159" s="1519"/>
      <c r="AE159" s="1519"/>
      <c r="AF159" s="1519"/>
      <c r="AG159" s="1519"/>
      <c r="AH159" s="1519"/>
      <c r="AI159" s="1519"/>
      <c r="AJ159" s="1519"/>
      <c r="AK159" s="1519"/>
      <c r="AL159" s="1519"/>
      <c r="AM159" s="1519"/>
      <c r="AN159" s="1519"/>
    </row>
    <row r="160" spans="2:42">
      <c r="C160" s="1355" t="s">
        <v>1149</v>
      </c>
      <c r="D160" s="1601" t="s">
        <v>1150</v>
      </c>
      <c r="E160" s="1602">
        <v>428994.1</v>
      </c>
      <c r="F160" s="1603">
        <v>461295.1</v>
      </c>
      <c r="G160" s="1603">
        <v>491418.9</v>
      </c>
      <c r="H160" s="1603">
        <v>504161.2</v>
      </c>
      <c r="I160" s="1603">
        <v>504497.8</v>
      </c>
      <c r="J160" s="1604">
        <v>510916.1</v>
      </c>
      <c r="K160" s="1604">
        <v>521613.5</v>
      </c>
      <c r="L160" s="1604">
        <v>535562.1</v>
      </c>
      <c r="M160" s="1604">
        <v>543545.4</v>
      </c>
      <c r="N160" s="1604">
        <v>536497.4</v>
      </c>
      <c r="O160" s="1604">
        <v>528069.9</v>
      </c>
      <c r="P160" s="1604">
        <v>535417.69999999995</v>
      </c>
      <c r="Q160" s="1604">
        <v>531653.9</v>
      </c>
      <c r="R160" s="1604">
        <v>524478.69999999995</v>
      </c>
      <c r="S160" s="1604">
        <v>523968.6</v>
      </c>
      <c r="T160" s="1604">
        <v>529400.9</v>
      </c>
      <c r="U160" s="1604">
        <v>532515.6</v>
      </c>
      <c r="V160" s="1604">
        <v>535170.19999999995</v>
      </c>
      <c r="W160" s="1604">
        <v>539281.69999999995</v>
      </c>
      <c r="X160" s="1604">
        <v>527823.80000000005</v>
      </c>
      <c r="Y160" s="1604">
        <v>494938.4</v>
      </c>
      <c r="Z160" s="1604">
        <v>505530.6</v>
      </c>
      <c r="AA160" s="1604">
        <v>497448.9</v>
      </c>
      <c r="AB160" s="1604">
        <v>500474.7</v>
      </c>
      <c r="AC160" s="1604">
        <v>508700.6</v>
      </c>
      <c r="AD160" s="1604">
        <v>518811</v>
      </c>
      <c r="AE160" s="1604">
        <v>538032.30000000005</v>
      </c>
      <c r="AF160" s="1604">
        <v>544364.6</v>
      </c>
      <c r="AG160" s="1604">
        <v>553073</v>
      </c>
      <c r="AH160" s="1604">
        <v>556630.1</v>
      </c>
      <c r="AI160" s="1604">
        <v>557910.80000000005</v>
      </c>
      <c r="AJ160" s="1605">
        <v>539646</v>
      </c>
      <c r="AK160" s="1605">
        <v>553068.30000000005</v>
      </c>
      <c r="AL160" s="1605">
        <v>560606.9</v>
      </c>
      <c r="AM160" s="1603">
        <v>590705.19999999995</v>
      </c>
      <c r="AN160" s="1603">
        <v>608398.9</v>
      </c>
      <c r="AP160" s="327" t="s">
        <v>1461</v>
      </c>
    </row>
    <row r="161" spans="3:42">
      <c r="C161" s="1458" t="s">
        <v>1151</v>
      </c>
      <c r="D161" s="1606" t="s">
        <v>1150</v>
      </c>
      <c r="E161" s="1607">
        <v>405228</v>
      </c>
      <c r="F161" s="1608">
        <v>424844.79999999999</v>
      </c>
      <c r="G161" s="1608">
        <v>439813.6</v>
      </c>
      <c r="H161" s="1608">
        <v>443774.5</v>
      </c>
      <c r="I161" s="1608">
        <v>441736.6</v>
      </c>
      <c r="J161" s="1609">
        <v>446522.3</v>
      </c>
      <c r="K161" s="1609">
        <v>458270.3</v>
      </c>
      <c r="L161" s="1609">
        <v>472631.9</v>
      </c>
      <c r="M161" s="1609">
        <v>477269.5</v>
      </c>
      <c r="N161" s="1609">
        <v>471206.6</v>
      </c>
      <c r="O161" s="1609">
        <v>469633.1</v>
      </c>
      <c r="P161" s="1609">
        <v>482616.8</v>
      </c>
      <c r="Q161" s="1609">
        <v>484480.2</v>
      </c>
      <c r="R161" s="1609">
        <v>484683.5</v>
      </c>
      <c r="S161" s="1609">
        <v>492124</v>
      </c>
      <c r="T161" s="1609">
        <v>502882.4</v>
      </c>
      <c r="U161" s="1609">
        <v>511953.9</v>
      </c>
      <c r="V161" s="1609">
        <v>518979.7</v>
      </c>
      <c r="W161" s="1609">
        <v>526681.19999999995</v>
      </c>
      <c r="X161" s="1609">
        <v>520233.1</v>
      </c>
      <c r="Y161" s="1609">
        <v>490615</v>
      </c>
      <c r="Z161" s="1609">
        <v>510720</v>
      </c>
      <c r="AA161" s="1609">
        <v>510841.59999999998</v>
      </c>
      <c r="AB161" s="1609">
        <v>517864.4</v>
      </c>
      <c r="AC161" s="1609">
        <v>528248.1</v>
      </c>
      <c r="AD161" s="1609">
        <v>529812.80000000005</v>
      </c>
      <c r="AE161" s="1609">
        <v>538081.19999999995</v>
      </c>
      <c r="AF161" s="1609">
        <v>542137.4</v>
      </c>
      <c r="AG161" s="1609">
        <v>551220</v>
      </c>
      <c r="AH161" s="1609">
        <v>554766.5</v>
      </c>
      <c r="AI161" s="1609">
        <v>552535.4</v>
      </c>
      <c r="AJ161" s="1610">
        <v>529501.5</v>
      </c>
      <c r="AK161" s="1610">
        <v>543779.9</v>
      </c>
      <c r="AL161" s="1610">
        <v>549002.4</v>
      </c>
      <c r="AM161" s="1608">
        <v>555838</v>
      </c>
      <c r="AN161" s="1608">
        <v>556417.80000000005</v>
      </c>
      <c r="AP161" s="826" t="s">
        <v>1462</v>
      </c>
    </row>
    <row r="162" spans="3:42">
      <c r="E162" s="1351"/>
      <c r="F162" s="1349"/>
      <c r="X162" s="1349"/>
    </row>
    <row r="163" spans="3:42">
      <c r="C163" s="327" t="s">
        <v>271</v>
      </c>
      <c r="E163" s="1351"/>
      <c r="F163" s="1349"/>
      <c r="X163" s="1349"/>
    </row>
    <row r="164" spans="3:42">
      <c r="E164" s="1351"/>
      <c r="F164" s="1349"/>
      <c r="X164" s="1349"/>
    </row>
    <row r="165" spans="3:42">
      <c r="C165" s="1336" t="s">
        <v>1214</v>
      </c>
      <c r="D165" s="1336" t="s">
        <v>1215</v>
      </c>
      <c r="E165" s="1611">
        <v>19376278</v>
      </c>
      <c r="F165" s="1612">
        <v>20941933</v>
      </c>
      <c r="G165" s="1612">
        <v>22164196</v>
      </c>
      <c r="H165" s="1612">
        <v>22203843</v>
      </c>
      <c r="I165" s="1612">
        <v>21489742</v>
      </c>
      <c r="J165" s="1612">
        <v>21792816</v>
      </c>
      <c r="K165" s="1612">
        <v>22339761</v>
      </c>
      <c r="L165" s="1612">
        <v>22976160</v>
      </c>
      <c r="M165" s="1612">
        <v>23412935</v>
      </c>
      <c r="N165" s="1612">
        <v>23248456</v>
      </c>
      <c r="O165" s="1612">
        <v>23124403</v>
      </c>
      <c r="P165" s="1612">
        <v>22633879</v>
      </c>
      <c r="Q165" s="1612">
        <v>22340865</v>
      </c>
      <c r="R165" s="1612">
        <v>22032840</v>
      </c>
      <c r="S165" s="1612">
        <v>21759254</v>
      </c>
      <c r="T165" s="1612">
        <v>21467233</v>
      </c>
      <c r="U165" s="1612">
        <v>21328351</v>
      </c>
      <c r="V165" s="1612">
        <v>21144975</v>
      </c>
      <c r="W165" s="1612">
        <v>21198775</v>
      </c>
      <c r="X165" s="1612">
        <v>20951100</v>
      </c>
      <c r="Y165" s="1612">
        <v>19775777</v>
      </c>
      <c r="Z165" s="1612">
        <v>19579063</v>
      </c>
      <c r="AA165" s="1612">
        <v>19593279</v>
      </c>
      <c r="AB165" s="1612">
        <v>19591627</v>
      </c>
      <c r="AC165" s="1612">
        <v>19777407</v>
      </c>
      <c r="AD165" s="1612">
        <v>20197310</v>
      </c>
      <c r="AE165" s="1612">
        <v>20049078</v>
      </c>
      <c r="AF165" s="1612">
        <v>19597853</v>
      </c>
      <c r="AG165" s="1612">
        <v>19602508</v>
      </c>
      <c r="AH165" s="1612">
        <v>19604355</v>
      </c>
      <c r="AI165" s="1612">
        <v>19396177</v>
      </c>
      <c r="AJ165" s="1612">
        <v>19504951</v>
      </c>
      <c r="AK165" s="1612">
        <v>19907136</v>
      </c>
      <c r="AL165" s="1612">
        <v>20660329</v>
      </c>
      <c r="AM165" s="1852">
        <v>21604942</v>
      </c>
      <c r="AN165" s="1852">
        <v>22406481</v>
      </c>
      <c r="AO165" s="327" t="s">
        <v>271</v>
      </c>
    </row>
    <row r="166" spans="3:42">
      <c r="C166" s="1336"/>
      <c r="D166" s="1336" t="s">
        <v>1211</v>
      </c>
      <c r="E166" s="1836"/>
      <c r="F166" s="1837"/>
      <c r="G166" s="1837"/>
      <c r="H166" s="1837"/>
      <c r="I166" s="1837"/>
      <c r="J166" s="1612">
        <v>1173620</v>
      </c>
      <c r="K166" s="1612">
        <v>1076309</v>
      </c>
      <c r="L166" s="1612">
        <v>1159170</v>
      </c>
      <c r="M166" s="1612">
        <v>1224289</v>
      </c>
      <c r="N166" s="1612">
        <v>1225103</v>
      </c>
      <c r="O166" s="1612">
        <v>1173982</v>
      </c>
      <c r="P166" s="1612">
        <v>1124183</v>
      </c>
      <c r="Q166" s="1612">
        <v>1076260</v>
      </c>
      <c r="R166" s="1612">
        <v>1024698</v>
      </c>
      <c r="S166" s="1612">
        <v>984301</v>
      </c>
      <c r="T166" s="1612">
        <v>958825</v>
      </c>
      <c r="U166" s="1612">
        <v>934981</v>
      </c>
      <c r="V166" s="1612">
        <v>925570</v>
      </c>
      <c r="W166" s="1612">
        <v>941947</v>
      </c>
      <c r="X166" s="1612">
        <v>936534</v>
      </c>
      <c r="Y166" s="1612">
        <v>898389</v>
      </c>
      <c r="Z166" s="1612">
        <v>901871</v>
      </c>
      <c r="AA166" s="1612">
        <v>907753</v>
      </c>
      <c r="AB166" s="1612">
        <v>892718</v>
      </c>
      <c r="AC166" s="1612">
        <v>885897</v>
      </c>
      <c r="AD166" s="1612">
        <v>890760</v>
      </c>
      <c r="AE166" s="1612">
        <v>883504</v>
      </c>
      <c r="AF166" s="1612">
        <v>861556</v>
      </c>
      <c r="AG166" s="1612">
        <v>844596</v>
      </c>
      <c r="AH166" s="1612">
        <v>819037</v>
      </c>
      <c r="AI166" s="1612">
        <v>804520</v>
      </c>
      <c r="AJ166" s="1612">
        <v>804189</v>
      </c>
      <c r="AK166" s="1838">
        <f>198435+623793</f>
        <v>822228</v>
      </c>
      <c r="AL166" s="1838">
        <f>208011+619179</f>
        <v>827190</v>
      </c>
      <c r="AM166" s="1852">
        <v>914320</v>
      </c>
      <c r="AN166" s="1852"/>
    </row>
    <row r="167" spans="3:42">
      <c r="E167" s="1351"/>
      <c r="F167" s="1349"/>
      <c r="X167" s="1349"/>
    </row>
    <row r="168" spans="3:42">
      <c r="E168" s="1351"/>
      <c r="F168" s="1349"/>
      <c r="X168" s="1349"/>
    </row>
    <row r="169" spans="3:42">
      <c r="E169" s="1351"/>
      <c r="F169" s="1349"/>
      <c r="X169" s="1349"/>
    </row>
    <row r="170" spans="3:42">
      <c r="E170" s="1351"/>
      <c r="F170" s="1349"/>
      <c r="X170" s="1349"/>
    </row>
    <row r="171" spans="3:42">
      <c r="E171" s="1351"/>
      <c r="F171" s="1349"/>
      <c r="X171" s="1349"/>
    </row>
    <row r="172" spans="3:42">
      <c r="E172" s="1351"/>
      <c r="F172" s="1349"/>
    </row>
    <row r="173" spans="3:42">
      <c r="E173" s="1351"/>
      <c r="F173" s="1349"/>
    </row>
    <row r="174" spans="3:42">
      <c r="E174" s="1351"/>
      <c r="F174" s="1349"/>
    </row>
    <row r="175" spans="3:42">
      <c r="E175" s="1351"/>
      <c r="F175" s="1349"/>
    </row>
    <row r="176" spans="3:42">
      <c r="F176" s="1349"/>
    </row>
    <row r="177" spans="6:6">
      <c r="F177" s="1349"/>
    </row>
    <row r="178" spans="6:6">
      <c r="F178" s="1349"/>
    </row>
    <row r="179" spans="6:6">
      <c r="F179" s="1349"/>
    </row>
    <row r="180" spans="6:6">
      <c r="F180" s="1349"/>
    </row>
    <row r="181" spans="6:6">
      <c r="F181" s="1349"/>
    </row>
    <row r="182" spans="6:6">
      <c r="F182" s="1349"/>
    </row>
    <row r="183" spans="6:6">
      <c r="F183" s="1349"/>
    </row>
    <row r="184" spans="6:6">
      <c r="F184" s="1349"/>
    </row>
    <row r="185" spans="6:6">
      <c r="F185" s="1349"/>
    </row>
    <row r="186" spans="6:6">
      <c r="F186" s="1349"/>
    </row>
    <row r="187" spans="6:6">
      <c r="F187" s="1349"/>
    </row>
    <row r="188" spans="6:6">
      <c r="F188" s="1349"/>
    </row>
    <row r="189" spans="6:6">
      <c r="F189" s="1349"/>
    </row>
    <row r="190" spans="6:6">
      <c r="F190" s="1349"/>
    </row>
    <row r="191" spans="6:6">
      <c r="F191" s="1349"/>
    </row>
    <row r="192" spans="6:6">
      <c r="F192" s="1349"/>
    </row>
    <row r="193" spans="6:6">
      <c r="F193" s="1349"/>
    </row>
  </sheetData>
  <mergeCells count="7">
    <mergeCell ref="AO82:AO83"/>
    <mergeCell ref="AH1:AI1"/>
    <mergeCell ref="F2:AD2"/>
    <mergeCell ref="B3:C3"/>
    <mergeCell ref="B4:B7"/>
    <mergeCell ref="E64:AI64"/>
    <mergeCell ref="B66:B69"/>
  </mergeCells>
  <phoneticPr fontId="2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10"/>
  <sheetViews>
    <sheetView workbookViewId="0">
      <pane xSplit="2" ySplit="2" topLeftCell="C63" activePane="bottomRight" state="frozen"/>
      <selection pane="topRight" activeCell="C1" sqref="C1"/>
      <selection pane="bottomLeft" activeCell="A3" sqref="A3"/>
      <selection pane="bottomRight" activeCell="C111" sqref="C111"/>
    </sheetView>
  </sheetViews>
  <sheetFormatPr defaultRowHeight="13"/>
  <cols>
    <col min="2" max="2" width="7.08984375" customWidth="1"/>
    <col min="3" max="3" width="22.453125" customWidth="1"/>
    <col min="5" max="5" width="11.08984375" customWidth="1"/>
    <col min="258" max="258" width="7.08984375" customWidth="1"/>
    <col min="259" max="259" width="22.453125" customWidth="1"/>
    <col min="514" max="514" width="7.08984375" customWidth="1"/>
    <col min="515" max="515" width="22.453125" customWidth="1"/>
    <col min="770" max="770" width="7.08984375" customWidth="1"/>
    <col min="771" max="771" width="22.453125" customWidth="1"/>
    <col min="1026" max="1026" width="7.08984375" customWidth="1"/>
    <col min="1027" max="1027" width="22.453125" customWidth="1"/>
    <col min="1282" max="1282" width="7.08984375" customWidth="1"/>
    <col min="1283" max="1283" width="22.453125" customWidth="1"/>
    <col min="1538" max="1538" width="7.08984375" customWidth="1"/>
    <col min="1539" max="1539" width="22.453125" customWidth="1"/>
    <col min="1794" max="1794" width="7.08984375" customWidth="1"/>
    <col min="1795" max="1795" width="22.453125" customWidth="1"/>
    <col min="2050" max="2050" width="7.08984375" customWidth="1"/>
    <col min="2051" max="2051" width="22.453125" customWidth="1"/>
    <col min="2306" max="2306" width="7.08984375" customWidth="1"/>
    <col min="2307" max="2307" width="22.453125" customWidth="1"/>
    <col min="2562" max="2562" width="7.08984375" customWidth="1"/>
    <col min="2563" max="2563" width="22.453125" customWidth="1"/>
    <col min="2818" max="2818" width="7.08984375" customWidth="1"/>
    <col min="2819" max="2819" width="22.453125" customWidth="1"/>
    <col min="3074" max="3074" width="7.08984375" customWidth="1"/>
    <col min="3075" max="3075" width="22.453125" customWidth="1"/>
    <col min="3330" max="3330" width="7.08984375" customWidth="1"/>
    <col min="3331" max="3331" width="22.453125" customWidth="1"/>
    <col min="3586" max="3586" width="7.08984375" customWidth="1"/>
    <col min="3587" max="3587" width="22.453125" customWidth="1"/>
    <col min="3842" max="3842" width="7.08984375" customWidth="1"/>
    <col min="3843" max="3843" width="22.453125" customWidth="1"/>
    <col min="4098" max="4098" width="7.08984375" customWidth="1"/>
    <col min="4099" max="4099" width="22.453125" customWidth="1"/>
    <col min="4354" max="4354" width="7.08984375" customWidth="1"/>
    <col min="4355" max="4355" width="22.453125" customWidth="1"/>
    <col min="4610" max="4610" width="7.08984375" customWidth="1"/>
    <col min="4611" max="4611" width="22.453125" customWidth="1"/>
    <col min="4866" max="4866" width="7.08984375" customWidth="1"/>
    <col min="4867" max="4867" width="22.453125" customWidth="1"/>
    <col min="5122" max="5122" width="7.08984375" customWidth="1"/>
    <col min="5123" max="5123" width="22.453125" customWidth="1"/>
    <col min="5378" max="5378" width="7.08984375" customWidth="1"/>
    <col min="5379" max="5379" width="22.453125" customWidth="1"/>
    <col min="5634" max="5634" width="7.08984375" customWidth="1"/>
    <col min="5635" max="5635" width="22.453125" customWidth="1"/>
    <col min="5890" max="5890" width="7.08984375" customWidth="1"/>
    <col min="5891" max="5891" width="22.453125" customWidth="1"/>
    <col min="6146" max="6146" width="7.08984375" customWidth="1"/>
    <col min="6147" max="6147" width="22.453125" customWidth="1"/>
    <col min="6402" max="6402" width="7.08984375" customWidth="1"/>
    <col min="6403" max="6403" width="22.453125" customWidth="1"/>
    <col min="6658" max="6658" width="7.08984375" customWidth="1"/>
    <col min="6659" max="6659" width="22.453125" customWidth="1"/>
    <col min="6914" max="6914" width="7.08984375" customWidth="1"/>
    <col min="6915" max="6915" width="22.453125" customWidth="1"/>
    <col min="7170" max="7170" width="7.08984375" customWidth="1"/>
    <col min="7171" max="7171" width="22.453125" customWidth="1"/>
    <col min="7426" max="7426" width="7.08984375" customWidth="1"/>
    <col min="7427" max="7427" width="22.453125" customWidth="1"/>
    <col min="7682" max="7682" width="7.08984375" customWidth="1"/>
    <col min="7683" max="7683" width="22.453125" customWidth="1"/>
    <col min="7938" max="7938" width="7.08984375" customWidth="1"/>
    <col min="7939" max="7939" width="22.453125" customWidth="1"/>
    <col min="8194" max="8194" width="7.08984375" customWidth="1"/>
    <col min="8195" max="8195" width="22.453125" customWidth="1"/>
    <col min="8450" max="8450" width="7.08984375" customWidth="1"/>
    <col min="8451" max="8451" width="22.453125" customWidth="1"/>
    <col min="8706" max="8706" width="7.08984375" customWidth="1"/>
    <col min="8707" max="8707" width="22.453125" customWidth="1"/>
    <col min="8962" max="8962" width="7.08984375" customWidth="1"/>
    <col min="8963" max="8963" width="22.453125" customWidth="1"/>
    <col min="9218" max="9218" width="7.08984375" customWidth="1"/>
    <col min="9219" max="9219" width="22.453125" customWidth="1"/>
    <col min="9474" max="9474" width="7.08984375" customWidth="1"/>
    <col min="9475" max="9475" width="22.453125" customWidth="1"/>
    <col min="9730" max="9730" width="7.08984375" customWidth="1"/>
    <col min="9731" max="9731" width="22.453125" customWidth="1"/>
    <col min="9986" max="9986" width="7.08984375" customWidth="1"/>
    <col min="9987" max="9987" width="22.453125" customWidth="1"/>
    <col min="10242" max="10242" width="7.08984375" customWidth="1"/>
    <col min="10243" max="10243" width="22.453125" customWidth="1"/>
    <col min="10498" max="10498" width="7.08984375" customWidth="1"/>
    <col min="10499" max="10499" width="22.453125" customWidth="1"/>
    <col min="10754" max="10754" width="7.08984375" customWidth="1"/>
    <col min="10755" max="10755" width="22.453125" customWidth="1"/>
    <col min="11010" max="11010" width="7.08984375" customWidth="1"/>
    <col min="11011" max="11011" width="22.453125" customWidth="1"/>
    <col min="11266" max="11266" width="7.08984375" customWidth="1"/>
    <col min="11267" max="11267" width="22.453125" customWidth="1"/>
    <col min="11522" max="11522" width="7.08984375" customWidth="1"/>
    <col min="11523" max="11523" width="22.453125" customWidth="1"/>
    <col min="11778" max="11778" width="7.08984375" customWidth="1"/>
    <col min="11779" max="11779" width="22.453125" customWidth="1"/>
    <col min="12034" max="12034" width="7.08984375" customWidth="1"/>
    <col min="12035" max="12035" width="22.453125" customWidth="1"/>
    <col min="12290" max="12290" width="7.08984375" customWidth="1"/>
    <col min="12291" max="12291" width="22.453125" customWidth="1"/>
    <col min="12546" max="12546" width="7.08984375" customWidth="1"/>
    <col min="12547" max="12547" width="22.453125" customWidth="1"/>
    <col min="12802" max="12802" width="7.08984375" customWidth="1"/>
    <col min="12803" max="12803" width="22.453125" customWidth="1"/>
    <col min="13058" max="13058" width="7.08984375" customWidth="1"/>
    <col min="13059" max="13059" width="22.453125" customWidth="1"/>
    <col min="13314" max="13314" width="7.08984375" customWidth="1"/>
    <col min="13315" max="13315" width="22.453125" customWidth="1"/>
    <col min="13570" max="13570" width="7.08984375" customWidth="1"/>
    <col min="13571" max="13571" width="22.453125" customWidth="1"/>
    <col min="13826" max="13826" width="7.08984375" customWidth="1"/>
    <col min="13827" max="13827" width="22.453125" customWidth="1"/>
    <col min="14082" max="14082" width="7.08984375" customWidth="1"/>
    <col min="14083" max="14083" width="22.453125" customWidth="1"/>
    <col min="14338" max="14338" width="7.08984375" customWidth="1"/>
    <col min="14339" max="14339" width="22.453125" customWidth="1"/>
    <col min="14594" max="14594" width="7.08984375" customWidth="1"/>
    <col min="14595" max="14595" width="22.453125" customWidth="1"/>
    <col min="14850" max="14850" width="7.08984375" customWidth="1"/>
    <col min="14851" max="14851" width="22.453125" customWidth="1"/>
    <col min="15106" max="15106" width="7.08984375" customWidth="1"/>
    <col min="15107" max="15107" width="22.453125" customWidth="1"/>
    <col min="15362" max="15362" width="7.08984375" customWidth="1"/>
    <col min="15363" max="15363" width="22.453125" customWidth="1"/>
    <col min="15618" max="15618" width="7.08984375" customWidth="1"/>
    <col min="15619" max="15619" width="22.453125" customWidth="1"/>
    <col min="15874" max="15874" width="7.08984375" customWidth="1"/>
    <col min="15875" max="15875" width="22.453125" customWidth="1"/>
    <col min="16130" max="16130" width="7.08984375" customWidth="1"/>
    <col min="16131" max="16131" width="22.453125" customWidth="1"/>
  </cols>
  <sheetData>
    <row r="1" spans="1:5" ht="15.75" customHeight="1">
      <c r="A1" s="299" t="s">
        <v>486</v>
      </c>
      <c r="B1" s="38"/>
      <c r="C1" s="38"/>
      <c r="D1" s="38"/>
    </row>
    <row r="2" spans="1:5" ht="15.75" customHeight="1">
      <c r="A2" s="2860" t="s">
        <v>472</v>
      </c>
      <c r="B2" s="2861"/>
      <c r="C2" s="392" t="s">
        <v>473</v>
      </c>
      <c r="D2" s="2860" t="s">
        <v>550</v>
      </c>
      <c r="E2" s="2861"/>
    </row>
    <row r="3" spans="1:5" ht="15.75" hidden="1" customHeight="1">
      <c r="A3" s="314" t="s">
        <v>691</v>
      </c>
      <c r="B3" s="300" t="s">
        <v>485</v>
      </c>
      <c r="C3" s="508">
        <v>43524</v>
      </c>
      <c r="D3" s="392"/>
      <c r="E3" s="507"/>
    </row>
    <row r="4" spans="1:5" ht="15.75" hidden="1" customHeight="1">
      <c r="A4" s="314" t="s">
        <v>741</v>
      </c>
      <c r="B4" s="300" t="s">
        <v>474</v>
      </c>
      <c r="C4" s="396">
        <v>43554</v>
      </c>
      <c r="D4" s="397"/>
      <c r="E4" s="398"/>
    </row>
    <row r="5" spans="1:5" ht="15.75" hidden="1" customHeight="1">
      <c r="A5" s="737"/>
      <c r="B5" s="738" t="s">
        <v>475</v>
      </c>
      <c r="C5" s="739">
        <v>43592</v>
      </c>
      <c r="D5" s="2862" t="s">
        <v>770</v>
      </c>
      <c r="E5" s="2863"/>
    </row>
    <row r="6" spans="1:5" ht="15.75" hidden="1" customHeight="1">
      <c r="A6" s="301"/>
      <c r="B6" s="302" t="s">
        <v>476</v>
      </c>
      <c r="C6" s="396">
        <v>43615</v>
      </c>
      <c r="D6" s="397"/>
      <c r="E6" s="398"/>
    </row>
    <row r="7" spans="1:5" ht="15.75" hidden="1" customHeight="1">
      <c r="A7" s="301"/>
      <c r="B7" s="302" t="s">
        <v>477</v>
      </c>
      <c r="C7" s="396">
        <v>43645</v>
      </c>
      <c r="D7" s="397"/>
      <c r="E7" s="398"/>
    </row>
    <row r="8" spans="1:5" ht="15.75" hidden="1" customHeight="1">
      <c r="A8" s="301"/>
      <c r="B8" s="302" t="s">
        <v>478</v>
      </c>
      <c r="C8" s="396">
        <v>43676</v>
      </c>
      <c r="D8" s="397"/>
      <c r="E8" s="398"/>
    </row>
    <row r="9" spans="1:5" ht="15.75" hidden="1" customHeight="1">
      <c r="A9" s="301"/>
      <c r="B9" s="302" t="s">
        <v>479</v>
      </c>
      <c r="C9" s="396">
        <v>43707</v>
      </c>
      <c r="D9" s="397" t="s">
        <v>661</v>
      </c>
      <c r="E9" s="398" t="s">
        <v>662</v>
      </c>
    </row>
    <row r="10" spans="1:5" ht="15.75" hidden="1" customHeight="1">
      <c r="A10" s="301"/>
      <c r="B10" s="302" t="s">
        <v>480</v>
      </c>
      <c r="C10" s="396">
        <v>43736</v>
      </c>
      <c r="D10" s="397"/>
      <c r="E10" s="398"/>
    </row>
    <row r="11" spans="1:5" ht="15.75" hidden="1" customHeight="1">
      <c r="A11" s="301"/>
      <c r="B11" s="302" t="s">
        <v>481</v>
      </c>
      <c r="C11" s="396">
        <v>43768</v>
      </c>
      <c r="D11" s="397" t="s">
        <v>689</v>
      </c>
      <c r="E11" s="302" t="s">
        <v>690</v>
      </c>
    </row>
    <row r="12" spans="1:5" ht="15.75" hidden="1" customHeight="1">
      <c r="A12" s="301"/>
      <c r="B12" s="302" t="s">
        <v>482</v>
      </c>
      <c r="C12" s="396">
        <v>43799</v>
      </c>
      <c r="D12" s="397"/>
      <c r="E12" s="398"/>
    </row>
    <row r="13" spans="1:5" ht="15.75" hidden="1" customHeight="1">
      <c r="A13" s="301"/>
      <c r="B13" s="302" t="s">
        <v>483</v>
      </c>
      <c r="C13" s="396">
        <v>43827</v>
      </c>
      <c r="D13" s="397"/>
      <c r="E13" s="398"/>
    </row>
    <row r="14" spans="1:5" ht="15.75" hidden="1" customHeight="1">
      <c r="A14" s="301"/>
      <c r="B14" s="302" t="s">
        <v>484</v>
      </c>
      <c r="C14" s="396">
        <v>43860</v>
      </c>
      <c r="D14" s="397"/>
      <c r="E14" s="398"/>
    </row>
    <row r="15" spans="1:5" ht="15.75" hidden="1" customHeight="1">
      <c r="A15" s="301"/>
      <c r="B15" s="302" t="s">
        <v>485</v>
      </c>
      <c r="C15" s="396">
        <v>43889</v>
      </c>
      <c r="D15" s="397" t="s">
        <v>692</v>
      </c>
      <c r="E15" s="302" t="s">
        <v>693</v>
      </c>
    </row>
    <row r="16" spans="1:5" hidden="1">
      <c r="A16" s="314" t="s">
        <v>769</v>
      </c>
      <c r="B16" s="300" t="s">
        <v>474</v>
      </c>
      <c r="C16" s="925">
        <v>43920</v>
      </c>
      <c r="D16" s="482"/>
      <c r="E16" s="924"/>
    </row>
    <row r="17" spans="1:5" hidden="1">
      <c r="A17" s="301"/>
      <c r="B17" s="302" t="s">
        <v>475</v>
      </c>
      <c r="C17" s="926" t="s">
        <v>742</v>
      </c>
      <c r="D17" s="76"/>
      <c r="E17" s="398"/>
    </row>
    <row r="18" spans="1:5" hidden="1">
      <c r="A18" s="301"/>
      <c r="B18" s="302" t="s">
        <v>476</v>
      </c>
      <c r="C18" s="926" t="s">
        <v>742</v>
      </c>
      <c r="D18" s="76"/>
      <c r="E18" s="398"/>
    </row>
    <row r="19" spans="1:5" hidden="1">
      <c r="A19" s="301"/>
      <c r="B19" s="302" t="s">
        <v>477</v>
      </c>
      <c r="C19" s="926"/>
      <c r="D19" s="76"/>
      <c r="E19" s="398"/>
    </row>
    <row r="20" spans="1:5" hidden="1">
      <c r="A20" s="301"/>
      <c r="B20" s="302" t="s">
        <v>478</v>
      </c>
      <c r="C20" s="926"/>
      <c r="D20" s="76"/>
      <c r="E20" s="398"/>
    </row>
    <row r="21" spans="1:5" hidden="1">
      <c r="A21" s="301"/>
      <c r="B21" s="302" t="s">
        <v>479</v>
      </c>
      <c r="C21" s="926"/>
      <c r="D21" s="76"/>
      <c r="E21" s="398"/>
    </row>
    <row r="22" spans="1:5" hidden="1">
      <c r="A22" s="301"/>
      <c r="B22" s="302" t="s">
        <v>480</v>
      </c>
      <c r="C22" s="926"/>
      <c r="D22" s="76"/>
      <c r="E22" s="398"/>
    </row>
    <row r="23" spans="1:5" hidden="1">
      <c r="A23" s="301"/>
      <c r="B23" s="302" t="s">
        <v>481</v>
      </c>
      <c r="C23" s="926"/>
      <c r="D23" s="76"/>
      <c r="E23" s="302"/>
    </row>
    <row r="24" spans="1:5" hidden="1">
      <c r="A24" s="301"/>
      <c r="B24" s="302" t="s">
        <v>482</v>
      </c>
      <c r="C24" s="926"/>
      <c r="D24" s="76"/>
      <c r="E24" s="398"/>
    </row>
    <row r="25" spans="1:5" hidden="1">
      <c r="A25" s="301"/>
      <c r="B25" s="302" t="s">
        <v>483</v>
      </c>
      <c r="C25" s="926"/>
      <c r="D25" s="76"/>
      <c r="E25" s="398"/>
    </row>
    <row r="26" spans="1:5" hidden="1">
      <c r="A26" s="301"/>
      <c r="B26" s="302" t="s">
        <v>484</v>
      </c>
      <c r="C26" s="926"/>
      <c r="D26" s="76"/>
      <c r="E26" s="398"/>
    </row>
    <row r="27" spans="1:5" hidden="1">
      <c r="A27" s="301"/>
      <c r="B27" s="302" t="s">
        <v>485</v>
      </c>
      <c r="C27" s="926"/>
      <c r="D27" s="76"/>
      <c r="E27" s="302"/>
    </row>
    <row r="28" spans="1:5" hidden="1">
      <c r="A28" s="301"/>
      <c r="B28" s="302" t="s">
        <v>475</v>
      </c>
      <c r="C28" s="926">
        <v>43951</v>
      </c>
      <c r="D28" s="38"/>
      <c r="E28" s="398"/>
    </row>
    <row r="29" spans="1:5" hidden="1">
      <c r="A29" s="301"/>
      <c r="B29" s="302" t="s">
        <v>476</v>
      </c>
      <c r="C29" s="926">
        <v>43980</v>
      </c>
      <c r="D29" s="38"/>
      <c r="E29" s="398"/>
    </row>
    <row r="30" spans="1:5" hidden="1">
      <c r="A30" s="301"/>
      <c r="B30" s="302" t="s">
        <v>477</v>
      </c>
      <c r="C30" s="926">
        <v>44012</v>
      </c>
      <c r="D30" s="38"/>
      <c r="E30" s="398"/>
    </row>
    <row r="31" spans="1:5" hidden="1">
      <c r="A31" s="301"/>
      <c r="B31" s="302" t="s">
        <v>478</v>
      </c>
      <c r="C31" s="926">
        <v>44042</v>
      </c>
      <c r="D31" s="38"/>
      <c r="E31" s="398"/>
    </row>
    <row r="32" spans="1:5" hidden="1">
      <c r="A32" s="301"/>
      <c r="B32" s="302" t="s">
        <v>479</v>
      </c>
      <c r="C32" s="926">
        <v>44074</v>
      </c>
      <c r="D32" s="38"/>
      <c r="E32" s="398"/>
    </row>
    <row r="33" spans="1:5" hidden="1">
      <c r="A33" s="301"/>
      <c r="B33" s="302" t="s">
        <v>480</v>
      </c>
      <c r="C33" s="926">
        <v>44104</v>
      </c>
      <c r="D33" s="38"/>
      <c r="E33" s="398"/>
    </row>
    <row r="34" spans="1:5" hidden="1">
      <c r="A34" s="301"/>
      <c r="B34" s="302" t="s">
        <v>481</v>
      </c>
      <c r="C34" s="926">
        <v>44134</v>
      </c>
      <c r="D34" s="38"/>
      <c r="E34" s="398"/>
    </row>
    <row r="35" spans="1:5" hidden="1">
      <c r="A35" s="301"/>
      <c r="B35" s="302" t="s">
        <v>482</v>
      </c>
      <c r="C35" s="926">
        <v>44165</v>
      </c>
      <c r="D35" s="38"/>
      <c r="E35" s="398"/>
    </row>
    <row r="36" spans="1:5" hidden="1">
      <c r="A36" s="301"/>
      <c r="B36" s="302" t="s">
        <v>483</v>
      </c>
      <c r="C36" s="926">
        <v>44193</v>
      </c>
      <c r="D36" s="38"/>
      <c r="E36" s="398"/>
    </row>
    <row r="37" spans="1:5" hidden="1">
      <c r="A37" s="301"/>
      <c r="B37" s="302" t="s">
        <v>484</v>
      </c>
      <c r="C37" s="926">
        <v>44225</v>
      </c>
      <c r="D37" s="38"/>
      <c r="E37" s="398"/>
    </row>
    <row r="38" spans="1:5" hidden="1">
      <c r="A38" s="927"/>
      <c r="B38" s="993" t="s">
        <v>485</v>
      </c>
      <c r="C38" s="992">
        <v>44255</v>
      </c>
      <c r="D38" s="66"/>
      <c r="E38" s="928"/>
    </row>
    <row r="39" spans="1:5" hidden="1">
      <c r="A39" s="314" t="s">
        <v>819</v>
      </c>
      <c r="B39" s="300" t="s">
        <v>474</v>
      </c>
      <c r="C39" s="925">
        <v>44285</v>
      </c>
      <c r="D39" s="482"/>
      <c r="E39" s="924"/>
    </row>
    <row r="40" spans="1:5" hidden="1">
      <c r="A40" s="301"/>
      <c r="B40" s="302" t="s">
        <v>475</v>
      </c>
      <c r="C40" s="926">
        <v>44316</v>
      </c>
      <c r="D40" s="76"/>
      <c r="E40" s="398"/>
    </row>
    <row r="41" spans="1:5" hidden="1">
      <c r="A41" s="301"/>
      <c r="B41" s="302" t="s">
        <v>476</v>
      </c>
      <c r="C41" s="926">
        <v>44347</v>
      </c>
      <c r="D41" s="76"/>
      <c r="E41" s="398"/>
    </row>
    <row r="42" spans="1:5" hidden="1">
      <c r="A42" s="301"/>
      <c r="B42" s="302" t="s">
        <v>477</v>
      </c>
      <c r="C42" s="926">
        <v>44377</v>
      </c>
      <c r="D42" s="76"/>
      <c r="E42" s="398"/>
    </row>
    <row r="43" spans="1:5" hidden="1">
      <c r="A43" s="301"/>
      <c r="B43" s="302" t="s">
        <v>478</v>
      </c>
      <c r="C43" s="926">
        <v>44407</v>
      </c>
      <c r="D43" s="76"/>
      <c r="E43" s="398"/>
    </row>
    <row r="44" spans="1:5" hidden="1">
      <c r="A44" s="301"/>
      <c r="B44" s="302" t="s">
        <v>479</v>
      </c>
      <c r="C44" s="926">
        <v>44439</v>
      </c>
      <c r="D44" s="76"/>
      <c r="E44" s="398"/>
    </row>
    <row r="45" spans="1:5" hidden="1">
      <c r="A45" s="301"/>
      <c r="B45" s="302" t="s">
        <v>480</v>
      </c>
      <c r="C45" s="926">
        <v>44469</v>
      </c>
      <c r="D45" s="76"/>
      <c r="E45" s="398"/>
    </row>
    <row r="46" spans="1:5" hidden="1">
      <c r="A46" s="301"/>
      <c r="B46" s="302" t="s">
        <v>481</v>
      </c>
      <c r="C46" s="926">
        <v>44498</v>
      </c>
      <c r="D46" s="76"/>
      <c r="E46" s="302"/>
    </row>
    <row r="47" spans="1:5" hidden="1">
      <c r="A47" s="301"/>
      <c r="B47" s="302" t="s">
        <v>482</v>
      </c>
      <c r="C47" s="926">
        <v>44530</v>
      </c>
      <c r="D47" s="76"/>
      <c r="E47" s="398"/>
    </row>
    <row r="48" spans="1:5" hidden="1">
      <c r="A48" s="301"/>
      <c r="B48" s="302" t="s">
        <v>483</v>
      </c>
      <c r="C48" s="926">
        <v>44558</v>
      </c>
      <c r="D48" s="76"/>
      <c r="E48" s="398"/>
    </row>
    <row r="49" spans="1:5" hidden="1">
      <c r="A49" s="301"/>
      <c r="B49" s="302" t="s">
        <v>484</v>
      </c>
      <c r="C49" s="926">
        <v>44592</v>
      </c>
      <c r="D49" s="76"/>
      <c r="E49" s="398"/>
    </row>
    <row r="50" spans="1:5" hidden="1">
      <c r="A50" s="927"/>
      <c r="B50" s="993" t="s">
        <v>485</v>
      </c>
      <c r="C50" s="992">
        <v>44620</v>
      </c>
      <c r="D50" s="481"/>
      <c r="E50" s="993"/>
    </row>
    <row r="51" spans="1:5" hidden="1">
      <c r="A51" s="314" t="s">
        <v>859</v>
      </c>
      <c r="B51" s="300" t="s">
        <v>474</v>
      </c>
      <c r="C51" s="925">
        <v>44650</v>
      </c>
      <c r="D51" s="482"/>
      <c r="E51" s="924"/>
    </row>
    <row r="52" spans="1:5" hidden="1">
      <c r="A52" s="301"/>
      <c r="B52" s="302" t="s">
        <v>475</v>
      </c>
      <c r="C52" s="926">
        <v>44679</v>
      </c>
      <c r="D52" s="76"/>
      <c r="E52" s="398"/>
    </row>
    <row r="53" spans="1:5" hidden="1">
      <c r="A53" s="301"/>
      <c r="B53" s="302" t="s">
        <v>476</v>
      </c>
      <c r="C53" s="926">
        <v>44712</v>
      </c>
      <c r="D53" s="76"/>
      <c r="E53" s="398"/>
    </row>
    <row r="54" spans="1:5" hidden="1">
      <c r="A54" s="301"/>
      <c r="B54" s="302" t="s">
        <v>477</v>
      </c>
      <c r="C54" s="926">
        <v>44742</v>
      </c>
      <c r="D54" s="76"/>
      <c r="E54" s="398"/>
    </row>
    <row r="55" spans="1:5" hidden="1">
      <c r="A55" s="301"/>
      <c r="B55" s="302" t="s">
        <v>478</v>
      </c>
      <c r="C55" s="926">
        <v>44771</v>
      </c>
      <c r="D55" s="76"/>
      <c r="E55" s="398"/>
    </row>
    <row r="56" spans="1:5" hidden="1">
      <c r="A56" s="301"/>
      <c r="B56" s="302" t="s">
        <v>479</v>
      </c>
      <c r="C56" s="926">
        <v>44804</v>
      </c>
      <c r="D56" s="76"/>
      <c r="E56" s="398"/>
    </row>
    <row r="57" spans="1:5" hidden="1">
      <c r="A57" s="301"/>
      <c r="B57" s="302" t="s">
        <v>480</v>
      </c>
      <c r="C57" s="926">
        <v>44834</v>
      </c>
      <c r="D57" s="76"/>
      <c r="E57" s="398"/>
    </row>
    <row r="58" spans="1:5" hidden="1">
      <c r="A58" s="301"/>
      <c r="B58" s="302" t="s">
        <v>481</v>
      </c>
      <c r="C58" s="926">
        <v>44865</v>
      </c>
      <c r="D58" s="76"/>
      <c r="E58" s="302"/>
    </row>
    <row r="59" spans="1:5" hidden="1">
      <c r="A59" s="301"/>
      <c r="B59" s="302" t="s">
        <v>482</v>
      </c>
      <c r="C59" s="926">
        <v>44895</v>
      </c>
      <c r="D59" s="76"/>
      <c r="E59" s="398"/>
    </row>
    <row r="60" spans="1:5" hidden="1">
      <c r="A60" s="301"/>
      <c r="B60" s="302" t="s">
        <v>483</v>
      </c>
      <c r="C60" s="926">
        <v>44923</v>
      </c>
      <c r="D60" s="76"/>
      <c r="E60" s="398"/>
    </row>
    <row r="61" spans="1:5" hidden="1">
      <c r="A61" s="301"/>
      <c r="B61" s="302" t="s">
        <v>484</v>
      </c>
      <c r="C61" s="926">
        <v>44957</v>
      </c>
      <c r="D61" s="76"/>
      <c r="E61" s="398"/>
    </row>
    <row r="62" spans="1:5" hidden="1">
      <c r="A62" s="927"/>
      <c r="B62" s="993" t="s">
        <v>485</v>
      </c>
      <c r="C62" s="992">
        <v>44985</v>
      </c>
      <c r="D62" s="481"/>
      <c r="E62" s="993"/>
    </row>
    <row r="63" spans="1:5">
      <c r="A63" s="314" t="s">
        <v>1220</v>
      </c>
      <c r="B63" s="300" t="s">
        <v>474</v>
      </c>
      <c r="C63" s="925">
        <v>45015</v>
      </c>
      <c r="D63" s="482"/>
      <c r="E63" s="924"/>
    </row>
    <row r="64" spans="1:5">
      <c r="A64" s="301"/>
      <c r="B64" s="302" t="s">
        <v>475</v>
      </c>
      <c r="C64" s="926">
        <v>45044</v>
      </c>
      <c r="D64" s="76"/>
      <c r="E64" s="398"/>
    </row>
    <row r="65" spans="1:5">
      <c r="A65" s="301"/>
      <c r="B65" s="302" t="s">
        <v>476</v>
      </c>
      <c r="C65" s="926">
        <v>45077</v>
      </c>
      <c r="D65" s="76"/>
      <c r="E65" s="398"/>
    </row>
    <row r="66" spans="1:5">
      <c r="A66" s="301"/>
      <c r="B66" s="302" t="s">
        <v>477</v>
      </c>
      <c r="C66" s="926">
        <v>45107</v>
      </c>
      <c r="D66" s="76"/>
      <c r="E66" s="398"/>
    </row>
    <row r="67" spans="1:5">
      <c r="A67" s="301"/>
      <c r="B67" s="302" t="s">
        <v>478</v>
      </c>
      <c r="C67" s="926">
        <v>45138</v>
      </c>
      <c r="D67" s="76"/>
      <c r="E67" s="398"/>
    </row>
    <row r="68" spans="1:5">
      <c r="A68" s="301"/>
      <c r="B68" s="302" t="s">
        <v>479</v>
      </c>
      <c r="C68" s="926">
        <v>45169</v>
      </c>
      <c r="D68" s="76"/>
      <c r="E68" s="398"/>
    </row>
    <row r="69" spans="1:5">
      <c r="A69" s="301"/>
      <c r="B69" s="302" t="s">
        <v>480</v>
      </c>
      <c r="C69" s="926">
        <v>45199</v>
      </c>
      <c r="D69" s="76"/>
      <c r="E69" s="398"/>
    </row>
    <row r="70" spans="1:5">
      <c r="A70" s="301"/>
      <c r="B70" s="302" t="s">
        <v>481</v>
      </c>
      <c r="C70" s="926">
        <v>45230</v>
      </c>
      <c r="D70" s="76"/>
      <c r="E70" s="302"/>
    </row>
    <row r="71" spans="1:5">
      <c r="A71" s="301"/>
      <c r="B71" s="302" t="s">
        <v>482</v>
      </c>
      <c r="C71" s="926">
        <v>45260</v>
      </c>
      <c r="D71" s="76"/>
      <c r="E71" s="398"/>
    </row>
    <row r="72" spans="1:5">
      <c r="A72" s="301"/>
      <c r="B72" s="302" t="s">
        <v>483</v>
      </c>
      <c r="C72" s="926">
        <v>45288</v>
      </c>
      <c r="D72" s="76"/>
      <c r="E72" s="398"/>
    </row>
    <row r="73" spans="1:5">
      <c r="A73" s="301"/>
      <c r="B73" s="302" t="s">
        <v>484</v>
      </c>
      <c r="C73" s="926">
        <v>45322</v>
      </c>
      <c r="D73" s="76"/>
      <c r="E73" s="398"/>
    </row>
    <row r="74" spans="1:5">
      <c r="A74" s="927"/>
      <c r="B74" s="993" t="s">
        <v>485</v>
      </c>
      <c r="C74" s="992">
        <v>45350</v>
      </c>
      <c r="D74" s="481"/>
      <c r="E74" s="993"/>
    </row>
    <row r="75" spans="1:5">
      <c r="A75" s="314" t="s">
        <v>1424</v>
      </c>
      <c r="B75" s="300" t="s">
        <v>474</v>
      </c>
      <c r="C75" s="925">
        <v>45380</v>
      </c>
      <c r="D75" s="482"/>
      <c r="E75" s="924"/>
    </row>
    <row r="76" spans="1:5">
      <c r="A76" s="301"/>
      <c r="B76" s="302" t="s">
        <v>475</v>
      </c>
      <c r="C76" s="926">
        <v>45412</v>
      </c>
      <c r="D76" s="76"/>
      <c r="E76" s="398"/>
    </row>
    <row r="77" spans="1:5">
      <c r="A77" s="301"/>
      <c r="B77" s="302" t="s">
        <v>476</v>
      </c>
      <c r="C77" s="926">
        <v>45443</v>
      </c>
      <c r="D77" s="76"/>
      <c r="E77" s="398"/>
    </row>
    <row r="78" spans="1:5">
      <c r="A78" s="301"/>
      <c r="B78" s="302" t="s">
        <v>477</v>
      </c>
      <c r="C78" s="926">
        <v>45471</v>
      </c>
      <c r="D78" s="76"/>
      <c r="E78" s="398"/>
    </row>
    <row r="79" spans="1:5">
      <c r="A79" s="301"/>
      <c r="B79" s="302" t="s">
        <v>478</v>
      </c>
      <c r="C79" s="926">
        <v>45504</v>
      </c>
      <c r="D79" s="76"/>
      <c r="E79" s="398"/>
    </row>
    <row r="80" spans="1:5">
      <c r="A80" s="301"/>
      <c r="B80" s="302" t="s">
        <v>479</v>
      </c>
      <c r="C80" s="926">
        <v>45534</v>
      </c>
      <c r="D80" s="76"/>
      <c r="E80" s="398"/>
    </row>
    <row r="81" spans="1:5">
      <c r="A81" s="301"/>
      <c r="B81" s="302" t="s">
        <v>480</v>
      </c>
      <c r="C81" s="926">
        <v>45565</v>
      </c>
      <c r="D81" s="76"/>
      <c r="E81" s="398"/>
    </row>
    <row r="82" spans="1:5">
      <c r="A82" s="301"/>
      <c r="B82" s="302" t="s">
        <v>481</v>
      </c>
      <c r="C82" s="926">
        <v>45596</v>
      </c>
      <c r="D82" s="76"/>
      <c r="E82" s="302"/>
    </row>
    <row r="83" spans="1:5">
      <c r="A83" s="301"/>
      <c r="B83" s="302" t="s">
        <v>482</v>
      </c>
      <c r="C83" s="926">
        <v>45625</v>
      </c>
      <c r="D83" s="76"/>
      <c r="E83" s="398"/>
    </row>
    <row r="84" spans="1:5">
      <c r="A84" s="301"/>
      <c r="B84" s="302" t="s">
        <v>483</v>
      </c>
      <c r="C84" s="926">
        <v>45653</v>
      </c>
      <c r="D84" s="76"/>
      <c r="E84" s="398"/>
    </row>
    <row r="85" spans="1:5">
      <c r="A85" s="301"/>
      <c r="B85" s="302" t="s">
        <v>484</v>
      </c>
      <c r="C85" s="926">
        <v>45688</v>
      </c>
      <c r="D85" s="76"/>
      <c r="E85" s="398"/>
    </row>
    <row r="86" spans="1:5">
      <c r="A86" s="927"/>
      <c r="B86" s="993" t="s">
        <v>485</v>
      </c>
      <c r="C86" s="992">
        <v>45716</v>
      </c>
      <c r="D86" s="481"/>
      <c r="E86" s="993"/>
    </row>
    <row r="87" spans="1:5">
      <c r="A87" s="314" t="s">
        <v>1453</v>
      </c>
      <c r="B87" s="300" t="s">
        <v>474</v>
      </c>
      <c r="C87" s="925">
        <v>45745</v>
      </c>
      <c r="D87" s="482"/>
      <c r="E87" s="924"/>
    </row>
    <row r="88" spans="1:5">
      <c r="A88" s="301"/>
      <c r="B88" s="302" t="s">
        <v>475</v>
      </c>
      <c r="C88" s="926">
        <v>45779</v>
      </c>
      <c r="D88" s="76"/>
      <c r="E88" s="398"/>
    </row>
    <row r="89" spans="1:5">
      <c r="A89" s="301"/>
      <c r="B89" s="302" t="s">
        <v>476</v>
      </c>
      <c r="C89" s="926">
        <v>45812</v>
      </c>
      <c r="D89" s="76"/>
      <c r="E89" s="398"/>
    </row>
    <row r="90" spans="1:5">
      <c r="A90" s="301"/>
      <c r="B90" s="302" t="s">
        <v>477</v>
      </c>
      <c r="C90" s="926">
        <v>45841</v>
      </c>
      <c r="D90" s="76"/>
      <c r="E90" s="398"/>
    </row>
    <row r="91" spans="1:5">
      <c r="A91" s="301"/>
      <c r="B91" s="302" t="s">
        <v>478</v>
      </c>
      <c r="C91" s="926">
        <v>45874</v>
      </c>
      <c r="D91" s="76"/>
      <c r="E91" s="398"/>
    </row>
    <row r="92" spans="1:5">
      <c r="A92" s="301"/>
      <c r="B92" s="302" t="s">
        <v>479</v>
      </c>
      <c r="C92" s="926">
        <v>45903</v>
      </c>
      <c r="D92" s="76"/>
      <c r="E92" s="398"/>
    </row>
    <row r="93" spans="1:5">
      <c r="A93" s="301"/>
      <c r="B93" s="302" t="s">
        <v>480</v>
      </c>
      <c r="C93" s="926">
        <v>45933</v>
      </c>
      <c r="D93" s="76"/>
      <c r="E93" s="398"/>
    </row>
    <row r="94" spans="1:5">
      <c r="A94" s="301"/>
      <c r="B94" s="302" t="s">
        <v>481</v>
      </c>
      <c r="C94" s="926">
        <v>45966</v>
      </c>
      <c r="D94" s="76"/>
      <c r="E94" s="302"/>
    </row>
    <row r="95" spans="1:5">
      <c r="A95" s="301"/>
      <c r="B95" s="302" t="s">
        <v>482</v>
      </c>
      <c r="C95" s="926">
        <v>45994</v>
      </c>
      <c r="D95" s="76"/>
      <c r="E95" s="398"/>
    </row>
    <row r="96" spans="1:5">
      <c r="A96" s="301"/>
      <c r="B96" s="302" t="s">
        <v>483</v>
      </c>
      <c r="C96" s="926">
        <v>46028</v>
      </c>
      <c r="D96" s="76"/>
      <c r="E96" s="398"/>
    </row>
    <row r="97" spans="1:5">
      <c r="A97" s="301"/>
      <c r="B97" s="302" t="s">
        <v>484</v>
      </c>
      <c r="C97" s="926">
        <v>46057</v>
      </c>
      <c r="D97" s="76"/>
      <c r="E97" s="398"/>
    </row>
    <row r="98" spans="1:5">
      <c r="A98" s="927"/>
      <c r="B98" s="993" t="s">
        <v>485</v>
      </c>
      <c r="C98" s="992">
        <v>46085</v>
      </c>
      <c r="D98" s="481"/>
      <c r="E98" s="993"/>
    </row>
    <row r="99" spans="1:5">
      <c r="A99" s="314" t="s">
        <v>1479</v>
      </c>
      <c r="B99" s="300" t="s">
        <v>474</v>
      </c>
      <c r="C99" s="925">
        <v>46111</v>
      </c>
      <c r="D99" s="482"/>
      <c r="E99" s="924"/>
    </row>
    <row r="100" spans="1:5">
      <c r="A100" s="301"/>
      <c r="B100" s="302" t="s">
        <v>475</v>
      </c>
      <c r="C100" s="926">
        <v>46142</v>
      </c>
      <c r="D100" s="76"/>
      <c r="E100" s="398"/>
    </row>
    <row r="101" spans="1:5">
      <c r="A101" s="301"/>
      <c r="B101" s="302" t="s">
        <v>476</v>
      </c>
      <c r="C101" s="926">
        <v>46171</v>
      </c>
      <c r="D101" s="76"/>
      <c r="E101" s="398"/>
    </row>
    <row r="102" spans="1:5">
      <c r="A102" s="301"/>
      <c r="B102" s="302" t="s">
        <v>477</v>
      </c>
      <c r="C102" s="926">
        <v>46203</v>
      </c>
      <c r="D102" s="76"/>
      <c r="E102" s="398"/>
    </row>
    <row r="103" spans="1:5">
      <c r="A103" s="301"/>
      <c r="B103" s="302" t="s">
        <v>478</v>
      </c>
      <c r="C103" s="926">
        <v>46233</v>
      </c>
      <c r="D103" s="76"/>
      <c r="E103" s="398"/>
    </row>
    <row r="104" spans="1:5">
      <c r="A104" s="301"/>
      <c r="B104" s="302" t="s">
        <v>479</v>
      </c>
      <c r="C104" s="926">
        <v>46265</v>
      </c>
      <c r="D104" s="76"/>
      <c r="E104" s="398"/>
    </row>
    <row r="105" spans="1:5">
      <c r="A105" s="301"/>
      <c r="B105" s="302" t="s">
        <v>480</v>
      </c>
      <c r="C105" s="926">
        <v>46295</v>
      </c>
      <c r="D105" s="76"/>
      <c r="E105" s="398"/>
    </row>
    <row r="106" spans="1:5">
      <c r="A106" s="301"/>
      <c r="B106" s="302" t="s">
        <v>481</v>
      </c>
      <c r="C106" s="926">
        <v>46325</v>
      </c>
      <c r="D106" s="76"/>
      <c r="E106" s="302"/>
    </row>
    <row r="107" spans="1:5">
      <c r="A107" s="301"/>
      <c r="B107" s="302" t="s">
        <v>482</v>
      </c>
      <c r="C107" s="926">
        <v>46356</v>
      </c>
      <c r="D107" s="76"/>
      <c r="E107" s="398"/>
    </row>
    <row r="108" spans="1:5">
      <c r="A108" s="301"/>
      <c r="B108" s="302" t="s">
        <v>483</v>
      </c>
      <c r="C108" s="926">
        <v>46384</v>
      </c>
      <c r="D108" s="76"/>
      <c r="E108" s="398"/>
    </row>
    <row r="109" spans="1:5" hidden="1">
      <c r="A109" s="737"/>
      <c r="B109" s="738" t="s">
        <v>484</v>
      </c>
      <c r="C109" s="2569">
        <v>46057</v>
      </c>
      <c r="D109" s="2570"/>
      <c r="E109" s="2571"/>
    </row>
    <row r="110" spans="1:5" hidden="1">
      <c r="A110" s="2572"/>
      <c r="B110" s="2573" t="s">
        <v>485</v>
      </c>
      <c r="C110" s="2574">
        <v>46085</v>
      </c>
      <c r="D110" s="2575"/>
      <c r="E110" s="2573"/>
    </row>
  </sheetData>
  <mergeCells count="3">
    <mergeCell ref="A2:B2"/>
    <mergeCell ref="D2:E2"/>
    <mergeCell ref="D5:E5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A702-9632-40BC-ABEC-0576ADC5B197}">
  <dimension ref="A1:IP239"/>
  <sheetViews>
    <sheetView workbookViewId="0">
      <pane xSplit="4" ySplit="4" topLeftCell="AF91" activePane="bottomRight" state="frozen"/>
      <selection pane="topRight" activeCell="E1" sqref="E1"/>
      <selection pane="bottomLeft" activeCell="A5" sqref="A5"/>
      <selection pane="bottomRight" activeCell="AF107" sqref="AF107"/>
    </sheetView>
  </sheetViews>
  <sheetFormatPr defaultColWidth="0" defaultRowHeight="13"/>
  <cols>
    <col min="1" max="1" width="1.36328125" style="1613" customWidth="1"/>
    <col min="2" max="2" width="3.08984375" style="1613" customWidth="1"/>
    <col min="3" max="3" width="14.453125" style="1613" customWidth="1"/>
    <col min="4" max="4" width="12" style="2090" customWidth="1"/>
    <col min="5" max="5" width="8.6328125" style="2090" customWidth="1"/>
    <col min="6" max="30" width="8.6328125" style="1613" customWidth="1"/>
    <col min="31" max="34" width="8.6328125" style="327" customWidth="1"/>
    <col min="35" max="40" width="8.6328125" style="1613" customWidth="1"/>
    <col min="41" max="41" width="29.81640625" style="1613" customWidth="1"/>
    <col min="42" max="42" width="3.6328125" style="1613" customWidth="1"/>
    <col min="43" max="43" width="22.453125" style="1613" customWidth="1"/>
    <col min="44" max="246" width="8.90625" style="1613" customWidth="1"/>
    <col min="247" max="247" width="10.81640625" style="1613" customWidth="1"/>
    <col min="248" max="16384" width="0" style="1613" hidden="1"/>
  </cols>
  <sheetData>
    <row r="1" spans="1:250" ht="13.5" thickBot="1">
      <c r="A1" s="1336"/>
      <c r="B1" s="2975" t="s">
        <v>1256</v>
      </c>
      <c r="C1" s="2975"/>
      <c r="D1" s="2975"/>
      <c r="E1" s="2975"/>
      <c r="F1" s="2975"/>
      <c r="G1" s="2975"/>
      <c r="H1" s="2975"/>
      <c r="I1" s="2975"/>
      <c r="J1" s="2975"/>
      <c r="K1" s="2975"/>
      <c r="L1" s="2350"/>
      <c r="M1" s="2350"/>
      <c r="N1" s="2350"/>
      <c r="O1" s="2350"/>
      <c r="P1" s="2350"/>
      <c r="Q1" s="2350"/>
      <c r="R1" s="2350"/>
      <c r="S1" s="2350"/>
      <c r="T1" s="2350"/>
      <c r="U1" s="2350"/>
      <c r="V1" s="2350"/>
      <c r="W1" s="2350"/>
      <c r="X1" s="2350"/>
      <c r="Y1" s="2351"/>
      <c r="Z1" s="2351"/>
      <c r="AA1" s="2351"/>
      <c r="AB1" s="2350"/>
      <c r="AC1" s="2350" t="s">
        <v>521</v>
      </c>
      <c r="AD1" s="2350"/>
      <c r="AE1" s="820" t="s">
        <v>271</v>
      </c>
      <c r="AF1" s="820" t="s">
        <v>271</v>
      </c>
      <c r="AG1" s="820"/>
      <c r="AH1" s="2974">
        <v>45930</v>
      </c>
      <c r="AI1" s="2974"/>
      <c r="AJ1" s="2350" t="s">
        <v>271</v>
      </c>
      <c r="AK1" s="2350"/>
      <c r="AL1" s="2350"/>
      <c r="AM1" s="2350"/>
      <c r="AN1" s="2350"/>
      <c r="AO1" s="1203" t="s">
        <v>1257</v>
      </c>
      <c r="AP1" s="1336"/>
      <c r="AQ1" s="1336"/>
      <c r="AR1" s="1336"/>
      <c r="AS1" s="1336"/>
      <c r="AT1" s="1336"/>
      <c r="AU1" s="1336"/>
      <c r="AV1" s="1336"/>
      <c r="AW1" s="1336"/>
      <c r="AX1" s="1336"/>
      <c r="AY1" s="1336"/>
      <c r="AZ1" s="1336"/>
      <c r="BA1" s="1336"/>
      <c r="BB1" s="1336"/>
      <c r="BC1" s="1336"/>
      <c r="BD1" s="1336"/>
      <c r="BE1" s="1336"/>
      <c r="BF1" s="1336"/>
      <c r="BG1" s="1336"/>
      <c r="BH1" s="1336"/>
      <c r="BI1" s="1336"/>
      <c r="BJ1" s="1336"/>
      <c r="BK1" s="1336"/>
      <c r="BL1" s="1336"/>
      <c r="BM1" s="1336"/>
      <c r="BN1" s="1336"/>
      <c r="BO1" s="1336"/>
      <c r="BP1" s="1336"/>
      <c r="BQ1" s="1336"/>
      <c r="BR1" s="1336"/>
      <c r="BS1" s="1336"/>
      <c r="BT1" s="1336"/>
      <c r="BU1" s="1336"/>
      <c r="BV1" s="1336"/>
      <c r="BW1" s="1336"/>
      <c r="BX1" s="1336"/>
      <c r="BY1" s="1336"/>
      <c r="BZ1" s="1336"/>
      <c r="CA1" s="1336"/>
      <c r="CB1" s="1336"/>
      <c r="CC1" s="1336"/>
      <c r="CD1" s="1336"/>
      <c r="CE1" s="1336"/>
      <c r="CF1" s="1336"/>
      <c r="CG1" s="1336"/>
      <c r="CH1" s="1336"/>
      <c r="CI1" s="1336"/>
      <c r="CJ1" s="1336"/>
      <c r="CK1" s="1336"/>
      <c r="CL1" s="1336"/>
      <c r="CM1" s="1336"/>
      <c r="CN1" s="1336"/>
      <c r="CO1" s="1336"/>
      <c r="CP1" s="1336"/>
      <c r="CQ1" s="1336"/>
      <c r="CR1" s="1336"/>
      <c r="CS1" s="1336"/>
      <c r="CT1" s="1336"/>
      <c r="CU1" s="1336"/>
      <c r="CV1" s="1336"/>
      <c r="CW1" s="1336"/>
      <c r="CX1" s="1336"/>
      <c r="CY1" s="1336"/>
      <c r="CZ1" s="1336"/>
      <c r="DA1" s="1336"/>
      <c r="DB1" s="1336"/>
      <c r="DC1" s="1336"/>
      <c r="DD1" s="1336"/>
      <c r="DE1" s="1336"/>
      <c r="DF1" s="1336"/>
      <c r="DG1" s="1336"/>
      <c r="DH1" s="1336"/>
      <c r="DI1" s="1336"/>
      <c r="DJ1" s="1336"/>
      <c r="DK1" s="1336"/>
      <c r="DL1" s="1336"/>
      <c r="DM1" s="1336"/>
      <c r="DN1" s="1336"/>
      <c r="DO1" s="1336"/>
      <c r="DP1" s="1336"/>
      <c r="DQ1" s="1336"/>
      <c r="DR1" s="1336"/>
      <c r="DS1" s="1336"/>
      <c r="DT1" s="1336"/>
      <c r="DU1" s="1336"/>
      <c r="DV1" s="1336"/>
      <c r="DW1" s="1336"/>
      <c r="DX1" s="1336"/>
      <c r="DY1" s="1336"/>
      <c r="DZ1" s="1336"/>
      <c r="EA1" s="1336"/>
      <c r="EB1" s="1336"/>
      <c r="EC1" s="1336"/>
      <c r="ED1" s="1336"/>
      <c r="EE1" s="1336"/>
      <c r="EF1" s="1336"/>
      <c r="EG1" s="1336"/>
      <c r="EH1" s="1336"/>
      <c r="EI1" s="1336"/>
      <c r="EJ1" s="1336"/>
      <c r="EK1" s="1336"/>
      <c r="EL1" s="1336"/>
      <c r="EM1" s="1336"/>
      <c r="EN1" s="1336"/>
      <c r="EO1" s="1336"/>
      <c r="EP1" s="1336"/>
      <c r="EQ1" s="1336"/>
      <c r="ER1" s="1336"/>
      <c r="ES1" s="1336"/>
      <c r="ET1" s="1336"/>
      <c r="EU1" s="1336"/>
      <c r="EV1" s="1336"/>
      <c r="EW1" s="1336"/>
      <c r="EX1" s="1336"/>
      <c r="EY1" s="1336"/>
      <c r="EZ1" s="1336"/>
      <c r="FA1" s="1336"/>
      <c r="FB1" s="1336"/>
      <c r="FC1" s="1336"/>
      <c r="FD1" s="1336"/>
      <c r="FE1" s="1336"/>
      <c r="FF1" s="1336"/>
      <c r="FG1" s="1336"/>
      <c r="FH1" s="1336"/>
      <c r="FI1" s="1336"/>
      <c r="FJ1" s="1336"/>
      <c r="FK1" s="1336"/>
      <c r="FL1" s="1336"/>
      <c r="FM1" s="1336"/>
      <c r="FN1" s="1336"/>
      <c r="FO1" s="1336"/>
      <c r="FP1" s="1336"/>
      <c r="FQ1" s="1336"/>
      <c r="FR1" s="1336"/>
      <c r="FS1" s="1336"/>
      <c r="FT1" s="1336"/>
      <c r="FU1" s="1336"/>
      <c r="FV1" s="1336"/>
      <c r="FW1" s="1336"/>
      <c r="FX1" s="1336"/>
      <c r="FY1" s="1336"/>
      <c r="FZ1" s="1336"/>
      <c r="GA1" s="1336"/>
      <c r="GB1" s="1336"/>
      <c r="GC1" s="1336"/>
      <c r="GD1" s="1336"/>
      <c r="GE1" s="1336"/>
      <c r="GF1" s="1336"/>
      <c r="GG1" s="1336"/>
      <c r="GH1" s="1336"/>
      <c r="GI1" s="1336"/>
      <c r="GJ1" s="1336"/>
      <c r="GK1" s="1336"/>
      <c r="GL1" s="1336"/>
      <c r="GM1" s="1336"/>
      <c r="GN1" s="1336"/>
      <c r="GO1" s="1336"/>
      <c r="GP1" s="1336"/>
      <c r="GQ1" s="1336"/>
      <c r="GR1" s="1336"/>
      <c r="GS1" s="1336"/>
      <c r="GT1" s="1336"/>
      <c r="GU1" s="1336"/>
      <c r="GV1" s="1336"/>
      <c r="GW1" s="1336"/>
      <c r="GX1" s="1336"/>
      <c r="GY1" s="1336"/>
      <c r="GZ1" s="1336"/>
      <c r="HA1" s="1336"/>
      <c r="HB1" s="1336"/>
      <c r="HC1" s="1336"/>
      <c r="HD1" s="1336"/>
      <c r="HE1" s="1336"/>
      <c r="HF1" s="1336"/>
      <c r="HG1" s="1336"/>
      <c r="HH1" s="1336"/>
      <c r="HI1" s="1336"/>
      <c r="HJ1" s="1336"/>
      <c r="HK1" s="1336"/>
      <c r="HL1" s="1336"/>
      <c r="HM1" s="1336"/>
      <c r="HN1" s="1336"/>
      <c r="HO1" s="1336"/>
      <c r="HP1" s="1336"/>
      <c r="HQ1" s="1336"/>
      <c r="HR1" s="1336"/>
      <c r="HS1" s="1336"/>
      <c r="HT1" s="1336"/>
      <c r="HU1" s="1336"/>
      <c r="HV1" s="1336"/>
      <c r="HW1" s="1336"/>
      <c r="HX1" s="1336"/>
      <c r="HY1" s="1336"/>
      <c r="HZ1" s="1336"/>
      <c r="IA1" s="1336"/>
      <c r="IB1" s="1336"/>
      <c r="IC1" s="1336"/>
      <c r="ID1" s="1336"/>
      <c r="IE1" s="1336"/>
      <c r="IF1" s="1336"/>
      <c r="IG1" s="1336"/>
      <c r="IH1" s="1336"/>
      <c r="II1" s="1336"/>
      <c r="IJ1" s="1336"/>
      <c r="IK1" s="1336"/>
      <c r="IL1" s="1336"/>
      <c r="IM1" s="1336"/>
      <c r="IN1" s="1336"/>
      <c r="IO1" s="1336"/>
      <c r="IP1" s="1336"/>
    </row>
    <row r="2" spans="1:250">
      <c r="A2" s="1336"/>
      <c r="B2" s="2352"/>
      <c r="C2" s="2353"/>
      <c r="D2" s="2212" t="s">
        <v>957</v>
      </c>
      <c r="E2" s="2211"/>
      <c r="F2" s="2976" t="s">
        <v>959</v>
      </c>
      <c r="G2" s="2976"/>
      <c r="H2" s="2976"/>
      <c r="I2" s="2976"/>
      <c r="J2" s="2976"/>
      <c r="K2" s="2976"/>
      <c r="L2" s="2976"/>
      <c r="M2" s="2976"/>
      <c r="N2" s="2976"/>
      <c r="O2" s="2976"/>
      <c r="P2" s="2976"/>
      <c r="Q2" s="2976"/>
      <c r="R2" s="2976"/>
      <c r="S2" s="2976"/>
      <c r="T2" s="2976"/>
      <c r="U2" s="2976"/>
      <c r="V2" s="2976"/>
      <c r="W2" s="2976"/>
      <c r="X2" s="2976"/>
      <c r="Y2" s="2976"/>
      <c r="Z2" s="2976"/>
      <c r="AA2" s="2976"/>
      <c r="AB2" s="2976"/>
      <c r="AC2" s="2976"/>
      <c r="AD2" s="2976"/>
      <c r="AE2" s="2976"/>
      <c r="AF2" s="2976"/>
      <c r="AG2" s="2976"/>
      <c r="AH2" s="2354"/>
      <c r="AI2" s="2353"/>
      <c r="AJ2" s="2353"/>
      <c r="AK2" s="2353"/>
      <c r="AL2" s="2353"/>
      <c r="AM2" s="2353"/>
      <c r="AN2" s="2353"/>
      <c r="AO2" s="2963" t="s">
        <v>960</v>
      </c>
      <c r="AP2" s="1336"/>
      <c r="AQ2" s="327" t="s">
        <v>1258</v>
      </c>
      <c r="AR2" s="1336"/>
      <c r="AS2" s="1336"/>
      <c r="AT2" s="1336"/>
      <c r="AU2" s="1336"/>
      <c r="AV2" s="1336"/>
      <c r="AW2" s="1336"/>
      <c r="AX2" s="1336"/>
      <c r="AY2" s="1336"/>
      <c r="AZ2" s="1336"/>
      <c r="BA2" s="1336"/>
      <c r="BB2" s="1336"/>
      <c r="BC2" s="1336"/>
      <c r="BD2" s="1336"/>
      <c r="BE2" s="1336"/>
      <c r="BF2" s="1336"/>
      <c r="BG2" s="1336"/>
      <c r="BH2" s="1336"/>
      <c r="BI2" s="1336"/>
      <c r="BJ2" s="1336"/>
      <c r="BK2" s="1336"/>
      <c r="BL2" s="1336"/>
      <c r="BM2" s="1336"/>
      <c r="BN2" s="1336"/>
      <c r="BO2" s="1336"/>
      <c r="BP2" s="1336"/>
      <c r="BQ2" s="1336"/>
      <c r="BR2" s="1336"/>
      <c r="BS2" s="1336"/>
      <c r="BT2" s="1336"/>
      <c r="BU2" s="1336"/>
      <c r="BV2" s="1336"/>
      <c r="BW2" s="1336"/>
      <c r="BX2" s="1336"/>
      <c r="BY2" s="1336"/>
      <c r="BZ2" s="1336"/>
      <c r="CA2" s="1336"/>
      <c r="CB2" s="1336"/>
      <c r="CC2" s="1336"/>
      <c r="CD2" s="1336"/>
      <c r="CE2" s="1336"/>
      <c r="CF2" s="1336"/>
      <c r="CG2" s="1336"/>
      <c r="CH2" s="1336"/>
      <c r="CI2" s="1336"/>
      <c r="CJ2" s="1336"/>
      <c r="CK2" s="1336"/>
      <c r="CL2" s="1336"/>
      <c r="CM2" s="1336"/>
      <c r="CN2" s="1336"/>
      <c r="CO2" s="1336"/>
      <c r="CP2" s="1336"/>
      <c r="CQ2" s="1336"/>
      <c r="CR2" s="1336"/>
      <c r="CS2" s="1336"/>
      <c r="CT2" s="1336"/>
      <c r="CU2" s="1336"/>
      <c r="CV2" s="1336"/>
      <c r="CW2" s="1336"/>
      <c r="CX2" s="1336"/>
      <c r="CY2" s="1336"/>
      <c r="CZ2" s="1336"/>
      <c r="DA2" s="1336"/>
      <c r="DB2" s="1336"/>
      <c r="DC2" s="1336"/>
      <c r="DD2" s="1336"/>
      <c r="DE2" s="1336"/>
      <c r="DF2" s="1336"/>
      <c r="DG2" s="1336"/>
      <c r="DH2" s="1336"/>
      <c r="DI2" s="1336"/>
      <c r="DJ2" s="1336"/>
      <c r="DK2" s="1336"/>
      <c r="DL2" s="1336"/>
      <c r="DM2" s="1336"/>
      <c r="DN2" s="1336"/>
      <c r="DO2" s="1336"/>
      <c r="DP2" s="1336"/>
      <c r="DQ2" s="1336"/>
      <c r="DR2" s="1336"/>
      <c r="DS2" s="1336"/>
      <c r="DT2" s="1336"/>
      <c r="DU2" s="1336"/>
      <c r="DV2" s="1336"/>
      <c r="DW2" s="1336"/>
      <c r="DX2" s="1336"/>
      <c r="DY2" s="1336"/>
      <c r="DZ2" s="1336"/>
      <c r="EA2" s="1336"/>
      <c r="EB2" s="1336"/>
      <c r="EC2" s="1336"/>
      <c r="ED2" s="1336"/>
      <c r="EE2" s="1336"/>
      <c r="EF2" s="1336"/>
      <c r="EG2" s="1336"/>
      <c r="EH2" s="1336"/>
      <c r="EI2" s="1336"/>
      <c r="EJ2" s="1336"/>
      <c r="EK2" s="1336"/>
      <c r="EL2" s="1336"/>
      <c r="EM2" s="1336"/>
      <c r="EN2" s="1336"/>
      <c r="EO2" s="1336"/>
      <c r="EP2" s="1336"/>
      <c r="EQ2" s="1336"/>
      <c r="ER2" s="1336"/>
      <c r="ES2" s="1336"/>
      <c r="ET2" s="1336"/>
      <c r="EU2" s="1336"/>
      <c r="EV2" s="1336"/>
      <c r="EW2" s="1336"/>
      <c r="EX2" s="1336"/>
      <c r="EY2" s="1336"/>
      <c r="EZ2" s="1336"/>
      <c r="FA2" s="1336"/>
      <c r="FB2" s="1336"/>
      <c r="FC2" s="1336"/>
      <c r="FD2" s="1336"/>
      <c r="FE2" s="1336"/>
      <c r="FF2" s="1336"/>
      <c r="FG2" s="1336"/>
      <c r="FH2" s="1336"/>
      <c r="FI2" s="1336"/>
      <c r="FJ2" s="1336"/>
      <c r="FK2" s="1336"/>
      <c r="FL2" s="1336"/>
      <c r="FM2" s="1336"/>
      <c r="FN2" s="1336"/>
      <c r="FO2" s="1336"/>
      <c r="FP2" s="1336"/>
      <c r="FQ2" s="1336"/>
      <c r="FR2" s="1336"/>
      <c r="FS2" s="1336"/>
      <c r="FT2" s="1336"/>
      <c r="FU2" s="1336"/>
      <c r="FV2" s="1336"/>
      <c r="FW2" s="1336"/>
      <c r="FX2" s="1336"/>
      <c r="FY2" s="1336"/>
      <c r="FZ2" s="1336"/>
      <c r="GA2" s="1336"/>
      <c r="GB2" s="1336"/>
      <c r="GC2" s="1336"/>
      <c r="GD2" s="1336"/>
      <c r="GE2" s="1336"/>
      <c r="GF2" s="1336"/>
      <c r="GG2" s="1336"/>
      <c r="GH2" s="1336"/>
      <c r="GI2" s="1336"/>
      <c r="GJ2" s="1336"/>
      <c r="GK2" s="1336"/>
      <c r="GL2" s="1336"/>
      <c r="GM2" s="1336"/>
      <c r="GN2" s="1336"/>
      <c r="GO2" s="1336"/>
      <c r="GP2" s="1336"/>
      <c r="GQ2" s="1336"/>
      <c r="GR2" s="1336"/>
      <c r="GS2" s="1336"/>
      <c r="GT2" s="1336"/>
      <c r="GU2" s="1336"/>
      <c r="GV2" s="1336"/>
      <c r="GW2" s="1336"/>
      <c r="GX2" s="1336"/>
      <c r="GY2" s="1336"/>
      <c r="GZ2" s="1336"/>
      <c r="HA2" s="1336"/>
      <c r="HB2" s="1336"/>
      <c r="HC2" s="1336"/>
      <c r="HD2" s="1336"/>
      <c r="HE2" s="1336"/>
      <c r="HF2" s="1336"/>
      <c r="HG2" s="1336"/>
      <c r="HH2" s="1336"/>
      <c r="HI2" s="1336"/>
      <c r="HJ2" s="1336"/>
      <c r="HK2" s="1336"/>
      <c r="HL2" s="1336"/>
      <c r="HM2" s="1336"/>
      <c r="HN2" s="1336"/>
      <c r="HO2" s="1336"/>
      <c r="HP2" s="1336"/>
      <c r="HQ2" s="1336"/>
      <c r="HR2" s="1336"/>
      <c r="HS2" s="1336"/>
      <c r="HT2" s="1336"/>
      <c r="HU2" s="1336"/>
      <c r="HV2" s="1336"/>
      <c r="HW2" s="1336"/>
      <c r="HX2" s="1336"/>
      <c r="HY2" s="1336"/>
      <c r="HZ2" s="1336"/>
      <c r="IA2" s="1336"/>
      <c r="IB2" s="1336"/>
      <c r="IC2" s="1336"/>
      <c r="ID2" s="1336"/>
      <c r="IE2" s="1336"/>
      <c r="IF2" s="1336"/>
      <c r="IG2" s="1336"/>
      <c r="IH2" s="1336"/>
      <c r="II2" s="1336"/>
      <c r="IJ2" s="1336"/>
      <c r="IK2" s="1336"/>
      <c r="IL2" s="1336"/>
      <c r="IM2" s="1336"/>
      <c r="IN2" s="1336"/>
      <c r="IO2" s="1336"/>
      <c r="IP2" s="1336"/>
    </row>
    <row r="3" spans="1:250">
      <c r="A3" s="1336"/>
      <c r="B3" s="2355"/>
      <c r="C3" s="2350"/>
      <c r="D3" s="2356"/>
      <c r="E3" s="2357">
        <v>1989</v>
      </c>
      <c r="F3" s="2358">
        <v>1990</v>
      </c>
      <c r="G3" s="2359">
        <v>1991</v>
      </c>
      <c r="H3" s="2359">
        <v>1992</v>
      </c>
      <c r="I3" s="2359">
        <v>1993</v>
      </c>
      <c r="J3" s="2359">
        <v>1994</v>
      </c>
      <c r="K3" s="2359">
        <v>1995</v>
      </c>
      <c r="L3" s="2359">
        <v>1996</v>
      </c>
      <c r="M3" s="2359">
        <v>1997</v>
      </c>
      <c r="N3" s="2359">
        <v>1998</v>
      </c>
      <c r="O3" s="2360">
        <v>1999</v>
      </c>
      <c r="P3" s="2360">
        <v>2000</v>
      </c>
      <c r="Q3" s="2360">
        <v>2001</v>
      </c>
      <c r="R3" s="2360">
        <v>2002</v>
      </c>
      <c r="S3" s="2360">
        <v>2003</v>
      </c>
      <c r="T3" s="2360">
        <v>2004</v>
      </c>
      <c r="U3" s="2360">
        <v>2005</v>
      </c>
      <c r="V3" s="2360">
        <v>2006</v>
      </c>
      <c r="W3" s="2360">
        <v>2007</v>
      </c>
      <c r="X3" s="2360">
        <v>2008</v>
      </c>
      <c r="Y3" s="2360">
        <v>2009</v>
      </c>
      <c r="Z3" s="2360">
        <v>2010</v>
      </c>
      <c r="AA3" s="2360">
        <v>2011</v>
      </c>
      <c r="AB3" s="2360">
        <v>2012</v>
      </c>
      <c r="AC3" s="2360">
        <v>2013</v>
      </c>
      <c r="AD3" s="1887">
        <v>2014</v>
      </c>
      <c r="AE3" s="2360">
        <v>2015</v>
      </c>
      <c r="AF3" s="2361">
        <v>2016</v>
      </c>
      <c r="AG3" s="2360">
        <v>2017</v>
      </c>
      <c r="AH3" s="2361">
        <v>2018</v>
      </c>
      <c r="AI3" s="2360">
        <v>2019</v>
      </c>
      <c r="AJ3" s="1887">
        <v>2020</v>
      </c>
      <c r="AK3" s="2360">
        <v>2021</v>
      </c>
      <c r="AL3" s="2360">
        <v>2022</v>
      </c>
      <c r="AM3" s="2360">
        <v>2023</v>
      </c>
      <c r="AN3" s="2361">
        <v>2024</v>
      </c>
      <c r="AO3" s="2964"/>
      <c r="AP3" s="1336"/>
      <c r="AQ3" s="327"/>
      <c r="AR3" s="1336"/>
      <c r="AS3" s="1336"/>
      <c r="AT3" s="1336"/>
      <c r="AU3" s="1336"/>
      <c r="AV3" s="1336"/>
      <c r="AW3" s="1336"/>
      <c r="AX3" s="1336"/>
      <c r="AY3" s="1336"/>
      <c r="AZ3" s="1336"/>
      <c r="BA3" s="1336"/>
      <c r="BB3" s="1336"/>
      <c r="BC3" s="1336"/>
      <c r="BD3" s="1336"/>
      <c r="BE3" s="1336"/>
      <c r="BF3" s="1336"/>
      <c r="BG3" s="1336"/>
      <c r="BH3" s="1336"/>
      <c r="BI3" s="1336"/>
      <c r="BJ3" s="1336"/>
      <c r="BK3" s="1336"/>
      <c r="BL3" s="1336"/>
      <c r="BM3" s="1336"/>
      <c r="BN3" s="1336"/>
      <c r="BO3" s="1336"/>
      <c r="BP3" s="1336"/>
      <c r="BQ3" s="1336"/>
      <c r="BR3" s="1336"/>
      <c r="BS3" s="1336"/>
      <c r="BT3" s="1336"/>
      <c r="BU3" s="1336"/>
      <c r="BV3" s="1336"/>
      <c r="BW3" s="1336"/>
      <c r="BX3" s="1336"/>
      <c r="BY3" s="1336"/>
      <c r="BZ3" s="1336"/>
      <c r="CA3" s="1336"/>
      <c r="CB3" s="1336"/>
      <c r="CC3" s="1336"/>
      <c r="CD3" s="1336"/>
      <c r="CE3" s="1336"/>
      <c r="CF3" s="1336"/>
      <c r="CG3" s="1336"/>
      <c r="CH3" s="1336"/>
      <c r="CI3" s="1336"/>
      <c r="CJ3" s="1336"/>
      <c r="CK3" s="1336"/>
      <c r="CL3" s="1336"/>
      <c r="CM3" s="1336"/>
      <c r="CN3" s="1336"/>
      <c r="CO3" s="1336"/>
      <c r="CP3" s="1336"/>
      <c r="CQ3" s="1336"/>
      <c r="CR3" s="1336"/>
      <c r="CS3" s="1336"/>
      <c r="CT3" s="1336"/>
      <c r="CU3" s="1336"/>
      <c r="CV3" s="1336"/>
      <c r="CW3" s="1336"/>
      <c r="CX3" s="1336"/>
      <c r="CY3" s="1336"/>
      <c r="CZ3" s="1336"/>
      <c r="DA3" s="1336"/>
      <c r="DB3" s="1336"/>
      <c r="DC3" s="1336"/>
      <c r="DD3" s="1336"/>
      <c r="DE3" s="1336"/>
      <c r="DF3" s="1336"/>
      <c r="DG3" s="1336"/>
      <c r="DH3" s="1336"/>
      <c r="DI3" s="1336"/>
      <c r="DJ3" s="1336"/>
      <c r="DK3" s="1336"/>
      <c r="DL3" s="1336"/>
      <c r="DM3" s="1336"/>
      <c r="DN3" s="1336"/>
      <c r="DO3" s="1336"/>
      <c r="DP3" s="1336"/>
      <c r="DQ3" s="1336"/>
      <c r="DR3" s="1336"/>
      <c r="DS3" s="1336"/>
      <c r="DT3" s="1336"/>
      <c r="DU3" s="1336"/>
      <c r="DV3" s="1336"/>
      <c r="DW3" s="1336"/>
      <c r="DX3" s="1336"/>
      <c r="DY3" s="1336"/>
      <c r="DZ3" s="1336"/>
      <c r="EA3" s="1336"/>
      <c r="EB3" s="1336"/>
      <c r="EC3" s="1336"/>
      <c r="ED3" s="1336"/>
      <c r="EE3" s="1336"/>
      <c r="EF3" s="1336"/>
      <c r="EG3" s="1336"/>
      <c r="EH3" s="1336"/>
      <c r="EI3" s="1336"/>
      <c r="EJ3" s="1336"/>
      <c r="EK3" s="1336"/>
      <c r="EL3" s="1336"/>
      <c r="EM3" s="1336"/>
      <c r="EN3" s="1336"/>
      <c r="EO3" s="1336"/>
      <c r="EP3" s="1336"/>
      <c r="EQ3" s="1336"/>
      <c r="ER3" s="1336"/>
      <c r="ES3" s="1336"/>
      <c r="ET3" s="1336"/>
      <c r="EU3" s="1336"/>
      <c r="EV3" s="1336"/>
      <c r="EW3" s="1336"/>
      <c r="EX3" s="1336"/>
      <c r="EY3" s="1336"/>
      <c r="EZ3" s="1336"/>
      <c r="FA3" s="1336"/>
      <c r="FB3" s="1336"/>
      <c r="FC3" s="1336"/>
      <c r="FD3" s="1336"/>
      <c r="FE3" s="1336"/>
      <c r="FF3" s="1336"/>
      <c r="FG3" s="1336"/>
      <c r="FH3" s="1336"/>
      <c r="FI3" s="1336"/>
      <c r="FJ3" s="1336"/>
      <c r="FK3" s="1336"/>
      <c r="FL3" s="1336"/>
      <c r="FM3" s="1336"/>
      <c r="FN3" s="1336"/>
      <c r="FO3" s="1336"/>
      <c r="FP3" s="1336"/>
      <c r="FQ3" s="1336"/>
      <c r="FR3" s="1336"/>
      <c r="FS3" s="1336"/>
      <c r="FT3" s="1336"/>
      <c r="FU3" s="1336"/>
      <c r="FV3" s="1336"/>
      <c r="FW3" s="1336"/>
      <c r="FX3" s="1336"/>
      <c r="FY3" s="1336"/>
      <c r="FZ3" s="1336"/>
      <c r="GA3" s="1336"/>
      <c r="GB3" s="1336"/>
      <c r="GC3" s="1336"/>
      <c r="GD3" s="1336"/>
      <c r="GE3" s="1336"/>
      <c r="GF3" s="1336"/>
      <c r="GG3" s="1336"/>
      <c r="GH3" s="1336"/>
      <c r="GI3" s="1336"/>
      <c r="GJ3" s="1336"/>
      <c r="GK3" s="1336"/>
      <c r="GL3" s="1336"/>
      <c r="GM3" s="1336"/>
      <c r="GN3" s="1336"/>
      <c r="GO3" s="1336"/>
      <c r="GP3" s="1336"/>
      <c r="GQ3" s="1336"/>
      <c r="GR3" s="1336"/>
      <c r="GS3" s="1336"/>
      <c r="GT3" s="1336"/>
      <c r="GU3" s="1336"/>
      <c r="GV3" s="1336"/>
      <c r="GW3" s="1336"/>
      <c r="GX3" s="1336"/>
      <c r="GY3" s="1336"/>
      <c r="GZ3" s="1336"/>
      <c r="HA3" s="1336"/>
      <c r="HB3" s="1336"/>
      <c r="HC3" s="1336"/>
      <c r="HD3" s="1336"/>
      <c r="HE3" s="1336"/>
      <c r="HF3" s="1336"/>
      <c r="HG3" s="1336"/>
      <c r="HH3" s="1336"/>
      <c r="HI3" s="1336"/>
      <c r="HJ3" s="1336"/>
      <c r="HK3" s="1336"/>
      <c r="HL3" s="1336"/>
      <c r="HM3" s="1336"/>
      <c r="HN3" s="1336"/>
      <c r="HO3" s="1336"/>
      <c r="HP3" s="1336"/>
      <c r="HQ3" s="1336"/>
      <c r="HR3" s="1336"/>
      <c r="HS3" s="1336"/>
      <c r="HT3" s="1336"/>
      <c r="HU3" s="1336"/>
      <c r="HV3" s="1336"/>
      <c r="HW3" s="1336"/>
      <c r="HX3" s="1336"/>
      <c r="HY3" s="1336"/>
      <c r="HZ3" s="1336"/>
      <c r="IA3" s="1336"/>
      <c r="IB3" s="1336"/>
      <c r="IC3" s="1336"/>
      <c r="ID3" s="1336"/>
      <c r="IE3" s="1336"/>
      <c r="IF3" s="1336"/>
      <c r="IG3" s="1336"/>
      <c r="IH3" s="1336"/>
      <c r="II3" s="1336"/>
      <c r="IJ3" s="1336"/>
      <c r="IK3" s="1336"/>
      <c r="IL3" s="1336"/>
      <c r="IM3" s="1336"/>
      <c r="IN3" s="1336"/>
      <c r="IO3" s="1336"/>
      <c r="IP3" s="1336"/>
    </row>
    <row r="4" spans="1:250" ht="13.5" thickBot="1">
      <c r="A4" s="1336"/>
      <c r="B4" s="2362" t="s">
        <v>564</v>
      </c>
      <c r="C4" s="2363"/>
      <c r="D4" s="2216" t="s">
        <v>1259</v>
      </c>
      <c r="E4" s="2221" t="s">
        <v>1260</v>
      </c>
      <c r="F4" s="2364" t="s">
        <v>1261</v>
      </c>
      <c r="G4" s="2364" t="s">
        <v>1262</v>
      </c>
      <c r="H4" s="2364" t="s">
        <v>1263</v>
      </c>
      <c r="I4" s="2364" t="s">
        <v>1264</v>
      </c>
      <c r="J4" s="2364" t="s">
        <v>1265</v>
      </c>
      <c r="K4" s="2364" t="s">
        <v>1266</v>
      </c>
      <c r="L4" s="2364" t="s">
        <v>1267</v>
      </c>
      <c r="M4" s="2364" t="s">
        <v>1268</v>
      </c>
      <c r="N4" s="2364" t="s">
        <v>1269</v>
      </c>
      <c r="O4" s="2219" t="s">
        <v>1270</v>
      </c>
      <c r="P4" s="2220" t="s">
        <v>1271</v>
      </c>
      <c r="Q4" s="1293" t="s">
        <v>1272</v>
      </c>
      <c r="R4" s="1293" t="s">
        <v>1273</v>
      </c>
      <c r="S4" s="2221" t="s">
        <v>1274</v>
      </c>
      <c r="T4" s="1293" t="s">
        <v>1275</v>
      </c>
      <c r="U4" s="1293" t="s">
        <v>1276</v>
      </c>
      <c r="V4" s="2221" t="s">
        <v>1277</v>
      </c>
      <c r="W4" s="1293" t="s">
        <v>1278</v>
      </c>
      <c r="X4" s="1293" t="s">
        <v>1279</v>
      </c>
      <c r="Y4" s="1293" t="s">
        <v>1280</v>
      </c>
      <c r="Z4" s="2364" t="s">
        <v>1281</v>
      </c>
      <c r="AA4" s="1293" t="s">
        <v>1282</v>
      </c>
      <c r="AB4" s="1293" t="s">
        <v>1283</v>
      </c>
      <c r="AC4" s="1293" t="s">
        <v>1284</v>
      </c>
      <c r="AD4" s="1213" t="s">
        <v>1285</v>
      </c>
      <c r="AE4" s="2365" t="s">
        <v>1286</v>
      </c>
      <c r="AF4" s="1292" t="s">
        <v>1287</v>
      </c>
      <c r="AG4" s="2365" t="s">
        <v>1288</v>
      </c>
      <c r="AH4" s="1292" t="s">
        <v>1289</v>
      </c>
      <c r="AI4" s="2365" t="s">
        <v>1290</v>
      </c>
      <c r="AJ4" s="1898" t="s">
        <v>1291</v>
      </c>
      <c r="AK4" s="1293" t="s">
        <v>1292</v>
      </c>
      <c r="AL4" s="2365" t="s">
        <v>1293</v>
      </c>
      <c r="AM4" s="2365" t="s">
        <v>1431</v>
      </c>
      <c r="AN4" s="1292" t="s">
        <v>1463</v>
      </c>
      <c r="AO4" s="2965"/>
      <c r="AP4" s="1336"/>
      <c r="AQ4" s="327"/>
      <c r="AR4" s="1336"/>
      <c r="AS4" s="1336"/>
      <c r="AT4" s="1336"/>
      <c r="AU4" s="1336"/>
      <c r="AV4" s="1336"/>
      <c r="AW4" s="1336"/>
      <c r="AX4" s="1336"/>
      <c r="AY4" s="1336"/>
      <c r="AZ4" s="1336"/>
      <c r="BA4" s="1336"/>
      <c r="BB4" s="1336"/>
      <c r="BC4" s="1336"/>
      <c r="BD4" s="1336"/>
      <c r="BE4" s="1336"/>
      <c r="BF4" s="1336"/>
      <c r="BG4" s="1336"/>
      <c r="BH4" s="1336"/>
      <c r="BI4" s="1336"/>
      <c r="BJ4" s="1336"/>
      <c r="BK4" s="1336"/>
      <c r="BL4" s="1336"/>
      <c r="BM4" s="1336"/>
      <c r="BN4" s="1336"/>
      <c r="BO4" s="1336"/>
      <c r="BP4" s="1336"/>
      <c r="BQ4" s="1336"/>
      <c r="BR4" s="1336"/>
      <c r="BS4" s="1336"/>
      <c r="BT4" s="1336"/>
      <c r="BU4" s="1336"/>
      <c r="BV4" s="1336"/>
      <c r="BW4" s="1336"/>
      <c r="BX4" s="1336"/>
      <c r="BY4" s="1336"/>
      <c r="BZ4" s="1336"/>
      <c r="CA4" s="1336"/>
      <c r="CB4" s="1336"/>
      <c r="CC4" s="1336"/>
      <c r="CD4" s="1336"/>
      <c r="CE4" s="1336"/>
      <c r="CF4" s="1336"/>
      <c r="CG4" s="1336"/>
      <c r="CH4" s="1336"/>
      <c r="CI4" s="1336"/>
      <c r="CJ4" s="1336"/>
      <c r="CK4" s="1336"/>
      <c r="CL4" s="1336"/>
      <c r="CM4" s="1336"/>
      <c r="CN4" s="1336"/>
      <c r="CO4" s="1336"/>
      <c r="CP4" s="1336"/>
      <c r="CQ4" s="1336"/>
      <c r="CR4" s="1336"/>
      <c r="CS4" s="1336"/>
      <c r="CT4" s="1336"/>
      <c r="CU4" s="1336"/>
      <c r="CV4" s="1336"/>
      <c r="CW4" s="1336"/>
      <c r="CX4" s="1336"/>
      <c r="CY4" s="1336"/>
      <c r="CZ4" s="1336"/>
      <c r="DA4" s="1336"/>
      <c r="DB4" s="1336"/>
      <c r="DC4" s="1336"/>
      <c r="DD4" s="1336"/>
      <c r="DE4" s="1336"/>
      <c r="DF4" s="1336"/>
      <c r="DG4" s="1336"/>
      <c r="DH4" s="1336"/>
      <c r="DI4" s="1336"/>
      <c r="DJ4" s="1336"/>
      <c r="DK4" s="1336"/>
      <c r="DL4" s="1336"/>
      <c r="DM4" s="1336"/>
      <c r="DN4" s="1336"/>
      <c r="DO4" s="1336"/>
      <c r="DP4" s="1336"/>
      <c r="DQ4" s="1336"/>
      <c r="DR4" s="1336"/>
      <c r="DS4" s="1336"/>
      <c r="DT4" s="1336"/>
      <c r="DU4" s="1336"/>
      <c r="DV4" s="1336"/>
      <c r="DW4" s="1336"/>
      <c r="DX4" s="1336"/>
      <c r="DY4" s="1336"/>
      <c r="DZ4" s="1336"/>
      <c r="EA4" s="1336"/>
      <c r="EB4" s="1336"/>
      <c r="EC4" s="1336"/>
      <c r="ED4" s="1336"/>
      <c r="EE4" s="1336"/>
      <c r="EF4" s="1336"/>
      <c r="EG4" s="1336"/>
      <c r="EH4" s="1336"/>
      <c r="EI4" s="1336"/>
      <c r="EJ4" s="1336"/>
      <c r="EK4" s="1336"/>
      <c r="EL4" s="1336"/>
      <c r="EM4" s="1336"/>
      <c r="EN4" s="1336"/>
      <c r="EO4" s="1336"/>
      <c r="EP4" s="1336"/>
      <c r="EQ4" s="1336"/>
      <c r="ER4" s="1336"/>
      <c r="ES4" s="1336"/>
      <c r="ET4" s="1336"/>
      <c r="EU4" s="1336"/>
      <c r="EV4" s="1336"/>
      <c r="EW4" s="1336"/>
      <c r="EX4" s="1336"/>
      <c r="EY4" s="1336"/>
      <c r="EZ4" s="1336"/>
      <c r="FA4" s="1336"/>
      <c r="FB4" s="1336"/>
      <c r="FC4" s="1336"/>
      <c r="FD4" s="1336"/>
      <c r="FE4" s="1336"/>
      <c r="FF4" s="1336"/>
      <c r="FG4" s="1336"/>
      <c r="FH4" s="1336"/>
      <c r="FI4" s="1336"/>
      <c r="FJ4" s="1336"/>
      <c r="FK4" s="1336"/>
      <c r="FL4" s="1336"/>
      <c r="FM4" s="1336"/>
      <c r="FN4" s="1336"/>
      <c r="FO4" s="1336"/>
      <c r="FP4" s="1336"/>
      <c r="FQ4" s="1336"/>
      <c r="FR4" s="1336"/>
      <c r="FS4" s="1336"/>
      <c r="FT4" s="1336"/>
      <c r="FU4" s="1336"/>
      <c r="FV4" s="1336"/>
      <c r="FW4" s="1336"/>
      <c r="FX4" s="1336"/>
      <c r="FY4" s="1336"/>
      <c r="FZ4" s="1336"/>
      <c r="GA4" s="1336"/>
      <c r="GB4" s="1336"/>
      <c r="GC4" s="1336"/>
      <c r="GD4" s="1336"/>
      <c r="GE4" s="1336"/>
      <c r="GF4" s="1336"/>
      <c r="GG4" s="1336"/>
      <c r="GH4" s="1336"/>
      <c r="GI4" s="1336"/>
      <c r="GJ4" s="1336"/>
      <c r="GK4" s="1336"/>
      <c r="GL4" s="1336"/>
      <c r="GM4" s="1336"/>
      <c r="GN4" s="1336"/>
      <c r="GO4" s="1336"/>
      <c r="GP4" s="1336"/>
      <c r="GQ4" s="1336"/>
      <c r="GR4" s="1336"/>
      <c r="GS4" s="1336"/>
      <c r="GT4" s="1336"/>
      <c r="GU4" s="1336"/>
      <c r="GV4" s="1336"/>
      <c r="GW4" s="1336"/>
      <c r="GX4" s="1336"/>
      <c r="GY4" s="1336"/>
      <c r="GZ4" s="1336"/>
      <c r="HA4" s="1336"/>
      <c r="HB4" s="1336"/>
      <c r="HC4" s="1336"/>
      <c r="HD4" s="1336"/>
      <c r="HE4" s="1336"/>
      <c r="HF4" s="1336"/>
      <c r="HG4" s="1336"/>
      <c r="HH4" s="1336"/>
      <c r="HI4" s="1336"/>
      <c r="HJ4" s="1336"/>
      <c r="HK4" s="1336"/>
      <c r="HL4" s="1336"/>
      <c r="HM4" s="1336"/>
      <c r="HN4" s="1336"/>
      <c r="HO4" s="1336"/>
      <c r="HP4" s="1336"/>
      <c r="HQ4" s="1336"/>
      <c r="HR4" s="1336"/>
      <c r="HS4" s="1336"/>
      <c r="HT4" s="1336"/>
      <c r="HU4" s="1336"/>
      <c r="HV4" s="1336"/>
      <c r="HW4" s="1336"/>
      <c r="HX4" s="1336"/>
      <c r="HY4" s="1336"/>
      <c r="HZ4" s="1336"/>
      <c r="IA4" s="1336"/>
      <c r="IB4" s="1336"/>
      <c r="IC4" s="1336"/>
      <c r="ID4" s="1336"/>
      <c r="IE4" s="1336"/>
      <c r="IF4" s="1336"/>
      <c r="IG4" s="1336"/>
      <c r="IH4" s="1336"/>
      <c r="II4" s="1336"/>
      <c r="IJ4" s="1336"/>
      <c r="IK4" s="1336"/>
      <c r="IL4" s="1336"/>
      <c r="IM4" s="1336"/>
      <c r="IN4" s="1336"/>
      <c r="IO4" s="1336"/>
      <c r="IP4" s="1336"/>
    </row>
    <row r="5" spans="1:250">
      <c r="A5" s="1336"/>
      <c r="B5" s="2977" t="s">
        <v>1294</v>
      </c>
      <c r="C5" s="2222" t="s">
        <v>978</v>
      </c>
      <c r="D5" s="2366" t="s">
        <v>979</v>
      </c>
      <c r="E5" s="1300">
        <f>E116/1000000</f>
        <v>18.145119000000001</v>
      </c>
      <c r="F5" s="1300">
        <f>F116/1000000</f>
        <v>19.588676</v>
      </c>
      <c r="G5" s="1300">
        <f t="shared" ref="G5:U5" si="0">G116/1000000</f>
        <v>20.694461</v>
      </c>
      <c r="H5" s="1300">
        <f t="shared" si="0"/>
        <v>21.03772</v>
      </c>
      <c r="I5" s="1300">
        <f t="shared" si="0"/>
        <v>21.57704</v>
      </c>
      <c r="J5" s="1300">
        <f t="shared" si="0"/>
        <v>21.15718</v>
      </c>
      <c r="K5" s="1300">
        <f t="shared" si="0"/>
        <v>22.368220999999998</v>
      </c>
      <c r="L5" s="1300">
        <f t="shared" si="0"/>
        <v>21.890585999999999</v>
      </c>
      <c r="M5" s="1300">
        <f t="shared" si="0"/>
        <v>21.613980999999999</v>
      </c>
      <c r="N5" s="1300">
        <f t="shared" si="0"/>
        <v>21.051525999999999</v>
      </c>
      <c r="O5" s="1300">
        <f t="shared" si="0"/>
        <v>20.508313000000001</v>
      </c>
      <c r="P5" s="1300">
        <f t="shared" si="0"/>
        <v>20.699876</v>
      </c>
      <c r="Q5" s="1300">
        <f t="shared" si="0"/>
        <v>20.263967000000001</v>
      </c>
      <c r="R5" s="1300">
        <f t="shared" si="0"/>
        <v>19.975743000000001</v>
      </c>
      <c r="S5" s="1300">
        <f t="shared" si="0"/>
        <v>19.793032999999998</v>
      </c>
      <c r="T5" s="1300">
        <f t="shared" si="0"/>
        <v>20.010093000000001</v>
      </c>
      <c r="U5" s="1300">
        <f t="shared" si="0"/>
        <v>20.020257000000001</v>
      </c>
      <c r="V5" s="1300">
        <f>V117/1000000</f>
        <v>20.759498000000001</v>
      </c>
      <c r="W5" s="1300">
        <f t="shared" ref="W5:AN5" si="1">W117/1000000</f>
        <v>21.335063000000002</v>
      </c>
      <c r="X5" s="1300">
        <f t="shared" si="1"/>
        <v>20.974174999999999</v>
      </c>
      <c r="Y5" s="1300">
        <f t="shared" si="1"/>
        <v>19.501270000000002</v>
      </c>
      <c r="Z5" s="1300">
        <f t="shared" si="1"/>
        <v>20.556384000000001</v>
      </c>
      <c r="AA5" s="1300">
        <f t="shared" si="1"/>
        <v>20.028020999999999</v>
      </c>
      <c r="AB5" s="1300">
        <f t="shared" si="1"/>
        <v>19.91874</v>
      </c>
      <c r="AC5" s="1300">
        <f t="shared" si="1"/>
        <v>20.575400999999999</v>
      </c>
      <c r="AD5" s="1300">
        <f t="shared" si="1"/>
        <v>20.739111999999999</v>
      </c>
      <c r="AE5" s="1300">
        <f t="shared" si="1"/>
        <v>21.731104999999999</v>
      </c>
      <c r="AF5" s="1300">
        <f t="shared" si="1"/>
        <v>21.926254</v>
      </c>
      <c r="AG5" s="1300">
        <f t="shared" si="1"/>
        <v>22.228604000000001</v>
      </c>
      <c r="AH5" s="1300">
        <f t="shared" si="1"/>
        <v>22.209423999999999</v>
      </c>
      <c r="AI5" s="1300">
        <f t="shared" si="1"/>
        <v>22.420142999999999</v>
      </c>
      <c r="AJ5" s="1300">
        <f t="shared" si="1"/>
        <v>21.940128999999999</v>
      </c>
      <c r="AK5" s="1300">
        <f t="shared" si="1"/>
        <v>22.632376000000001</v>
      </c>
      <c r="AL5" s="1300">
        <f t="shared" si="1"/>
        <v>23.462648000000002</v>
      </c>
      <c r="AM5" s="1300">
        <f t="shared" si="1"/>
        <v>24.468070999999998</v>
      </c>
      <c r="AN5" s="1300">
        <f t="shared" si="1"/>
        <v>25.074096000000001</v>
      </c>
      <c r="AO5" s="1903" t="s">
        <v>1295</v>
      </c>
      <c r="AP5" s="1336"/>
      <c r="AQ5" s="327"/>
      <c r="AR5" s="1336"/>
      <c r="AS5" s="1336"/>
      <c r="AT5" s="1336"/>
      <c r="AU5" s="1336"/>
      <c r="AV5" s="1336"/>
      <c r="AW5" s="1336"/>
      <c r="AX5" s="1336"/>
      <c r="AY5" s="1336"/>
      <c r="AZ5" s="1336"/>
      <c r="BA5" s="1336"/>
      <c r="BB5" s="1336"/>
      <c r="BC5" s="1336"/>
      <c r="BD5" s="1336"/>
      <c r="BE5" s="1336"/>
      <c r="BF5" s="1336"/>
      <c r="BG5" s="1336"/>
      <c r="BH5" s="1336"/>
      <c r="BI5" s="1336"/>
      <c r="BJ5" s="1336"/>
      <c r="BK5" s="1336"/>
      <c r="BL5" s="1336"/>
      <c r="BM5" s="1336"/>
      <c r="BN5" s="1336"/>
      <c r="BO5" s="1336"/>
      <c r="BP5" s="1336"/>
      <c r="BQ5" s="1336"/>
      <c r="BR5" s="1336"/>
      <c r="BS5" s="1336"/>
      <c r="BT5" s="1336"/>
      <c r="BU5" s="1336"/>
      <c r="BV5" s="1336"/>
      <c r="BW5" s="1336"/>
      <c r="BX5" s="1336"/>
      <c r="BY5" s="1336"/>
      <c r="BZ5" s="1336"/>
      <c r="CA5" s="1336"/>
      <c r="CB5" s="1336"/>
      <c r="CC5" s="1336"/>
      <c r="CD5" s="1336"/>
      <c r="CE5" s="1336"/>
      <c r="CF5" s="1336"/>
      <c r="CG5" s="1336"/>
      <c r="CH5" s="1336"/>
      <c r="CI5" s="1336"/>
      <c r="CJ5" s="1336"/>
      <c r="CK5" s="1336"/>
      <c r="CL5" s="1336"/>
      <c r="CM5" s="1336"/>
      <c r="CN5" s="1336"/>
      <c r="CO5" s="1336"/>
      <c r="CP5" s="1336"/>
      <c r="CQ5" s="1336"/>
      <c r="CR5" s="1336"/>
      <c r="CS5" s="1336"/>
      <c r="CT5" s="1336"/>
      <c r="CU5" s="1336"/>
      <c r="CV5" s="1336"/>
      <c r="CW5" s="1336"/>
      <c r="CX5" s="1336"/>
      <c r="CY5" s="1336"/>
      <c r="CZ5" s="1336"/>
      <c r="DA5" s="1336"/>
      <c r="DB5" s="1336"/>
      <c r="DC5" s="1336"/>
      <c r="DD5" s="1336"/>
      <c r="DE5" s="1336"/>
      <c r="DF5" s="1336"/>
      <c r="DG5" s="1336"/>
      <c r="DH5" s="1336"/>
      <c r="DI5" s="1336"/>
      <c r="DJ5" s="1336"/>
      <c r="DK5" s="1336"/>
      <c r="DL5" s="1336"/>
      <c r="DM5" s="1336"/>
      <c r="DN5" s="1336"/>
      <c r="DO5" s="1336"/>
      <c r="DP5" s="1336"/>
      <c r="DQ5" s="1336"/>
      <c r="DR5" s="1336"/>
      <c r="DS5" s="1336"/>
      <c r="DT5" s="1336"/>
      <c r="DU5" s="1336"/>
      <c r="DV5" s="1336"/>
      <c r="DW5" s="1336"/>
      <c r="DX5" s="1336"/>
      <c r="DY5" s="1336"/>
      <c r="DZ5" s="1336"/>
      <c r="EA5" s="1336"/>
      <c r="EB5" s="1336"/>
      <c r="EC5" s="1336"/>
      <c r="ED5" s="1336"/>
      <c r="EE5" s="1336"/>
      <c r="EF5" s="1336"/>
      <c r="EG5" s="1336"/>
      <c r="EH5" s="1336"/>
      <c r="EI5" s="1336"/>
      <c r="EJ5" s="1336"/>
      <c r="EK5" s="1336"/>
      <c r="EL5" s="1336"/>
      <c r="EM5" s="1336"/>
      <c r="EN5" s="1336"/>
      <c r="EO5" s="1336"/>
      <c r="EP5" s="1336"/>
      <c r="EQ5" s="1336"/>
      <c r="ER5" s="1336"/>
      <c r="ES5" s="1336"/>
      <c r="ET5" s="1336"/>
      <c r="EU5" s="1336"/>
      <c r="EV5" s="1336"/>
      <c r="EW5" s="1336"/>
      <c r="EX5" s="1336"/>
      <c r="EY5" s="1336"/>
      <c r="EZ5" s="1336"/>
      <c r="FA5" s="1336"/>
      <c r="FB5" s="1336"/>
      <c r="FC5" s="1336"/>
      <c r="FD5" s="1336"/>
      <c r="FE5" s="1336"/>
      <c r="FF5" s="1336"/>
      <c r="FG5" s="1336"/>
      <c r="FH5" s="1336"/>
      <c r="FI5" s="1336"/>
      <c r="FJ5" s="1336"/>
      <c r="FK5" s="1336"/>
      <c r="FL5" s="1336"/>
      <c r="FM5" s="1336"/>
      <c r="FN5" s="1336"/>
      <c r="FO5" s="1336"/>
      <c r="FP5" s="1336"/>
      <c r="FQ5" s="1336"/>
      <c r="FR5" s="1336"/>
      <c r="FS5" s="1336"/>
      <c r="FT5" s="1336"/>
      <c r="FU5" s="1336"/>
      <c r="FV5" s="1336"/>
      <c r="FW5" s="1336"/>
      <c r="FX5" s="1336"/>
      <c r="FY5" s="1336"/>
      <c r="FZ5" s="1336"/>
      <c r="GA5" s="1336"/>
      <c r="GB5" s="1336"/>
      <c r="GC5" s="1336"/>
      <c r="GD5" s="1336"/>
      <c r="GE5" s="1336"/>
      <c r="GF5" s="1336"/>
      <c r="GG5" s="1336"/>
      <c r="GH5" s="1336"/>
      <c r="GI5" s="1336"/>
      <c r="GJ5" s="1336"/>
      <c r="GK5" s="1336"/>
      <c r="GL5" s="1336"/>
      <c r="GM5" s="1336"/>
      <c r="GN5" s="1336"/>
      <c r="GO5" s="1336"/>
      <c r="GP5" s="1336"/>
      <c r="GQ5" s="1336"/>
      <c r="GR5" s="1336"/>
      <c r="GS5" s="1336"/>
      <c r="GT5" s="1336"/>
      <c r="GU5" s="1336"/>
      <c r="GV5" s="1336"/>
      <c r="GW5" s="1336"/>
      <c r="GX5" s="1336"/>
      <c r="GY5" s="1336"/>
      <c r="GZ5" s="1336"/>
      <c r="HA5" s="1336"/>
      <c r="HB5" s="1336"/>
      <c r="HC5" s="1336"/>
      <c r="HD5" s="1336"/>
      <c r="HE5" s="1336"/>
      <c r="HF5" s="1336"/>
      <c r="HG5" s="1336"/>
      <c r="HH5" s="1336"/>
      <c r="HI5" s="1336"/>
      <c r="HJ5" s="1336"/>
      <c r="HK5" s="1336"/>
      <c r="HL5" s="1336"/>
      <c r="HM5" s="1336"/>
      <c r="HN5" s="1336"/>
      <c r="HO5" s="1336"/>
      <c r="HP5" s="1336"/>
      <c r="HQ5" s="1336"/>
      <c r="HR5" s="1336"/>
      <c r="HS5" s="1336"/>
      <c r="HT5" s="1336"/>
      <c r="HU5" s="1336"/>
      <c r="HV5" s="1336"/>
      <c r="HW5" s="1336"/>
      <c r="HX5" s="1336"/>
      <c r="HY5" s="1336"/>
      <c r="HZ5" s="1336"/>
      <c r="IA5" s="1336"/>
      <c r="IB5" s="1336"/>
      <c r="IC5" s="1336"/>
      <c r="ID5" s="1336"/>
      <c r="IE5" s="1336"/>
      <c r="IF5" s="1336"/>
      <c r="IG5" s="1336"/>
      <c r="IH5" s="1336"/>
      <c r="II5" s="1336"/>
      <c r="IJ5" s="1336"/>
      <c r="IK5" s="1336"/>
      <c r="IL5" s="1336"/>
      <c r="IM5" s="1336"/>
      <c r="IN5" s="1336"/>
      <c r="IO5" s="1336"/>
      <c r="IP5" s="1336"/>
    </row>
    <row r="6" spans="1:250">
      <c r="A6" s="1336"/>
      <c r="B6" s="2957"/>
      <c r="C6" s="2222" t="s">
        <v>521</v>
      </c>
      <c r="D6" s="2366" t="s">
        <v>981</v>
      </c>
      <c r="E6" s="2367" t="s">
        <v>1296</v>
      </c>
      <c r="F6" s="1218">
        <f>ROUND((F5-E5)/E5*100,1)</f>
        <v>8</v>
      </c>
      <c r="G6" s="1218">
        <f>ROUND((G5-F5)/F5*100,1)</f>
        <v>5.6</v>
      </c>
      <c r="H6" s="1218">
        <f t="shared" ref="H6:AN6" si="2">ROUND((H5-G5)/G5*100,1)</f>
        <v>1.7</v>
      </c>
      <c r="I6" s="1218">
        <f t="shared" si="2"/>
        <v>2.6</v>
      </c>
      <c r="J6" s="1218">
        <f t="shared" si="2"/>
        <v>-1.9</v>
      </c>
      <c r="K6" s="1218">
        <f t="shared" si="2"/>
        <v>5.7</v>
      </c>
      <c r="L6" s="1218">
        <f t="shared" si="2"/>
        <v>-2.1</v>
      </c>
      <c r="M6" s="1218">
        <f t="shared" si="2"/>
        <v>-1.3</v>
      </c>
      <c r="N6" s="1218">
        <f t="shared" si="2"/>
        <v>-2.6</v>
      </c>
      <c r="O6" s="1218">
        <f t="shared" si="2"/>
        <v>-2.6</v>
      </c>
      <c r="P6" s="1218">
        <f t="shared" si="2"/>
        <v>0.9</v>
      </c>
      <c r="Q6" s="1218">
        <f t="shared" si="2"/>
        <v>-2.1</v>
      </c>
      <c r="R6" s="1218">
        <f t="shared" si="2"/>
        <v>-1.4</v>
      </c>
      <c r="S6" s="1218">
        <f t="shared" si="2"/>
        <v>-0.9</v>
      </c>
      <c r="T6" s="1218">
        <f t="shared" si="2"/>
        <v>1.1000000000000001</v>
      </c>
      <c r="U6" s="1218">
        <f t="shared" si="2"/>
        <v>0.1</v>
      </c>
      <c r="V6" s="1218">
        <f t="shared" si="2"/>
        <v>3.7</v>
      </c>
      <c r="W6" s="1218">
        <f t="shared" si="2"/>
        <v>2.8</v>
      </c>
      <c r="X6" s="1218">
        <f t="shared" si="2"/>
        <v>-1.7</v>
      </c>
      <c r="Y6" s="1218">
        <f t="shared" si="2"/>
        <v>-7</v>
      </c>
      <c r="Z6" s="1218">
        <f t="shared" si="2"/>
        <v>5.4</v>
      </c>
      <c r="AA6" s="1218">
        <f t="shared" si="2"/>
        <v>-2.6</v>
      </c>
      <c r="AB6" s="1218">
        <f t="shared" si="2"/>
        <v>-0.5</v>
      </c>
      <c r="AC6" s="1218">
        <f t="shared" si="2"/>
        <v>3.3</v>
      </c>
      <c r="AD6" s="1218">
        <f t="shared" si="2"/>
        <v>0.8</v>
      </c>
      <c r="AE6" s="1218">
        <f t="shared" si="2"/>
        <v>4.8</v>
      </c>
      <c r="AF6" s="1218">
        <f t="shared" si="2"/>
        <v>0.9</v>
      </c>
      <c r="AG6" s="1218">
        <f t="shared" si="2"/>
        <v>1.4</v>
      </c>
      <c r="AH6" s="1218">
        <f t="shared" si="2"/>
        <v>-0.1</v>
      </c>
      <c r="AI6" s="1218">
        <f t="shared" si="2"/>
        <v>0.9</v>
      </c>
      <c r="AJ6" s="1218">
        <f t="shared" si="2"/>
        <v>-2.1</v>
      </c>
      <c r="AK6" s="1218">
        <f t="shared" si="2"/>
        <v>3.2</v>
      </c>
      <c r="AL6" s="1218">
        <f t="shared" si="2"/>
        <v>3.7</v>
      </c>
      <c r="AM6" s="1499">
        <f t="shared" si="2"/>
        <v>4.3</v>
      </c>
      <c r="AN6" s="1218">
        <f t="shared" si="2"/>
        <v>2.5</v>
      </c>
      <c r="AO6" s="1905" t="s">
        <v>982</v>
      </c>
      <c r="AP6" s="1336"/>
      <c r="AQ6" s="327" t="s">
        <v>271</v>
      </c>
      <c r="AR6" s="327"/>
      <c r="AS6" s="327"/>
      <c r="AT6" s="327"/>
      <c r="AU6" s="327" t="s">
        <v>521</v>
      </c>
      <c r="AV6" s="1336"/>
      <c r="AW6" s="1336"/>
      <c r="AX6" s="1336"/>
      <c r="AY6" s="1336"/>
      <c r="AZ6" s="1336"/>
      <c r="BA6" s="1336"/>
      <c r="BB6" s="1336"/>
      <c r="BC6" s="1336"/>
      <c r="BD6" s="1336"/>
      <c r="BE6" s="1336"/>
      <c r="BF6" s="1336"/>
      <c r="BG6" s="1336"/>
      <c r="BH6" s="1336"/>
      <c r="BI6" s="1336"/>
      <c r="BJ6" s="1336"/>
      <c r="BK6" s="1336"/>
      <c r="BL6" s="1336"/>
      <c r="BM6" s="1336"/>
      <c r="BN6" s="1336"/>
      <c r="BO6" s="1336"/>
      <c r="BP6" s="1336"/>
      <c r="BQ6" s="1336"/>
      <c r="BR6" s="1336"/>
      <c r="BS6" s="1336"/>
      <c r="BT6" s="1336"/>
      <c r="BU6" s="1336"/>
      <c r="BV6" s="1336"/>
      <c r="BW6" s="1336"/>
      <c r="BX6" s="1336"/>
      <c r="BY6" s="1336"/>
      <c r="BZ6" s="1336"/>
      <c r="CA6" s="1336"/>
      <c r="CB6" s="1336"/>
      <c r="CC6" s="1336"/>
      <c r="CD6" s="1336"/>
      <c r="CE6" s="1336"/>
      <c r="CF6" s="1336"/>
      <c r="CG6" s="1336"/>
      <c r="CH6" s="1336"/>
      <c r="CI6" s="1336"/>
      <c r="CJ6" s="1336"/>
      <c r="CK6" s="1336"/>
      <c r="CL6" s="1336"/>
      <c r="CM6" s="1336"/>
      <c r="CN6" s="1336"/>
      <c r="CO6" s="1336"/>
      <c r="CP6" s="1336"/>
      <c r="CQ6" s="1336"/>
      <c r="CR6" s="1336"/>
      <c r="CS6" s="1336"/>
      <c r="CT6" s="1336"/>
      <c r="CU6" s="1336"/>
      <c r="CV6" s="1336"/>
      <c r="CW6" s="1336"/>
      <c r="CX6" s="1336"/>
      <c r="CY6" s="1336"/>
      <c r="CZ6" s="1336"/>
      <c r="DA6" s="1336"/>
      <c r="DB6" s="1336"/>
      <c r="DC6" s="1336"/>
      <c r="DD6" s="1336"/>
      <c r="DE6" s="1336"/>
      <c r="DF6" s="1336"/>
      <c r="DG6" s="1336"/>
      <c r="DH6" s="1336"/>
      <c r="DI6" s="1336"/>
      <c r="DJ6" s="1336"/>
      <c r="DK6" s="1336"/>
      <c r="DL6" s="1336"/>
      <c r="DM6" s="1336"/>
      <c r="DN6" s="1336"/>
      <c r="DO6" s="1336"/>
      <c r="DP6" s="1336"/>
      <c r="DQ6" s="1336"/>
      <c r="DR6" s="1336"/>
      <c r="DS6" s="1336"/>
      <c r="DT6" s="1336"/>
      <c r="DU6" s="1336"/>
      <c r="DV6" s="1336"/>
      <c r="DW6" s="1336"/>
      <c r="DX6" s="1336"/>
      <c r="DY6" s="1336"/>
      <c r="DZ6" s="1336"/>
      <c r="EA6" s="1336"/>
      <c r="EB6" s="1336"/>
      <c r="EC6" s="1336"/>
      <c r="ED6" s="1336"/>
      <c r="EE6" s="1336"/>
      <c r="EF6" s="1336"/>
      <c r="EG6" s="1336"/>
      <c r="EH6" s="1336"/>
      <c r="EI6" s="1336"/>
      <c r="EJ6" s="1336"/>
      <c r="EK6" s="1336"/>
      <c r="EL6" s="1336"/>
      <c r="EM6" s="1336"/>
      <c r="EN6" s="1336"/>
      <c r="EO6" s="1336"/>
      <c r="EP6" s="1336"/>
      <c r="EQ6" s="1336"/>
      <c r="ER6" s="1336"/>
      <c r="ES6" s="1336"/>
      <c r="ET6" s="1336"/>
      <c r="EU6" s="1336"/>
      <c r="EV6" s="1336"/>
      <c r="EW6" s="1336"/>
      <c r="EX6" s="1336"/>
      <c r="EY6" s="1336"/>
      <c r="EZ6" s="1336"/>
      <c r="FA6" s="1336"/>
      <c r="FB6" s="1336"/>
      <c r="FC6" s="1336"/>
      <c r="FD6" s="1336"/>
      <c r="FE6" s="1336"/>
      <c r="FF6" s="1336"/>
      <c r="FG6" s="1336"/>
      <c r="FH6" s="1336"/>
      <c r="FI6" s="1336"/>
      <c r="FJ6" s="1336"/>
      <c r="FK6" s="1336"/>
      <c r="FL6" s="1336"/>
      <c r="FM6" s="1336"/>
      <c r="FN6" s="1336"/>
      <c r="FO6" s="1336"/>
      <c r="FP6" s="1336"/>
      <c r="FQ6" s="1336"/>
      <c r="FR6" s="1336"/>
      <c r="FS6" s="1336"/>
      <c r="FT6" s="1336"/>
      <c r="FU6" s="1336"/>
      <c r="FV6" s="1336"/>
      <c r="FW6" s="1336"/>
      <c r="FX6" s="1336"/>
      <c r="FY6" s="1336"/>
      <c r="FZ6" s="1336"/>
      <c r="GA6" s="1336"/>
      <c r="GB6" s="1336"/>
      <c r="GC6" s="1336"/>
      <c r="GD6" s="1336"/>
      <c r="GE6" s="1336"/>
      <c r="GF6" s="1336"/>
      <c r="GG6" s="1336"/>
      <c r="GH6" s="1336"/>
      <c r="GI6" s="1336"/>
      <c r="GJ6" s="1336"/>
      <c r="GK6" s="1336"/>
      <c r="GL6" s="1336"/>
      <c r="GM6" s="1336"/>
      <c r="GN6" s="1336"/>
      <c r="GO6" s="1336"/>
      <c r="GP6" s="1336"/>
      <c r="GQ6" s="1336"/>
      <c r="GR6" s="1336"/>
      <c r="GS6" s="1336"/>
      <c r="GT6" s="1336"/>
      <c r="GU6" s="1336"/>
      <c r="GV6" s="1336"/>
      <c r="GW6" s="1336"/>
      <c r="GX6" s="1336"/>
      <c r="GY6" s="1336"/>
      <c r="GZ6" s="1336"/>
      <c r="HA6" s="1336"/>
      <c r="HB6" s="1336"/>
      <c r="HC6" s="1336"/>
      <c r="HD6" s="1336"/>
      <c r="HE6" s="1336"/>
      <c r="HF6" s="1336"/>
      <c r="HG6" s="1336"/>
      <c r="HH6" s="1336"/>
      <c r="HI6" s="1336"/>
      <c r="HJ6" s="1336"/>
      <c r="HK6" s="1336"/>
      <c r="HL6" s="1336"/>
      <c r="HM6" s="1336"/>
      <c r="HN6" s="1336"/>
      <c r="HO6" s="1336"/>
      <c r="HP6" s="1336"/>
      <c r="HQ6" s="1336"/>
      <c r="HR6" s="1336"/>
      <c r="HS6" s="1336"/>
      <c r="HT6" s="1336"/>
      <c r="HU6" s="1336"/>
      <c r="HV6" s="1336"/>
      <c r="HW6" s="1336"/>
      <c r="HX6" s="1336"/>
      <c r="HY6" s="1336"/>
      <c r="HZ6" s="1336"/>
      <c r="IA6" s="1336"/>
      <c r="IB6" s="1336"/>
      <c r="IC6" s="1336"/>
      <c r="ID6" s="1336"/>
      <c r="IE6" s="1336"/>
      <c r="IF6" s="1336"/>
      <c r="IG6" s="1336"/>
      <c r="IH6" s="1336"/>
      <c r="II6" s="1336"/>
      <c r="IJ6" s="1336"/>
      <c r="IK6" s="1336"/>
      <c r="IL6" s="1336"/>
      <c r="IM6" s="1336"/>
      <c r="IN6" s="1336"/>
      <c r="IO6" s="1336"/>
      <c r="IP6" s="1336"/>
    </row>
    <row r="7" spans="1:250">
      <c r="A7" s="1336"/>
      <c r="B7" s="2957"/>
      <c r="C7" s="2222" t="s">
        <v>978</v>
      </c>
      <c r="D7" s="2368" t="s">
        <v>983</v>
      </c>
      <c r="E7" s="2369"/>
      <c r="F7" s="2370"/>
      <c r="G7" s="2370"/>
      <c r="H7" s="2370"/>
      <c r="I7" s="2370"/>
      <c r="J7" s="2370"/>
      <c r="K7" s="2370"/>
      <c r="L7" s="2370"/>
      <c r="M7" s="2370"/>
      <c r="N7" s="2370"/>
      <c r="O7" s="2238"/>
      <c r="P7" s="2238"/>
      <c r="Q7" s="2230">
        <f>Q118/1000000</f>
        <v>18.576082000000003</v>
      </c>
      <c r="R7" s="2230">
        <f t="shared" ref="R7:U7" si="3">R118/1000000</f>
        <v>18.606033</v>
      </c>
      <c r="S7" s="2230">
        <f t="shared" si="3"/>
        <v>18.549049000000004</v>
      </c>
      <c r="T7" s="2230">
        <f t="shared" si="3"/>
        <v>19.012293</v>
      </c>
      <c r="U7" s="2230">
        <f t="shared" si="3"/>
        <v>19.187463999999999</v>
      </c>
      <c r="V7" s="2230">
        <f>V119/1000000</f>
        <v>20.511586000000001</v>
      </c>
      <c r="W7" s="2230">
        <f t="shared" ref="W7:AN7" si="4">W119/1000000</f>
        <v>21.202940999999999</v>
      </c>
      <c r="X7" s="2230">
        <f t="shared" si="4"/>
        <v>20.880876000000001</v>
      </c>
      <c r="Y7" s="2230">
        <f t="shared" si="4"/>
        <v>19.521749</v>
      </c>
      <c r="Z7" s="2230">
        <f t="shared" si="4"/>
        <v>20.933634000000001</v>
      </c>
      <c r="AA7" s="2230">
        <f t="shared" si="4"/>
        <v>20.672740000000001</v>
      </c>
      <c r="AB7" s="2230">
        <f t="shared" si="4"/>
        <v>20.631375999999999</v>
      </c>
      <c r="AC7" s="2230">
        <f t="shared" si="4"/>
        <v>21.342022</v>
      </c>
      <c r="AD7" s="2230">
        <f t="shared" si="4"/>
        <v>21.089067</v>
      </c>
      <c r="AE7" s="2230">
        <f t="shared" si="4"/>
        <v>21.748083999999999</v>
      </c>
      <c r="AF7" s="2230">
        <f t="shared" si="4"/>
        <v>21.895795</v>
      </c>
      <c r="AG7" s="2230">
        <f t="shared" si="4"/>
        <v>22.228525000000001</v>
      </c>
      <c r="AH7" s="2230">
        <f t="shared" si="4"/>
        <v>22.207830999999999</v>
      </c>
      <c r="AI7" s="2230">
        <f t="shared" si="4"/>
        <v>22.317043000000002</v>
      </c>
      <c r="AJ7" s="2230">
        <f t="shared" si="4"/>
        <v>21.610178999999999</v>
      </c>
      <c r="AK7" s="2230">
        <f t="shared" si="4"/>
        <v>22.368624000000001</v>
      </c>
      <c r="AL7" s="2230">
        <f t="shared" si="4"/>
        <v>23.058823</v>
      </c>
      <c r="AM7" s="2231">
        <f t="shared" si="4"/>
        <v>23.144390000000001</v>
      </c>
      <c r="AN7" s="2230">
        <f t="shared" si="4"/>
        <v>23.211220999999998</v>
      </c>
      <c r="AO7" s="1905" t="s">
        <v>1297</v>
      </c>
      <c r="AP7" s="1336"/>
      <c r="AQ7" s="327" t="s">
        <v>271</v>
      </c>
      <c r="AR7" s="1336"/>
      <c r="AS7" s="1336"/>
      <c r="AT7" s="1336"/>
      <c r="AU7" s="1336"/>
      <c r="AV7" s="1336"/>
      <c r="AW7" s="1336"/>
      <c r="AX7" s="1336"/>
      <c r="AY7" s="1336"/>
      <c r="AZ7" s="1336"/>
      <c r="BA7" s="1336"/>
      <c r="BB7" s="1336"/>
      <c r="BC7" s="1336"/>
      <c r="BD7" s="1336"/>
      <c r="BE7" s="1336"/>
      <c r="BF7" s="1336"/>
      <c r="BG7" s="1336"/>
      <c r="BH7" s="1336"/>
      <c r="BI7" s="1336"/>
      <c r="BJ7" s="1336"/>
      <c r="BK7" s="1336"/>
      <c r="BL7" s="1336"/>
      <c r="BM7" s="1336"/>
      <c r="BN7" s="1336"/>
      <c r="BO7" s="1336"/>
      <c r="BP7" s="1336"/>
      <c r="BQ7" s="1336"/>
      <c r="BR7" s="1336"/>
      <c r="BS7" s="1336"/>
      <c r="BT7" s="1336"/>
      <c r="BU7" s="1336"/>
      <c r="BV7" s="1336"/>
      <c r="BW7" s="1336"/>
      <c r="BX7" s="1336"/>
      <c r="BY7" s="1336"/>
      <c r="BZ7" s="1336"/>
      <c r="CA7" s="1336"/>
      <c r="CB7" s="1336"/>
      <c r="CC7" s="1336"/>
      <c r="CD7" s="1336"/>
      <c r="CE7" s="1336"/>
      <c r="CF7" s="1336"/>
      <c r="CG7" s="1336"/>
      <c r="CH7" s="1336"/>
      <c r="CI7" s="1336"/>
      <c r="CJ7" s="1336"/>
      <c r="CK7" s="1336"/>
      <c r="CL7" s="1336"/>
      <c r="CM7" s="1336"/>
      <c r="CN7" s="1336"/>
      <c r="CO7" s="1336"/>
      <c r="CP7" s="1336"/>
      <c r="CQ7" s="1336"/>
      <c r="CR7" s="1336"/>
      <c r="CS7" s="1336"/>
      <c r="CT7" s="1336"/>
      <c r="CU7" s="1336"/>
      <c r="CV7" s="1336"/>
      <c r="CW7" s="1336"/>
      <c r="CX7" s="1336"/>
      <c r="CY7" s="1336"/>
      <c r="CZ7" s="1336"/>
      <c r="DA7" s="1336"/>
      <c r="DB7" s="1336"/>
      <c r="DC7" s="1336"/>
      <c r="DD7" s="1336"/>
      <c r="DE7" s="1336"/>
      <c r="DF7" s="1336"/>
      <c r="DG7" s="1336"/>
      <c r="DH7" s="1336"/>
      <c r="DI7" s="1336"/>
      <c r="DJ7" s="1336"/>
      <c r="DK7" s="1336"/>
      <c r="DL7" s="1336"/>
      <c r="DM7" s="1336"/>
      <c r="DN7" s="1336"/>
      <c r="DO7" s="1336"/>
      <c r="DP7" s="1336"/>
      <c r="DQ7" s="1336"/>
      <c r="DR7" s="1336"/>
      <c r="DS7" s="1336"/>
      <c r="DT7" s="1336"/>
      <c r="DU7" s="1336"/>
      <c r="DV7" s="1336"/>
      <c r="DW7" s="1336"/>
      <c r="DX7" s="1336"/>
      <c r="DY7" s="1336"/>
      <c r="DZ7" s="1336"/>
      <c r="EA7" s="1336"/>
      <c r="EB7" s="1336"/>
      <c r="EC7" s="1336"/>
      <c r="ED7" s="1336"/>
      <c r="EE7" s="1336"/>
      <c r="EF7" s="1336"/>
      <c r="EG7" s="1336"/>
      <c r="EH7" s="1336"/>
      <c r="EI7" s="1336"/>
      <c r="EJ7" s="1336"/>
      <c r="EK7" s="1336"/>
      <c r="EL7" s="1336"/>
      <c r="EM7" s="1336"/>
      <c r="EN7" s="1336"/>
      <c r="EO7" s="1336"/>
      <c r="EP7" s="1336"/>
      <c r="EQ7" s="1336"/>
      <c r="ER7" s="1336"/>
      <c r="ES7" s="1336"/>
      <c r="ET7" s="1336"/>
      <c r="EU7" s="1336"/>
      <c r="EV7" s="1336"/>
      <c r="EW7" s="1336"/>
      <c r="EX7" s="1336"/>
      <c r="EY7" s="1336"/>
      <c r="EZ7" s="1336"/>
      <c r="FA7" s="1336"/>
      <c r="FB7" s="1336"/>
      <c r="FC7" s="1336"/>
      <c r="FD7" s="1336"/>
      <c r="FE7" s="1336"/>
      <c r="FF7" s="1336"/>
      <c r="FG7" s="1336"/>
      <c r="FH7" s="1336"/>
      <c r="FI7" s="1336"/>
      <c r="FJ7" s="1336"/>
      <c r="FK7" s="1336"/>
      <c r="FL7" s="1336"/>
      <c r="FM7" s="1336"/>
      <c r="FN7" s="1336"/>
      <c r="FO7" s="1336"/>
      <c r="FP7" s="1336"/>
      <c r="FQ7" s="1336"/>
      <c r="FR7" s="1336"/>
      <c r="FS7" s="1336"/>
      <c r="FT7" s="1336"/>
      <c r="FU7" s="1336"/>
      <c r="FV7" s="1336"/>
      <c r="FW7" s="1336"/>
      <c r="FX7" s="1336"/>
      <c r="FY7" s="1336"/>
      <c r="FZ7" s="1336"/>
      <c r="GA7" s="1336"/>
      <c r="GB7" s="1336"/>
      <c r="GC7" s="1336"/>
      <c r="GD7" s="1336"/>
      <c r="GE7" s="1336"/>
      <c r="GF7" s="1336"/>
      <c r="GG7" s="1336"/>
      <c r="GH7" s="1336"/>
      <c r="GI7" s="1336"/>
      <c r="GJ7" s="1336"/>
      <c r="GK7" s="1336"/>
      <c r="GL7" s="1336"/>
      <c r="GM7" s="1336"/>
      <c r="GN7" s="1336"/>
      <c r="GO7" s="1336"/>
      <c r="GP7" s="1336"/>
      <c r="GQ7" s="1336"/>
      <c r="GR7" s="1336"/>
      <c r="GS7" s="1336"/>
      <c r="GT7" s="1336"/>
      <c r="GU7" s="1336"/>
      <c r="GV7" s="1336"/>
      <c r="GW7" s="1336"/>
      <c r="GX7" s="1336"/>
      <c r="GY7" s="1336"/>
      <c r="GZ7" s="1336"/>
      <c r="HA7" s="1336"/>
      <c r="HB7" s="1336"/>
      <c r="HC7" s="1336"/>
      <c r="HD7" s="1336"/>
      <c r="HE7" s="1336"/>
      <c r="HF7" s="1336"/>
      <c r="HG7" s="1336"/>
      <c r="HH7" s="1336"/>
      <c r="HI7" s="1336"/>
      <c r="HJ7" s="1336"/>
      <c r="HK7" s="1336"/>
      <c r="HL7" s="1336"/>
      <c r="HM7" s="1336"/>
      <c r="HN7" s="1336"/>
      <c r="HO7" s="1336"/>
      <c r="HP7" s="1336"/>
      <c r="HQ7" s="1336"/>
      <c r="HR7" s="1336"/>
      <c r="HS7" s="1336"/>
      <c r="HT7" s="1336"/>
      <c r="HU7" s="1336"/>
      <c r="HV7" s="1336"/>
      <c r="HW7" s="1336"/>
      <c r="HX7" s="1336"/>
      <c r="HY7" s="1336"/>
      <c r="HZ7" s="1336"/>
      <c r="IA7" s="1336"/>
      <c r="IB7" s="1336"/>
      <c r="IC7" s="1336"/>
      <c r="ID7" s="1336"/>
      <c r="IE7" s="1336"/>
      <c r="IF7" s="1336"/>
      <c r="IG7" s="1336"/>
      <c r="IH7" s="1336"/>
      <c r="II7" s="1336"/>
      <c r="IJ7" s="1336"/>
      <c r="IK7" s="1336"/>
      <c r="IL7" s="1336"/>
      <c r="IM7" s="1336"/>
      <c r="IN7" s="1336"/>
      <c r="IO7" s="1336"/>
      <c r="IP7" s="1336"/>
    </row>
    <row r="8" spans="1:250">
      <c r="A8" s="1336"/>
      <c r="B8" s="2957"/>
      <c r="C8" s="2371" t="s">
        <v>1298</v>
      </c>
      <c r="D8" s="2372" t="s">
        <v>981</v>
      </c>
      <c r="E8" s="2369"/>
      <c r="F8" s="2373" t="s">
        <v>521</v>
      </c>
      <c r="G8" s="1499"/>
      <c r="H8" s="1499"/>
      <c r="I8" s="1499"/>
      <c r="J8" s="1499"/>
      <c r="K8" s="1499"/>
      <c r="L8" s="1499"/>
      <c r="M8" s="1499"/>
      <c r="N8" s="1499"/>
      <c r="O8" s="1499"/>
      <c r="P8" s="1499"/>
      <c r="Q8" s="2374" t="s">
        <v>1296</v>
      </c>
      <c r="R8" s="1499">
        <f t="shared" ref="R8:AN8" si="5">ROUND((R7-Q7)/Q7*100,1)</f>
        <v>0.2</v>
      </c>
      <c r="S8" s="1499">
        <f t="shared" si="5"/>
        <v>-0.3</v>
      </c>
      <c r="T8" s="1499">
        <f t="shared" si="5"/>
        <v>2.5</v>
      </c>
      <c r="U8" s="1499">
        <f t="shared" si="5"/>
        <v>0.9</v>
      </c>
      <c r="V8" s="1499">
        <f t="shared" si="5"/>
        <v>6.9</v>
      </c>
      <c r="W8" s="1499">
        <f t="shared" si="5"/>
        <v>3.4</v>
      </c>
      <c r="X8" s="1499">
        <f t="shared" si="5"/>
        <v>-1.5</v>
      </c>
      <c r="Y8" s="1499">
        <f t="shared" si="5"/>
        <v>-6.5</v>
      </c>
      <c r="Z8" s="1499">
        <f t="shared" si="5"/>
        <v>7.2</v>
      </c>
      <c r="AA8" s="1499">
        <f t="shared" si="5"/>
        <v>-1.2</v>
      </c>
      <c r="AB8" s="1499">
        <f t="shared" si="5"/>
        <v>-0.2</v>
      </c>
      <c r="AC8" s="1499">
        <f t="shared" si="5"/>
        <v>3.4</v>
      </c>
      <c r="AD8" s="1499">
        <f t="shared" si="5"/>
        <v>-1.2</v>
      </c>
      <c r="AE8" s="1499">
        <f t="shared" si="5"/>
        <v>3.1</v>
      </c>
      <c r="AF8" s="1499">
        <f t="shared" si="5"/>
        <v>0.7</v>
      </c>
      <c r="AG8" s="1499">
        <f t="shared" si="5"/>
        <v>1.5</v>
      </c>
      <c r="AH8" s="1499">
        <f t="shared" si="5"/>
        <v>-0.1</v>
      </c>
      <c r="AI8" s="1499">
        <f t="shared" si="5"/>
        <v>0.5</v>
      </c>
      <c r="AJ8" s="1218">
        <f t="shared" si="5"/>
        <v>-3.2</v>
      </c>
      <c r="AK8" s="1499">
        <f t="shared" si="5"/>
        <v>3.5</v>
      </c>
      <c r="AL8" s="1499">
        <f t="shared" si="5"/>
        <v>3.1</v>
      </c>
      <c r="AM8" s="1218">
        <f t="shared" si="5"/>
        <v>0.4</v>
      </c>
      <c r="AN8" s="2199">
        <f t="shared" si="5"/>
        <v>0.3</v>
      </c>
      <c r="AO8" s="1911"/>
      <c r="AP8" s="1336"/>
      <c r="AQ8" s="327"/>
      <c r="AR8" s="1336"/>
      <c r="AS8" s="1336"/>
      <c r="AT8" s="1336"/>
      <c r="AU8" s="1336"/>
      <c r="AV8" s="1336"/>
      <c r="AW8" s="1336"/>
      <c r="AX8" s="1336"/>
      <c r="AY8" s="1336"/>
      <c r="AZ8" s="1336"/>
      <c r="BA8" s="1336"/>
      <c r="BB8" s="1336"/>
      <c r="BC8" s="1336"/>
      <c r="BD8" s="1336"/>
      <c r="BE8" s="1336"/>
      <c r="BF8" s="1336"/>
      <c r="BG8" s="1336"/>
      <c r="BH8" s="1336"/>
      <c r="BI8" s="1336"/>
      <c r="BJ8" s="1336"/>
      <c r="BK8" s="1336"/>
      <c r="BL8" s="1336"/>
      <c r="BM8" s="1336"/>
      <c r="BN8" s="1336"/>
      <c r="BO8" s="1336"/>
      <c r="BP8" s="1336"/>
      <c r="BQ8" s="1336"/>
      <c r="BR8" s="1336"/>
      <c r="BS8" s="1336"/>
      <c r="BT8" s="1336"/>
      <c r="BU8" s="1336"/>
      <c r="BV8" s="1336"/>
      <c r="BW8" s="1336"/>
      <c r="BX8" s="1336"/>
      <c r="BY8" s="1336"/>
      <c r="BZ8" s="1336"/>
      <c r="CA8" s="1336"/>
      <c r="CB8" s="1336"/>
      <c r="CC8" s="1336"/>
      <c r="CD8" s="1336"/>
      <c r="CE8" s="1336"/>
      <c r="CF8" s="1336"/>
      <c r="CG8" s="1336"/>
      <c r="CH8" s="1336"/>
      <c r="CI8" s="1336"/>
      <c r="CJ8" s="1336"/>
      <c r="CK8" s="1336"/>
      <c r="CL8" s="1336"/>
      <c r="CM8" s="1336"/>
      <c r="CN8" s="1336"/>
      <c r="CO8" s="1336"/>
      <c r="CP8" s="1336"/>
      <c r="CQ8" s="1336"/>
      <c r="CR8" s="1336"/>
      <c r="CS8" s="1336"/>
      <c r="CT8" s="1336"/>
      <c r="CU8" s="1336"/>
      <c r="CV8" s="1336"/>
      <c r="CW8" s="1336"/>
      <c r="CX8" s="1336"/>
      <c r="CY8" s="1336"/>
      <c r="CZ8" s="1336"/>
      <c r="DA8" s="1336"/>
      <c r="DB8" s="1336"/>
      <c r="DC8" s="1336"/>
      <c r="DD8" s="1336"/>
      <c r="DE8" s="1336"/>
      <c r="DF8" s="1336"/>
      <c r="DG8" s="1336"/>
      <c r="DH8" s="1336"/>
      <c r="DI8" s="1336"/>
      <c r="DJ8" s="1336"/>
      <c r="DK8" s="1336"/>
      <c r="DL8" s="1336"/>
      <c r="DM8" s="1336"/>
      <c r="DN8" s="1336"/>
      <c r="DO8" s="1336"/>
      <c r="DP8" s="1336"/>
      <c r="DQ8" s="1336"/>
      <c r="DR8" s="1336"/>
      <c r="DS8" s="1336"/>
      <c r="DT8" s="1336"/>
      <c r="DU8" s="1336"/>
      <c r="DV8" s="1336"/>
      <c r="DW8" s="1336"/>
      <c r="DX8" s="1336"/>
      <c r="DY8" s="1336"/>
      <c r="DZ8" s="1336"/>
      <c r="EA8" s="1336"/>
      <c r="EB8" s="1336"/>
      <c r="EC8" s="1336"/>
      <c r="ED8" s="1336"/>
      <c r="EE8" s="1336"/>
      <c r="EF8" s="1336"/>
      <c r="EG8" s="1336"/>
      <c r="EH8" s="1336"/>
      <c r="EI8" s="1336"/>
      <c r="EJ8" s="1336"/>
      <c r="EK8" s="1336"/>
      <c r="EL8" s="1336"/>
      <c r="EM8" s="1336"/>
      <c r="EN8" s="1336"/>
      <c r="EO8" s="1336"/>
      <c r="EP8" s="1336"/>
      <c r="EQ8" s="1336"/>
      <c r="ER8" s="1336"/>
      <c r="ES8" s="1336"/>
      <c r="ET8" s="1336"/>
      <c r="EU8" s="1336"/>
      <c r="EV8" s="1336"/>
      <c r="EW8" s="1336"/>
      <c r="EX8" s="1336"/>
      <c r="EY8" s="1336"/>
      <c r="EZ8" s="1336"/>
      <c r="FA8" s="1336"/>
      <c r="FB8" s="1336"/>
      <c r="FC8" s="1336"/>
      <c r="FD8" s="1336"/>
      <c r="FE8" s="1336"/>
      <c r="FF8" s="1336"/>
      <c r="FG8" s="1336"/>
      <c r="FH8" s="1336"/>
      <c r="FI8" s="1336"/>
      <c r="FJ8" s="1336"/>
      <c r="FK8" s="1336"/>
      <c r="FL8" s="1336"/>
      <c r="FM8" s="1336"/>
      <c r="FN8" s="1336"/>
      <c r="FO8" s="1336"/>
      <c r="FP8" s="1336"/>
      <c r="FQ8" s="1336"/>
      <c r="FR8" s="1336"/>
      <c r="FS8" s="1336"/>
      <c r="FT8" s="1336"/>
      <c r="FU8" s="1336"/>
      <c r="FV8" s="1336"/>
      <c r="FW8" s="1336"/>
      <c r="FX8" s="1336"/>
      <c r="FY8" s="1336"/>
      <c r="FZ8" s="1336"/>
      <c r="GA8" s="1336"/>
      <c r="GB8" s="1336"/>
      <c r="GC8" s="1336"/>
      <c r="GD8" s="1336"/>
      <c r="GE8" s="1336"/>
      <c r="GF8" s="1336"/>
      <c r="GG8" s="1336"/>
      <c r="GH8" s="1336"/>
      <c r="GI8" s="1336"/>
      <c r="GJ8" s="1336"/>
      <c r="GK8" s="1336"/>
      <c r="GL8" s="1336"/>
      <c r="GM8" s="1336"/>
      <c r="GN8" s="1336"/>
      <c r="GO8" s="1336"/>
      <c r="GP8" s="1336"/>
      <c r="GQ8" s="1336"/>
      <c r="GR8" s="1336"/>
      <c r="GS8" s="1336"/>
      <c r="GT8" s="1336"/>
      <c r="GU8" s="1336"/>
      <c r="GV8" s="1336"/>
      <c r="GW8" s="1336"/>
      <c r="GX8" s="1336"/>
      <c r="GY8" s="1336"/>
      <c r="GZ8" s="1336"/>
      <c r="HA8" s="1336"/>
      <c r="HB8" s="1336"/>
      <c r="HC8" s="1336"/>
      <c r="HD8" s="1336"/>
      <c r="HE8" s="1336"/>
      <c r="HF8" s="1336"/>
      <c r="HG8" s="1336"/>
      <c r="HH8" s="1336"/>
      <c r="HI8" s="1336"/>
      <c r="HJ8" s="1336"/>
      <c r="HK8" s="1336"/>
      <c r="HL8" s="1336"/>
      <c r="HM8" s="1336"/>
      <c r="HN8" s="1336"/>
      <c r="HO8" s="1336"/>
      <c r="HP8" s="1336"/>
      <c r="HQ8" s="1336"/>
      <c r="HR8" s="1336"/>
      <c r="HS8" s="1336"/>
      <c r="HT8" s="1336"/>
      <c r="HU8" s="1336"/>
      <c r="HV8" s="1336"/>
      <c r="HW8" s="1336"/>
      <c r="HX8" s="1336"/>
      <c r="HY8" s="1336"/>
      <c r="HZ8" s="1336"/>
      <c r="IA8" s="1336"/>
      <c r="IB8" s="1336"/>
      <c r="IC8" s="1336"/>
      <c r="ID8" s="1336"/>
      <c r="IE8" s="1336"/>
      <c r="IF8" s="1336"/>
      <c r="IG8" s="1336"/>
      <c r="IH8" s="1336"/>
      <c r="II8" s="1336"/>
      <c r="IJ8" s="1336"/>
      <c r="IK8" s="1336"/>
      <c r="IL8" s="1336"/>
      <c r="IM8" s="1336"/>
      <c r="IN8" s="1336"/>
      <c r="IO8" s="1336"/>
      <c r="IP8" s="1336"/>
    </row>
    <row r="9" spans="1:250" ht="14">
      <c r="A9" s="1336"/>
      <c r="B9" s="2957"/>
      <c r="C9" s="2222" t="s">
        <v>978</v>
      </c>
      <c r="D9" s="2368" t="s">
        <v>983</v>
      </c>
      <c r="E9" s="1807">
        <f>E120/1000000</f>
        <v>17.162178462303054</v>
      </c>
      <c r="F9" s="1807">
        <f>F120/1000000</f>
        <v>18.807682</v>
      </c>
      <c r="G9" s="1807">
        <f t="shared" ref="G9:AD9" si="6">G120/1000000</f>
        <v>19.208538000000001</v>
      </c>
      <c r="H9" s="1807">
        <f t="shared" si="6"/>
        <v>19.086226</v>
      </c>
      <c r="I9" s="1807">
        <f t="shared" si="6"/>
        <v>19.461691999999999</v>
      </c>
      <c r="J9" s="1807">
        <f t="shared" si="6"/>
        <v>19.097936000000001</v>
      </c>
      <c r="K9" s="1807">
        <f t="shared" si="6"/>
        <v>20.323889999999999</v>
      </c>
      <c r="L9" s="1807">
        <f t="shared" si="6"/>
        <v>20.839596</v>
      </c>
      <c r="M9" s="1807">
        <f t="shared" si="6"/>
        <v>20.306253000000002</v>
      </c>
      <c r="N9" s="1807">
        <f t="shared" si="6"/>
        <v>19.488634999999999</v>
      </c>
      <c r="O9" s="1807">
        <f t="shared" si="6"/>
        <v>19.122305000000001</v>
      </c>
      <c r="P9" s="1807">
        <f t="shared" si="6"/>
        <v>19.430553</v>
      </c>
      <c r="Q9" s="1807">
        <f t="shared" si="6"/>
        <v>18.954158</v>
      </c>
      <c r="R9" s="1807">
        <f t="shared" si="6"/>
        <v>19.034447</v>
      </c>
      <c r="S9" s="1807">
        <f t="shared" si="6"/>
        <v>19.005872</v>
      </c>
      <c r="T9" s="1807">
        <f t="shared" si="6"/>
        <v>19.445561999999999</v>
      </c>
      <c r="U9" s="1807">
        <f t="shared" si="6"/>
        <v>19.689827000000001</v>
      </c>
      <c r="V9" s="1807">
        <f t="shared" si="6"/>
        <v>20.453160000000004</v>
      </c>
      <c r="W9" s="1807">
        <f t="shared" si="6"/>
        <v>20.261692000000004</v>
      </c>
      <c r="X9" s="1807">
        <f t="shared" si="6"/>
        <v>19.633095999999998</v>
      </c>
      <c r="Y9" s="1807">
        <f t="shared" si="6"/>
        <v>19.141743000000002</v>
      </c>
      <c r="Z9" s="1807">
        <f t="shared" si="6"/>
        <v>20.707566</v>
      </c>
      <c r="AA9" s="1807">
        <f t="shared" si="6"/>
        <v>20.695150000000002</v>
      </c>
      <c r="AB9" s="1807">
        <f t="shared" si="6"/>
        <v>20.520582000000001</v>
      </c>
      <c r="AC9" s="1807">
        <f t="shared" si="6"/>
        <v>21.257038999999999</v>
      </c>
      <c r="AD9" s="1807">
        <f t="shared" si="6"/>
        <v>21.629544000000003</v>
      </c>
      <c r="AE9" s="2375" t="s">
        <v>1296</v>
      </c>
      <c r="AF9" s="2375" t="s">
        <v>1296</v>
      </c>
      <c r="AG9" s="2375" t="s">
        <v>1296</v>
      </c>
      <c r="AH9" s="2376" t="s">
        <v>579</v>
      </c>
      <c r="AI9" s="2376" t="s">
        <v>579</v>
      </c>
      <c r="AJ9" s="2377" t="s">
        <v>579</v>
      </c>
      <c r="AK9" s="2376" t="s">
        <v>579</v>
      </c>
      <c r="AL9" s="2376" t="s">
        <v>579</v>
      </c>
      <c r="AM9" s="2377" t="s">
        <v>579</v>
      </c>
      <c r="AN9" s="2376" t="s">
        <v>579</v>
      </c>
      <c r="AO9" s="1905"/>
      <c r="AP9" s="1336"/>
      <c r="AQ9" s="1915"/>
      <c r="AR9" s="1336" t="s">
        <v>271</v>
      </c>
      <c r="AS9" s="1336"/>
      <c r="AT9" s="1336"/>
      <c r="AU9" s="1336"/>
      <c r="AV9" s="1336"/>
      <c r="AW9" s="1336"/>
      <c r="AX9" s="1336"/>
      <c r="AY9" s="1336"/>
      <c r="AZ9" s="1336"/>
      <c r="BA9" s="1336"/>
      <c r="BB9" s="1336"/>
      <c r="BC9" s="1336"/>
      <c r="BD9" s="1336"/>
      <c r="BE9" s="1336"/>
      <c r="BF9" s="1336"/>
      <c r="BG9" s="1336"/>
      <c r="BH9" s="1336"/>
      <c r="BI9" s="1336"/>
      <c r="BJ9" s="1336"/>
      <c r="BK9" s="1336"/>
      <c r="BL9" s="1336"/>
      <c r="BM9" s="1336"/>
      <c r="BN9" s="1336"/>
      <c r="BO9" s="1336"/>
      <c r="BP9" s="1336"/>
      <c r="BQ9" s="1336"/>
      <c r="BR9" s="1336"/>
      <c r="BS9" s="1336"/>
      <c r="BT9" s="1336"/>
      <c r="BU9" s="1336"/>
      <c r="BV9" s="1336"/>
      <c r="BW9" s="1336"/>
      <c r="BX9" s="1336"/>
      <c r="BY9" s="1336"/>
      <c r="BZ9" s="1336"/>
      <c r="CA9" s="1336"/>
      <c r="CB9" s="1336"/>
      <c r="CC9" s="1336"/>
      <c r="CD9" s="1336"/>
      <c r="CE9" s="1336"/>
      <c r="CF9" s="1336"/>
      <c r="CG9" s="1336"/>
      <c r="CH9" s="1336"/>
      <c r="CI9" s="1336"/>
      <c r="CJ9" s="1336"/>
      <c r="CK9" s="1336"/>
      <c r="CL9" s="1336"/>
      <c r="CM9" s="1336"/>
      <c r="CN9" s="1336"/>
      <c r="CO9" s="1336"/>
      <c r="CP9" s="1336"/>
      <c r="CQ9" s="1336"/>
      <c r="CR9" s="1336"/>
      <c r="CS9" s="1336"/>
      <c r="CT9" s="1336"/>
      <c r="CU9" s="1336"/>
      <c r="CV9" s="1336"/>
      <c r="CW9" s="1336"/>
      <c r="CX9" s="1336"/>
      <c r="CY9" s="1336"/>
      <c r="CZ9" s="1336"/>
      <c r="DA9" s="1336"/>
      <c r="DB9" s="1336"/>
      <c r="DC9" s="1336"/>
      <c r="DD9" s="1336"/>
      <c r="DE9" s="1336"/>
      <c r="DF9" s="1336"/>
      <c r="DG9" s="1336"/>
      <c r="DH9" s="1336"/>
      <c r="DI9" s="1336"/>
      <c r="DJ9" s="1336"/>
      <c r="DK9" s="1336"/>
      <c r="DL9" s="1336"/>
      <c r="DM9" s="1336"/>
      <c r="DN9" s="1336"/>
      <c r="DO9" s="1336"/>
      <c r="DP9" s="1336"/>
      <c r="DQ9" s="1336"/>
      <c r="DR9" s="1336"/>
      <c r="DS9" s="1336"/>
      <c r="DT9" s="1336"/>
      <c r="DU9" s="1336"/>
      <c r="DV9" s="1336"/>
      <c r="DW9" s="1336"/>
      <c r="DX9" s="1336"/>
      <c r="DY9" s="1336"/>
      <c r="DZ9" s="1336"/>
      <c r="EA9" s="1336"/>
      <c r="EB9" s="1336"/>
      <c r="EC9" s="1336"/>
      <c r="ED9" s="1336"/>
      <c r="EE9" s="1336"/>
      <c r="EF9" s="1336"/>
      <c r="EG9" s="1336"/>
      <c r="EH9" s="1336"/>
      <c r="EI9" s="1336"/>
      <c r="EJ9" s="1336"/>
      <c r="EK9" s="1336"/>
      <c r="EL9" s="1336"/>
      <c r="EM9" s="1336"/>
      <c r="EN9" s="1336"/>
      <c r="EO9" s="1336"/>
      <c r="EP9" s="1336"/>
      <c r="EQ9" s="1336"/>
      <c r="ER9" s="1336"/>
      <c r="ES9" s="1336"/>
      <c r="ET9" s="1336"/>
      <c r="EU9" s="1336"/>
      <c r="EV9" s="1336"/>
      <c r="EW9" s="1336"/>
      <c r="EX9" s="1336"/>
      <c r="EY9" s="1336"/>
      <c r="EZ9" s="1336"/>
      <c r="FA9" s="1336"/>
      <c r="FB9" s="1336"/>
      <c r="FC9" s="1336"/>
      <c r="FD9" s="1336"/>
      <c r="FE9" s="1336"/>
      <c r="FF9" s="1336"/>
      <c r="FG9" s="1336"/>
      <c r="FH9" s="1336"/>
      <c r="FI9" s="1336"/>
      <c r="FJ9" s="1336"/>
      <c r="FK9" s="1336"/>
      <c r="FL9" s="1336"/>
      <c r="FM9" s="1336"/>
      <c r="FN9" s="1336"/>
      <c r="FO9" s="1336"/>
      <c r="FP9" s="1336"/>
      <c r="FQ9" s="1336"/>
      <c r="FR9" s="1336"/>
      <c r="FS9" s="1336"/>
      <c r="FT9" s="1336"/>
      <c r="FU9" s="1336"/>
      <c r="FV9" s="1336"/>
      <c r="FW9" s="1336"/>
      <c r="FX9" s="1336"/>
      <c r="FY9" s="1336"/>
      <c r="FZ9" s="1336"/>
      <c r="GA9" s="1336"/>
      <c r="GB9" s="1336"/>
      <c r="GC9" s="1336"/>
      <c r="GD9" s="1336"/>
      <c r="GE9" s="1336"/>
      <c r="GF9" s="1336"/>
      <c r="GG9" s="1336"/>
      <c r="GH9" s="1336"/>
      <c r="GI9" s="1336"/>
      <c r="GJ9" s="1336"/>
      <c r="GK9" s="1336"/>
      <c r="GL9" s="1336"/>
      <c r="GM9" s="1336"/>
      <c r="GN9" s="1336"/>
      <c r="GO9" s="1336"/>
      <c r="GP9" s="1336"/>
      <c r="GQ9" s="1336"/>
      <c r="GR9" s="1336"/>
      <c r="GS9" s="1336"/>
      <c r="GT9" s="1336"/>
      <c r="GU9" s="1336"/>
      <c r="GV9" s="1336"/>
      <c r="GW9" s="1336"/>
      <c r="GX9" s="1336"/>
      <c r="GY9" s="1336"/>
      <c r="GZ9" s="1336"/>
      <c r="HA9" s="1336"/>
      <c r="HB9" s="1336"/>
      <c r="HC9" s="1336"/>
      <c r="HD9" s="1336"/>
      <c r="HE9" s="1336"/>
      <c r="HF9" s="1336"/>
      <c r="HG9" s="1336"/>
      <c r="HH9" s="1336"/>
      <c r="HI9" s="1336"/>
      <c r="HJ9" s="1336"/>
      <c r="HK9" s="1336"/>
      <c r="HL9" s="1336"/>
      <c r="HM9" s="1336"/>
      <c r="HN9" s="1336"/>
      <c r="HO9" s="1336"/>
      <c r="HP9" s="1336"/>
      <c r="HQ9" s="1336"/>
      <c r="HR9" s="1336"/>
      <c r="HS9" s="1336"/>
      <c r="HT9" s="1336"/>
      <c r="HU9" s="1336"/>
      <c r="HV9" s="1336"/>
      <c r="HW9" s="1336"/>
      <c r="HX9" s="1336"/>
      <c r="HY9" s="1336"/>
      <c r="HZ9" s="1336"/>
      <c r="IA9" s="1336"/>
      <c r="IB9" s="1336"/>
      <c r="IC9" s="1336"/>
      <c r="ID9" s="1336"/>
      <c r="IE9" s="1336"/>
      <c r="IF9" s="1336"/>
      <c r="IG9" s="1336"/>
      <c r="IH9" s="1336"/>
      <c r="II9" s="1336"/>
      <c r="IJ9" s="1336"/>
      <c r="IK9" s="1336"/>
      <c r="IL9" s="1336"/>
      <c r="IM9" s="1336"/>
      <c r="IN9" s="1336"/>
      <c r="IO9" s="1336"/>
      <c r="IP9" s="1336"/>
    </row>
    <row r="10" spans="1:250">
      <c r="A10" s="1336"/>
      <c r="B10" s="2958"/>
      <c r="C10" s="2232" t="s">
        <v>1299</v>
      </c>
      <c r="D10" s="2372" t="s">
        <v>981</v>
      </c>
      <c r="E10" s="2367" t="s">
        <v>1296</v>
      </c>
      <c r="F10" s="1218">
        <f>ROUND((F9-E9)/E9*100,1)</f>
        <v>9.6</v>
      </c>
      <c r="G10" s="1218">
        <f>ROUND((G9-F9)/F9*100,1)</f>
        <v>2.1</v>
      </c>
      <c r="H10" s="1218">
        <f t="shared" ref="H10:AD10" si="7">ROUND((H9-G9)/G9*100,1)</f>
        <v>-0.6</v>
      </c>
      <c r="I10" s="1218">
        <f t="shared" si="7"/>
        <v>2</v>
      </c>
      <c r="J10" s="1218">
        <f t="shared" si="7"/>
        <v>-1.9</v>
      </c>
      <c r="K10" s="1218">
        <f t="shared" si="7"/>
        <v>6.4</v>
      </c>
      <c r="L10" s="1218">
        <f t="shared" si="7"/>
        <v>2.5</v>
      </c>
      <c r="M10" s="1218">
        <f t="shared" si="7"/>
        <v>-2.6</v>
      </c>
      <c r="N10" s="1218">
        <f t="shared" si="7"/>
        <v>-4</v>
      </c>
      <c r="O10" s="1218">
        <f t="shared" si="7"/>
        <v>-1.9</v>
      </c>
      <c r="P10" s="1218">
        <f t="shared" si="7"/>
        <v>1.6</v>
      </c>
      <c r="Q10" s="1218">
        <f t="shared" si="7"/>
        <v>-2.5</v>
      </c>
      <c r="R10" s="1218">
        <f t="shared" si="7"/>
        <v>0.4</v>
      </c>
      <c r="S10" s="1218">
        <f t="shared" si="7"/>
        <v>-0.2</v>
      </c>
      <c r="T10" s="1218">
        <f t="shared" si="7"/>
        <v>2.2999999999999998</v>
      </c>
      <c r="U10" s="1218">
        <f t="shared" si="7"/>
        <v>1.3</v>
      </c>
      <c r="V10" s="1218">
        <f t="shared" si="7"/>
        <v>3.9</v>
      </c>
      <c r="W10" s="1218">
        <f t="shared" si="7"/>
        <v>-0.9</v>
      </c>
      <c r="X10" s="1218">
        <f t="shared" si="7"/>
        <v>-3.1</v>
      </c>
      <c r="Y10" s="1218">
        <f t="shared" si="7"/>
        <v>-2.5</v>
      </c>
      <c r="Z10" s="1218">
        <f t="shared" si="7"/>
        <v>8.1999999999999993</v>
      </c>
      <c r="AA10" s="1218">
        <f t="shared" si="7"/>
        <v>-0.1</v>
      </c>
      <c r="AB10" s="1218">
        <f t="shared" si="7"/>
        <v>-0.8</v>
      </c>
      <c r="AC10" s="1218">
        <f t="shared" si="7"/>
        <v>3.6</v>
      </c>
      <c r="AD10" s="1218">
        <f t="shared" si="7"/>
        <v>1.8</v>
      </c>
      <c r="AE10" s="2378" t="s">
        <v>1296</v>
      </c>
      <c r="AF10" s="2378" t="s">
        <v>1296</v>
      </c>
      <c r="AG10" s="2378" t="s">
        <v>1296</v>
      </c>
      <c r="AH10" s="2379" t="s">
        <v>579</v>
      </c>
      <c r="AI10" s="2379" t="s">
        <v>579</v>
      </c>
      <c r="AJ10" s="2379" t="s">
        <v>579</v>
      </c>
      <c r="AK10" s="2379" t="s">
        <v>579</v>
      </c>
      <c r="AL10" s="2379" t="s">
        <v>579</v>
      </c>
      <c r="AM10" s="2379" t="s">
        <v>579</v>
      </c>
      <c r="AN10" s="2379" t="s">
        <v>579</v>
      </c>
      <c r="AO10" s="1919"/>
      <c r="AP10" s="1336"/>
      <c r="AQ10" s="327"/>
      <c r="AR10" s="1336"/>
      <c r="AS10" s="1336"/>
      <c r="AT10" s="1336"/>
      <c r="AU10" s="1336"/>
      <c r="AV10" s="1336"/>
      <c r="AW10" s="1336"/>
      <c r="AX10" s="1336"/>
      <c r="AY10" s="1336"/>
      <c r="AZ10" s="1336"/>
      <c r="BA10" s="1336"/>
      <c r="BB10" s="1336"/>
      <c r="BC10" s="1336"/>
      <c r="BD10" s="1336"/>
      <c r="BE10" s="1336"/>
      <c r="BF10" s="1336"/>
      <c r="BG10" s="1336"/>
      <c r="BH10" s="1336"/>
      <c r="BI10" s="1336"/>
      <c r="BJ10" s="1336"/>
      <c r="BK10" s="1336"/>
      <c r="BL10" s="1336"/>
      <c r="BM10" s="1336"/>
      <c r="BN10" s="1336"/>
      <c r="BO10" s="1336"/>
      <c r="BP10" s="1336"/>
      <c r="BQ10" s="1336"/>
      <c r="BR10" s="1336"/>
      <c r="BS10" s="1336"/>
      <c r="BT10" s="1336"/>
      <c r="BU10" s="1336"/>
      <c r="BV10" s="1336"/>
      <c r="BW10" s="1336"/>
      <c r="BX10" s="1336"/>
      <c r="BY10" s="1336"/>
      <c r="BZ10" s="1336"/>
      <c r="CA10" s="1336"/>
      <c r="CB10" s="1336"/>
      <c r="CC10" s="1336"/>
      <c r="CD10" s="1336"/>
      <c r="CE10" s="1336"/>
      <c r="CF10" s="1336"/>
      <c r="CG10" s="1336"/>
      <c r="CH10" s="1336"/>
      <c r="CI10" s="1336"/>
      <c r="CJ10" s="1336"/>
      <c r="CK10" s="1336"/>
      <c r="CL10" s="1336"/>
      <c r="CM10" s="1336"/>
      <c r="CN10" s="1336"/>
      <c r="CO10" s="1336"/>
      <c r="CP10" s="1336"/>
      <c r="CQ10" s="1336"/>
      <c r="CR10" s="1336"/>
      <c r="CS10" s="1336"/>
      <c r="CT10" s="1336"/>
      <c r="CU10" s="1336"/>
      <c r="CV10" s="1336"/>
      <c r="CW10" s="1336"/>
      <c r="CX10" s="1336"/>
      <c r="CY10" s="1336"/>
      <c r="CZ10" s="1336"/>
      <c r="DA10" s="1336"/>
      <c r="DB10" s="1336"/>
      <c r="DC10" s="1336"/>
      <c r="DD10" s="1336"/>
      <c r="DE10" s="1336"/>
      <c r="DF10" s="1336"/>
      <c r="DG10" s="1336"/>
      <c r="DH10" s="1336"/>
      <c r="DI10" s="1336"/>
      <c r="DJ10" s="1336"/>
      <c r="DK10" s="1336"/>
      <c r="DL10" s="1336"/>
      <c r="DM10" s="1336"/>
      <c r="DN10" s="1336"/>
      <c r="DO10" s="1336"/>
      <c r="DP10" s="1336"/>
      <c r="DQ10" s="1336"/>
      <c r="DR10" s="1336"/>
      <c r="DS10" s="1336"/>
      <c r="DT10" s="1336"/>
      <c r="DU10" s="1336"/>
      <c r="DV10" s="1336"/>
      <c r="DW10" s="1336"/>
      <c r="DX10" s="1336"/>
      <c r="DY10" s="1336"/>
      <c r="DZ10" s="1336"/>
      <c r="EA10" s="1336"/>
      <c r="EB10" s="1336"/>
      <c r="EC10" s="1336"/>
      <c r="ED10" s="1336"/>
      <c r="EE10" s="1336"/>
      <c r="EF10" s="1336"/>
      <c r="EG10" s="1336"/>
      <c r="EH10" s="1336"/>
      <c r="EI10" s="1336"/>
      <c r="EJ10" s="1336"/>
      <c r="EK10" s="1336"/>
      <c r="EL10" s="1336"/>
      <c r="EM10" s="1336"/>
      <c r="EN10" s="1336"/>
      <c r="EO10" s="1336"/>
      <c r="EP10" s="1336"/>
      <c r="EQ10" s="1336"/>
      <c r="ER10" s="1336"/>
      <c r="ES10" s="1336"/>
      <c r="ET10" s="1336"/>
      <c r="EU10" s="1336"/>
      <c r="EV10" s="1336"/>
      <c r="EW10" s="1336"/>
      <c r="EX10" s="1336"/>
      <c r="EY10" s="1336"/>
      <c r="EZ10" s="1336"/>
      <c r="FA10" s="1336"/>
      <c r="FB10" s="1336"/>
      <c r="FC10" s="1336"/>
      <c r="FD10" s="1336"/>
      <c r="FE10" s="1336"/>
      <c r="FF10" s="1336"/>
      <c r="FG10" s="1336"/>
      <c r="FH10" s="1336"/>
      <c r="FI10" s="1336"/>
      <c r="FJ10" s="1336"/>
      <c r="FK10" s="1336"/>
      <c r="FL10" s="1336"/>
      <c r="FM10" s="1336"/>
      <c r="FN10" s="1336"/>
      <c r="FO10" s="1336"/>
      <c r="FP10" s="1336"/>
      <c r="FQ10" s="1336"/>
      <c r="FR10" s="1336"/>
      <c r="FS10" s="1336"/>
      <c r="FT10" s="1336"/>
      <c r="FU10" s="1336"/>
      <c r="FV10" s="1336"/>
      <c r="FW10" s="1336"/>
      <c r="FX10" s="1336"/>
      <c r="FY10" s="1336"/>
      <c r="FZ10" s="1336"/>
      <c r="GA10" s="1336"/>
      <c r="GB10" s="1336"/>
      <c r="GC10" s="1336"/>
      <c r="GD10" s="1336"/>
      <c r="GE10" s="1336"/>
      <c r="GF10" s="1336"/>
      <c r="GG10" s="1336"/>
      <c r="GH10" s="1336"/>
      <c r="GI10" s="1336"/>
      <c r="GJ10" s="1336"/>
      <c r="GK10" s="1336"/>
      <c r="GL10" s="1336"/>
      <c r="GM10" s="1336"/>
      <c r="GN10" s="1336"/>
      <c r="GO10" s="1336"/>
      <c r="GP10" s="1336"/>
      <c r="GQ10" s="1336"/>
      <c r="GR10" s="1336"/>
      <c r="GS10" s="1336"/>
      <c r="GT10" s="1336"/>
      <c r="GU10" s="1336"/>
      <c r="GV10" s="1336"/>
      <c r="GW10" s="1336"/>
      <c r="GX10" s="1336"/>
      <c r="GY10" s="1336"/>
      <c r="GZ10" s="1336"/>
      <c r="HA10" s="1336"/>
      <c r="HB10" s="1336"/>
      <c r="HC10" s="1336"/>
      <c r="HD10" s="1336"/>
      <c r="HE10" s="1336"/>
      <c r="HF10" s="1336"/>
      <c r="HG10" s="1336"/>
      <c r="HH10" s="1336"/>
      <c r="HI10" s="1336"/>
      <c r="HJ10" s="1336"/>
      <c r="HK10" s="1336"/>
      <c r="HL10" s="1336"/>
      <c r="HM10" s="1336"/>
      <c r="HN10" s="1336"/>
      <c r="HO10" s="1336"/>
      <c r="HP10" s="1336"/>
      <c r="HQ10" s="1336"/>
      <c r="HR10" s="1336"/>
      <c r="HS10" s="1336"/>
      <c r="HT10" s="1336"/>
      <c r="HU10" s="1336"/>
      <c r="HV10" s="1336"/>
      <c r="HW10" s="1336"/>
      <c r="HX10" s="1336"/>
      <c r="HY10" s="1336"/>
      <c r="HZ10" s="1336"/>
      <c r="IA10" s="1336"/>
      <c r="IB10" s="1336"/>
      <c r="IC10" s="1336"/>
      <c r="ID10" s="1336"/>
      <c r="IE10" s="1336"/>
      <c r="IF10" s="1336"/>
      <c r="IG10" s="1336"/>
      <c r="IH10" s="1336"/>
      <c r="II10" s="1336"/>
      <c r="IJ10" s="1336"/>
      <c r="IK10" s="1336"/>
      <c r="IL10" s="1336"/>
      <c r="IM10" s="1336"/>
      <c r="IN10" s="1336"/>
      <c r="IO10" s="1336"/>
      <c r="IP10" s="1336"/>
    </row>
    <row r="11" spans="1:250">
      <c r="A11" s="1336"/>
      <c r="B11" s="2967" t="s">
        <v>1300</v>
      </c>
      <c r="C11" s="2222" t="s">
        <v>666</v>
      </c>
      <c r="D11" s="2380" t="s">
        <v>994</v>
      </c>
      <c r="E11" s="1972">
        <f>E123</f>
        <v>105.7</v>
      </c>
      <c r="F11" s="1972">
        <f t="shared" ref="F11:AG11" si="8">F123</f>
        <v>108.8</v>
      </c>
      <c r="G11" s="1972">
        <f t="shared" si="8"/>
        <v>106</v>
      </c>
      <c r="H11" s="1972">
        <f t="shared" si="8"/>
        <v>98.1</v>
      </c>
      <c r="I11" s="1972">
        <f t="shared" si="8"/>
        <v>94.6</v>
      </c>
      <c r="J11" s="1972">
        <f t="shared" si="8"/>
        <v>93.2</v>
      </c>
      <c r="K11" s="1972">
        <f t="shared" si="8"/>
        <v>95.4</v>
      </c>
      <c r="L11" s="1972">
        <f t="shared" si="8"/>
        <v>100.9</v>
      </c>
      <c r="M11" s="1972">
        <f t="shared" si="8"/>
        <v>106.6</v>
      </c>
      <c r="N11" s="1972">
        <f t="shared" si="8"/>
        <v>99.5</v>
      </c>
      <c r="O11" s="1972">
        <f t="shared" si="8"/>
        <v>99.7</v>
      </c>
      <c r="P11" s="1972">
        <f t="shared" si="8"/>
        <v>101.1</v>
      </c>
      <c r="Q11" s="1972">
        <f t="shared" si="8"/>
        <v>91.7</v>
      </c>
      <c r="R11" s="1972">
        <f t="shared" si="8"/>
        <v>97.6</v>
      </c>
      <c r="S11" s="1972">
        <f t="shared" si="8"/>
        <v>107.1</v>
      </c>
      <c r="T11" s="1972">
        <f t="shared" si="8"/>
        <v>113.9</v>
      </c>
      <c r="U11" s="1972">
        <f t="shared" si="8"/>
        <v>122</v>
      </c>
      <c r="V11" s="1972">
        <f t="shared" si="8"/>
        <v>133.69999999999999</v>
      </c>
      <c r="W11" s="1972">
        <f t="shared" si="8"/>
        <v>132.9</v>
      </c>
      <c r="X11" s="1972">
        <f t="shared" si="8"/>
        <v>119.1</v>
      </c>
      <c r="Y11" s="1972">
        <f t="shared" si="8"/>
        <v>105.4</v>
      </c>
      <c r="Z11" s="1972">
        <f t="shared" si="8"/>
        <v>118.2</v>
      </c>
      <c r="AA11" s="1972">
        <f t="shared" si="8"/>
        <v>121.4</v>
      </c>
      <c r="AB11" s="1972">
        <f t="shared" si="8"/>
        <v>113.1</v>
      </c>
      <c r="AC11" s="1972">
        <f t="shared" si="8"/>
        <v>113.6</v>
      </c>
      <c r="AD11" s="1972">
        <f t="shared" si="8"/>
        <v>112.7</v>
      </c>
      <c r="AE11" s="1972">
        <f t="shared" si="8"/>
        <v>110.7</v>
      </c>
      <c r="AF11" s="1972">
        <f t="shared" si="8"/>
        <v>110.8</v>
      </c>
      <c r="AG11" s="1972">
        <f t="shared" si="8"/>
        <v>114.9</v>
      </c>
      <c r="AH11" s="1972">
        <v>115.8</v>
      </c>
      <c r="AI11" s="1972">
        <v>109.8</v>
      </c>
      <c r="AJ11" s="1972">
        <v>98.7</v>
      </c>
      <c r="AK11" s="1972">
        <v>101.4</v>
      </c>
      <c r="AL11" s="1972">
        <v>101.8</v>
      </c>
      <c r="AM11" s="1972">
        <v>96.9</v>
      </c>
      <c r="AN11" s="1972">
        <v>96.3</v>
      </c>
      <c r="AO11" s="1905" t="s">
        <v>1301</v>
      </c>
      <c r="AP11" s="1922"/>
      <c r="AQ11" s="327" t="s">
        <v>1302</v>
      </c>
      <c r="AR11" s="1336"/>
      <c r="AS11" s="1336"/>
      <c r="AT11" s="1336"/>
      <c r="AU11" s="1336"/>
      <c r="AV11" s="1336"/>
      <c r="AW11" s="1336"/>
      <c r="AX11" s="1336"/>
      <c r="AY11" s="1336"/>
      <c r="AZ11" s="1336"/>
      <c r="BA11" s="1336"/>
      <c r="BB11" s="1336"/>
      <c r="BC11" s="1336"/>
      <c r="BD11" s="1336"/>
      <c r="BE11" s="1336"/>
      <c r="BF11" s="1336"/>
      <c r="BG11" s="1336"/>
      <c r="BH11" s="1336"/>
      <c r="BI11" s="1336"/>
      <c r="BJ11" s="1336"/>
      <c r="BK11" s="1336"/>
      <c r="BL11" s="1336"/>
      <c r="BM11" s="1336"/>
      <c r="BN11" s="1336"/>
      <c r="BO11" s="1336"/>
      <c r="BP11" s="1336"/>
      <c r="BQ11" s="1336"/>
      <c r="BR11" s="1336"/>
      <c r="BS11" s="1336"/>
      <c r="BT11" s="1336"/>
      <c r="BU11" s="1336"/>
      <c r="BV11" s="1336"/>
      <c r="BW11" s="1336"/>
      <c r="BX11" s="1336"/>
      <c r="BY11" s="1336"/>
      <c r="BZ11" s="1336"/>
      <c r="CA11" s="1336"/>
      <c r="CB11" s="1336"/>
      <c r="CC11" s="1336"/>
      <c r="CD11" s="1336"/>
      <c r="CE11" s="1336"/>
      <c r="CF11" s="1336"/>
      <c r="CG11" s="1336"/>
      <c r="CH11" s="1336"/>
      <c r="CI11" s="1336"/>
      <c r="CJ11" s="1336"/>
      <c r="CK11" s="1336"/>
      <c r="CL11" s="1336"/>
      <c r="CM11" s="1336"/>
      <c r="CN11" s="1336"/>
      <c r="CO11" s="1336"/>
      <c r="CP11" s="1336"/>
      <c r="CQ11" s="1336"/>
      <c r="CR11" s="1336"/>
      <c r="CS11" s="1336"/>
      <c r="CT11" s="1336"/>
      <c r="CU11" s="1336"/>
      <c r="CV11" s="1336"/>
      <c r="CW11" s="1336"/>
      <c r="CX11" s="1336"/>
      <c r="CY11" s="1336"/>
      <c r="CZ11" s="1336"/>
      <c r="DA11" s="1336"/>
      <c r="DB11" s="1336"/>
      <c r="DC11" s="1336"/>
      <c r="DD11" s="1336"/>
      <c r="DE11" s="1336"/>
      <c r="DF11" s="1336"/>
      <c r="DG11" s="1336"/>
      <c r="DH11" s="1336"/>
      <c r="DI11" s="1336"/>
      <c r="DJ11" s="1336"/>
      <c r="DK11" s="1336"/>
      <c r="DL11" s="1336"/>
      <c r="DM11" s="1336"/>
      <c r="DN11" s="1336"/>
      <c r="DO11" s="1336"/>
      <c r="DP11" s="1336"/>
      <c r="DQ11" s="1336"/>
      <c r="DR11" s="1336"/>
      <c r="DS11" s="1336"/>
      <c r="DT11" s="1336"/>
      <c r="DU11" s="1336"/>
      <c r="DV11" s="1336"/>
      <c r="DW11" s="1336"/>
      <c r="DX11" s="1336"/>
      <c r="DY11" s="1336"/>
      <c r="DZ11" s="1336"/>
      <c r="EA11" s="1336"/>
      <c r="EB11" s="1336"/>
      <c r="EC11" s="1336"/>
      <c r="ED11" s="1336"/>
      <c r="EE11" s="1336"/>
      <c r="EF11" s="1336"/>
      <c r="EG11" s="1336"/>
      <c r="EH11" s="1336"/>
      <c r="EI11" s="1336"/>
      <c r="EJ11" s="1336"/>
      <c r="EK11" s="1336"/>
      <c r="EL11" s="1336"/>
      <c r="EM11" s="1336"/>
      <c r="EN11" s="1336"/>
      <c r="EO11" s="1336"/>
      <c r="EP11" s="1336"/>
      <c r="EQ11" s="1336"/>
      <c r="ER11" s="1336"/>
      <c r="ES11" s="1336"/>
      <c r="ET11" s="1336"/>
      <c r="EU11" s="1336"/>
      <c r="EV11" s="1336"/>
      <c r="EW11" s="1336"/>
      <c r="EX11" s="1336"/>
      <c r="EY11" s="1336"/>
      <c r="EZ11" s="1336"/>
      <c r="FA11" s="1336"/>
      <c r="FB11" s="1336"/>
      <c r="FC11" s="1336"/>
      <c r="FD11" s="1336"/>
      <c r="FE11" s="1336"/>
      <c r="FF11" s="1336"/>
      <c r="FG11" s="1336"/>
      <c r="FH11" s="1336"/>
      <c r="FI11" s="1336"/>
      <c r="FJ11" s="1336"/>
      <c r="FK11" s="1336"/>
      <c r="FL11" s="1336"/>
      <c r="FM11" s="1336"/>
      <c r="FN11" s="1336"/>
      <c r="FO11" s="1336"/>
      <c r="FP11" s="1336"/>
      <c r="FQ11" s="1336"/>
      <c r="FR11" s="1336"/>
      <c r="FS11" s="1336"/>
      <c r="FT11" s="1336"/>
      <c r="FU11" s="1336"/>
      <c r="FV11" s="1336"/>
      <c r="FW11" s="1336"/>
      <c r="FX11" s="1336"/>
      <c r="FY11" s="1336"/>
      <c r="FZ11" s="1336"/>
      <c r="GA11" s="1336"/>
      <c r="GB11" s="1336"/>
      <c r="GC11" s="1336"/>
      <c r="GD11" s="1336"/>
      <c r="GE11" s="1336"/>
      <c r="GF11" s="1336"/>
      <c r="GG11" s="1336"/>
      <c r="GH11" s="1336"/>
      <c r="GI11" s="1336"/>
      <c r="GJ11" s="1336"/>
      <c r="GK11" s="1336"/>
      <c r="GL11" s="1336"/>
      <c r="GM11" s="1336"/>
      <c r="GN11" s="1336"/>
      <c r="GO11" s="1336"/>
      <c r="GP11" s="1336"/>
      <c r="GQ11" s="1336"/>
      <c r="GR11" s="1336"/>
      <c r="GS11" s="1336"/>
      <c r="GT11" s="1336"/>
      <c r="GU11" s="1336"/>
      <c r="GV11" s="1336"/>
      <c r="GW11" s="1336"/>
      <c r="GX11" s="1336"/>
      <c r="GY11" s="1336"/>
      <c r="GZ11" s="1336"/>
      <c r="HA11" s="1336"/>
      <c r="HB11" s="1336"/>
      <c r="HC11" s="1336"/>
      <c r="HD11" s="1336"/>
      <c r="HE11" s="1336"/>
      <c r="HF11" s="1336"/>
      <c r="HG11" s="1336"/>
      <c r="HH11" s="1336"/>
      <c r="HI11" s="1336"/>
      <c r="HJ11" s="1336"/>
      <c r="HK11" s="1336"/>
      <c r="HL11" s="1336"/>
      <c r="HM11" s="1336"/>
      <c r="HN11" s="1336"/>
      <c r="HO11" s="1336"/>
      <c r="HP11" s="1336"/>
      <c r="HQ11" s="1336"/>
      <c r="HR11" s="1336"/>
      <c r="HS11" s="1336"/>
      <c r="HT11" s="1336"/>
      <c r="HU11" s="1336"/>
      <c r="HV11" s="1336"/>
      <c r="HW11" s="1336"/>
      <c r="HX11" s="1336"/>
      <c r="HY11" s="1336"/>
      <c r="HZ11" s="1336"/>
      <c r="IA11" s="1336"/>
      <c r="IB11" s="1336"/>
      <c r="IC11" s="1336"/>
      <c r="ID11" s="1336"/>
      <c r="IE11" s="1336"/>
      <c r="IF11" s="1336"/>
      <c r="IG11" s="1336"/>
      <c r="IH11" s="1336"/>
      <c r="II11" s="1336"/>
      <c r="IJ11" s="1336"/>
      <c r="IK11" s="1336"/>
      <c r="IL11" s="1336"/>
      <c r="IM11" s="1336"/>
      <c r="IN11" s="1336"/>
      <c r="IO11" s="1336"/>
      <c r="IP11" s="1336"/>
    </row>
    <row r="12" spans="1:250">
      <c r="A12" s="1336"/>
      <c r="B12" s="2957"/>
      <c r="C12" s="2222"/>
      <c r="D12" s="2381" t="s">
        <v>577</v>
      </c>
      <c r="E12" s="2367" t="s">
        <v>1296</v>
      </c>
      <c r="F12" s="1218">
        <f>ROUND((F11-E11)/E11*100,1)</f>
        <v>2.9</v>
      </c>
      <c r="G12" s="1218">
        <f t="shared" ref="G12:AN12" si="9">ROUND((G11-F11)/F11*100,1)</f>
        <v>-2.6</v>
      </c>
      <c r="H12" s="1218">
        <f t="shared" si="9"/>
        <v>-7.5</v>
      </c>
      <c r="I12" s="1218">
        <f t="shared" si="9"/>
        <v>-3.6</v>
      </c>
      <c r="J12" s="1218">
        <f t="shared" si="9"/>
        <v>-1.5</v>
      </c>
      <c r="K12" s="1218">
        <f t="shared" si="9"/>
        <v>2.4</v>
      </c>
      <c r="L12" s="1218">
        <f t="shared" si="9"/>
        <v>5.8</v>
      </c>
      <c r="M12" s="1218">
        <f t="shared" si="9"/>
        <v>5.6</v>
      </c>
      <c r="N12" s="1218">
        <f t="shared" si="9"/>
        <v>-6.7</v>
      </c>
      <c r="O12" s="1218">
        <f t="shared" si="9"/>
        <v>0.2</v>
      </c>
      <c r="P12" s="1218">
        <f t="shared" si="9"/>
        <v>1.4</v>
      </c>
      <c r="Q12" s="1218">
        <f t="shared" si="9"/>
        <v>-9.3000000000000007</v>
      </c>
      <c r="R12" s="1218">
        <f t="shared" si="9"/>
        <v>6.4</v>
      </c>
      <c r="S12" s="1218">
        <f t="shared" si="9"/>
        <v>9.6999999999999993</v>
      </c>
      <c r="T12" s="1218">
        <f t="shared" si="9"/>
        <v>6.3</v>
      </c>
      <c r="U12" s="1218">
        <f t="shared" si="9"/>
        <v>7.1</v>
      </c>
      <c r="V12" s="1218">
        <f t="shared" si="9"/>
        <v>9.6</v>
      </c>
      <c r="W12" s="1218">
        <f t="shared" si="9"/>
        <v>-0.6</v>
      </c>
      <c r="X12" s="1218">
        <f t="shared" si="9"/>
        <v>-10.4</v>
      </c>
      <c r="Y12" s="1218">
        <f t="shared" si="9"/>
        <v>-11.5</v>
      </c>
      <c r="Z12" s="1218">
        <f t="shared" si="9"/>
        <v>12.1</v>
      </c>
      <c r="AA12" s="1218">
        <f t="shared" si="9"/>
        <v>2.7</v>
      </c>
      <c r="AB12" s="1218">
        <f t="shared" si="9"/>
        <v>-6.8</v>
      </c>
      <c r="AC12" s="1218">
        <f t="shared" si="9"/>
        <v>0.4</v>
      </c>
      <c r="AD12" s="1218">
        <f t="shared" si="9"/>
        <v>-0.8</v>
      </c>
      <c r="AE12" s="1218">
        <f t="shared" si="9"/>
        <v>-1.8</v>
      </c>
      <c r="AF12" s="1218">
        <f t="shared" si="9"/>
        <v>0.1</v>
      </c>
      <c r="AG12" s="1218">
        <f t="shared" si="9"/>
        <v>3.7</v>
      </c>
      <c r="AH12" s="1218">
        <f t="shared" si="9"/>
        <v>0.8</v>
      </c>
      <c r="AI12" s="1218">
        <f t="shared" si="9"/>
        <v>-5.2</v>
      </c>
      <c r="AJ12" s="1218">
        <f t="shared" si="9"/>
        <v>-10.1</v>
      </c>
      <c r="AK12" s="1218">
        <f t="shared" si="9"/>
        <v>2.7</v>
      </c>
      <c r="AL12" s="1218">
        <f t="shared" si="9"/>
        <v>0.4</v>
      </c>
      <c r="AM12" s="1218">
        <f t="shared" si="9"/>
        <v>-4.8</v>
      </c>
      <c r="AN12" s="1218">
        <f t="shared" si="9"/>
        <v>-0.6</v>
      </c>
      <c r="AO12" s="1905" t="s">
        <v>97</v>
      </c>
      <c r="AP12" s="1922"/>
      <c r="AQ12" s="327" t="s">
        <v>1303</v>
      </c>
      <c r="AR12" s="1336"/>
      <c r="AS12" s="1336"/>
      <c r="AT12" s="1336"/>
      <c r="AU12" s="1336"/>
      <c r="AV12" s="1336"/>
      <c r="AW12" s="1336"/>
      <c r="AX12" s="1336"/>
      <c r="AY12" s="1336"/>
      <c r="AZ12" s="1336"/>
      <c r="BA12" s="1336"/>
      <c r="BB12" s="1336"/>
      <c r="BC12" s="1336"/>
      <c r="BD12" s="1336"/>
      <c r="BE12" s="1336"/>
      <c r="BF12" s="1336"/>
      <c r="BG12" s="1336"/>
      <c r="BH12" s="1336"/>
      <c r="BI12" s="1336"/>
      <c r="BJ12" s="1336"/>
      <c r="BK12" s="1336"/>
      <c r="BL12" s="1336"/>
      <c r="BM12" s="1336"/>
      <c r="BN12" s="1336"/>
      <c r="BO12" s="1336"/>
      <c r="BP12" s="1336"/>
      <c r="BQ12" s="1336"/>
      <c r="BR12" s="1336"/>
      <c r="BS12" s="1336"/>
      <c r="BT12" s="1336"/>
      <c r="BU12" s="1336"/>
      <c r="BV12" s="1336"/>
      <c r="BW12" s="1336"/>
      <c r="BX12" s="1336"/>
      <c r="BY12" s="1336"/>
      <c r="BZ12" s="1336"/>
      <c r="CA12" s="1336"/>
      <c r="CB12" s="1336"/>
      <c r="CC12" s="1336"/>
      <c r="CD12" s="1336"/>
      <c r="CE12" s="1336"/>
      <c r="CF12" s="1336"/>
      <c r="CG12" s="1336"/>
      <c r="CH12" s="1336"/>
      <c r="CI12" s="1336"/>
      <c r="CJ12" s="1336"/>
      <c r="CK12" s="1336"/>
      <c r="CL12" s="1336"/>
      <c r="CM12" s="1336"/>
      <c r="CN12" s="1336"/>
      <c r="CO12" s="1336"/>
      <c r="CP12" s="1336"/>
      <c r="CQ12" s="1336"/>
      <c r="CR12" s="1336"/>
      <c r="CS12" s="1336"/>
      <c r="CT12" s="1336"/>
      <c r="CU12" s="1336"/>
      <c r="CV12" s="1336"/>
      <c r="CW12" s="1336"/>
      <c r="CX12" s="1336"/>
      <c r="CY12" s="1336"/>
      <c r="CZ12" s="1336"/>
      <c r="DA12" s="1336"/>
      <c r="DB12" s="1336"/>
      <c r="DC12" s="1336"/>
      <c r="DD12" s="1336"/>
      <c r="DE12" s="1336"/>
      <c r="DF12" s="1336"/>
      <c r="DG12" s="1336"/>
      <c r="DH12" s="1336"/>
      <c r="DI12" s="1336"/>
      <c r="DJ12" s="1336"/>
      <c r="DK12" s="1336"/>
      <c r="DL12" s="1336"/>
      <c r="DM12" s="1336"/>
      <c r="DN12" s="1336"/>
      <c r="DO12" s="1336"/>
      <c r="DP12" s="1336"/>
      <c r="DQ12" s="1336"/>
      <c r="DR12" s="1336"/>
      <c r="DS12" s="1336"/>
      <c r="DT12" s="1336"/>
      <c r="DU12" s="1336"/>
      <c r="DV12" s="1336"/>
      <c r="DW12" s="1336"/>
      <c r="DX12" s="1336"/>
      <c r="DY12" s="1336"/>
      <c r="DZ12" s="1336"/>
      <c r="EA12" s="1336"/>
      <c r="EB12" s="1336"/>
      <c r="EC12" s="1336"/>
      <c r="ED12" s="1336"/>
      <c r="EE12" s="1336"/>
      <c r="EF12" s="1336"/>
      <c r="EG12" s="1336"/>
      <c r="EH12" s="1336"/>
      <c r="EI12" s="1336"/>
      <c r="EJ12" s="1336"/>
      <c r="EK12" s="1336"/>
      <c r="EL12" s="1336"/>
      <c r="EM12" s="1336"/>
      <c r="EN12" s="1336"/>
      <c r="EO12" s="1336"/>
      <c r="EP12" s="1336"/>
      <c r="EQ12" s="1336"/>
      <c r="ER12" s="1336"/>
      <c r="ES12" s="1336"/>
      <c r="ET12" s="1336"/>
      <c r="EU12" s="1336"/>
      <c r="EV12" s="1336"/>
      <c r="EW12" s="1336"/>
      <c r="EX12" s="1336"/>
      <c r="EY12" s="1336"/>
      <c r="EZ12" s="1336"/>
      <c r="FA12" s="1336"/>
      <c r="FB12" s="1336"/>
      <c r="FC12" s="1336"/>
      <c r="FD12" s="1336"/>
      <c r="FE12" s="1336"/>
      <c r="FF12" s="1336"/>
      <c r="FG12" s="1336"/>
      <c r="FH12" s="1336"/>
      <c r="FI12" s="1336"/>
      <c r="FJ12" s="1336"/>
      <c r="FK12" s="1336"/>
      <c r="FL12" s="1336"/>
      <c r="FM12" s="1336"/>
      <c r="FN12" s="1336"/>
      <c r="FO12" s="1336"/>
      <c r="FP12" s="1336"/>
      <c r="FQ12" s="1336"/>
      <c r="FR12" s="1336"/>
      <c r="FS12" s="1336"/>
      <c r="FT12" s="1336"/>
      <c r="FU12" s="1336"/>
      <c r="FV12" s="1336"/>
      <c r="FW12" s="1336"/>
      <c r="FX12" s="1336"/>
      <c r="FY12" s="1336"/>
      <c r="FZ12" s="1336"/>
      <c r="GA12" s="1336"/>
      <c r="GB12" s="1336"/>
      <c r="GC12" s="1336"/>
      <c r="GD12" s="1336"/>
      <c r="GE12" s="1336"/>
      <c r="GF12" s="1336"/>
      <c r="GG12" s="1336"/>
      <c r="GH12" s="1336"/>
      <c r="GI12" s="1336"/>
      <c r="GJ12" s="1336"/>
      <c r="GK12" s="1336"/>
      <c r="GL12" s="1336"/>
      <c r="GM12" s="1336"/>
      <c r="GN12" s="1336"/>
      <c r="GO12" s="1336"/>
      <c r="GP12" s="1336"/>
      <c r="GQ12" s="1336"/>
      <c r="GR12" s="1336"/>
      <c r="GS12" s="1336"/>
      <c r="GT12" s="1336"/>
      <c r="GU12" s="1336"/>
      <c r="GV12" s="1336"/>
      <c r="GW12" s="1336"/>
      <c r="GX12" s="1336"/>
      <c r="GY12" s="1336"/>
      <c r="GZ12" s="1336"/>
      <c r="HA12" s="1336"/>
      <c r="HB12" s="1336"/>
      <c r="HC12" s="1336"/>
      <c r="HD12" s="1336"/>
      <c r="HE12" s="1336"/>
      <c r="HF12" s="1336"/>
      <c r="HG12" s="1336"/>
      <c r="HH12" s="1336"/>
      <c r="HI12" s="1336"/>
      <c r="HJ12" s="1336"/>
      <c r="HK12" s="1336"/>
      <c r="HL12" s="1336"/>
      <c r="HM12" s="1336"/>
      <c r="HN12" s="1336"/>
      <c r="HO12" s="1336"/>
      <c r="HP12" s="1336"/>
      <c r="HQ12" s="1336"/>
      <c r="HR12" s="1336"/>
      <c r="HS12" s="1336"/>
      <c r="HT12" s="1336"/>
      <c r="HU12" s="1336"/>
      <c r="HV12" s="1336"/>
      <c r="HW12" s="1336"/>
      <c r="HX12" s="1336"/>
      <c r="HY12" s="1336"/>
      <c r="HZ12" s="1336"/>
      <c r="IA12" s="1336"/>
      <c r="IB12" s="1336"/>
      <c r="IC12" s="1336"/>
      <c r="ID12" s="1336"/>
      <c r="IE12" s="1336"/>
      <c r="IF12" s="1336"/>
      <c r="IG12" s="1336"/>
      <c r="IH12" s="1336"/>
      <c r="II12" s="1336"/>
      <c r="IJ12" s="1336"/>
      <c r="IK12" s="1336"/>
      <c r="IL12" s="1336"/>
      <c r="IM12" s="1336"/>
      <c r="IN12" s="1336"/>
      <c r="IO12" s="1336"/>
      <c r="IP12" s="1336"/>
    </row>
    <row r="13" spans="1:250">
      <c r="A13" s="1336"/>
      <c r="B13" s="2957"/>
      <c r="C13" s="2222" t="s">
        <v>989</v>
      </c>
      <c r="D13" s="2380" t="s">
        <v>994</v>
      </c>
      <c r="E13" s="2230">
        <f>E128</f>
        <v>88.3</v>
      </c>
      <c r="F13" s="2230">
        <f t="shared" ref="F13:AG13" si="10">F128</f>
        <v>88.2</v>
      </c>
      <c r="G13" s="2230">
        <f t="shared" si="10"/>
        <v>98.1</v>
      </c>
      <c r="H13" s="2230">
        <f t="shared" si="10"/>
        <v>97.4</v>
      </c>
      <c r="I13" s="2230">
        <f t="shared" si="10"/>
        <v>94.4</v>
      </c>
      <c r="J13" s="2230">
        <f t="shared" si="10"/>
        <v>89.7</v>
      </c>
      <c r="K13" s="2230">
        <f t="shared" si="10"/>
        <v>86.2</v>
      </c>
      <c r="L13" s="2230">
        <f t="shared" si="10"/>
        <v>83.3</v>
      </c>
      <c r="M13" s="2230">
        <f t="shared" si="10"/>
        <v>89.1</v>
      </c>
      <c r="N13" s="2230">
        <f t="shared" si="10"/>
        <v>88.7</v>
      </c>
      <c r="O13" s="2230">
        <f t="shared" si="10"/>
        <v>83.6</v>
      </c>
      <c r="P13" s="2230">
        <f t="shared" si="10"/>
        <v>82.7</v>
      </c>
      <c r="Q13" s="2230">
        <f t="shared" si="10"/>
        <v>84.3</v>
      </c>
      <c r="R13" s="2230">
        <f t="shared" si="10"/>
        <v>77.400000000000006</v>
      </c>
      <c r="S13" s="2230">
        <f t="shared" si="10"/>
        <v>80.400000000000006</v>
      </c>
      <c r="T13" s="2230">
        <f t="shared" si="10"/>
        <v>83.6</v>
      </c>
      <c r="U13" s="2230">
        <f t="shared" si="10"/>
        <v>89.8</v>
      </c>
      <c r="V13" s="2230">
        <f t="shared" si="10"/>
        <v>92.9</v>
      </c>
      <c r="W13" s="2230">
        <f t="shared" si="10"/>
        <v>90.1</v>
      </c>
      <c r="X13" s="2230">
        <f t="shared" si="10"/>
        <v>90.3</v>
      </c>
      <c r="Y13" s="2230">
        <f t="shared" si="10"/>
        <v>80.3</v>
      </c>
      <c r="Z13" s="2230">
        <f t="shared" si="10"/>
        <v>79.5</v>
      </c>
      <c r="AA13" s="2230">
        <f t="shared" si="10"/>
        <v>90.3</v>
      </c>
      <c r="AB13" s="2230">
        <f t="shared" si="10"/>
        <v>92.9</v>
      </c>
      <c r="AC13" s="2230">
        <f t="shared" si="10"/>
        <v>89.2</v>
      </c>
      <c r="AD13" s="2230">
        <f t="shared" si="10"/>
        <v>92</v>
      </c>
      <c r="AE13" s="2230">
        <f t="shared" si="10"/>
        <v>92.8</v>
      </c>
      <c r="AF13" s="2230">
        <f t="shared" si="10"/>
        <v>96.3</v>
      </c>
      <c r="AG13" s="2230">
        <f t="shared" si="10"/>
        <v>97.8</v>
      </c>
      <c r="AH13" s="2230">
        <v>100.1</v>
      </c>
      <c r="AI13" s="2230">
        <v>102.3</v>
      </c>
      <c r="AJ13" s="2230">
        <v>98.6</v>
      </c>
      <c r="AK13" s="2230">
        <v>97.9</v>
      </c>
      <c r="AL13" s="2230">
        <v>98.6</v>
      </c>
      <c r="AM13" s="2231">
        <v>101</v>
      </c>
      <c r="AN13" s="2230">
        <v>101.8</v>
      </c>
      <c r="AO13" s="1925" t="s">
        <v>1304</v>
      </c>
      <c r="AP13" s="1922"/>
      <c r="AQ13" s="327" t="s">
        <v>1305</v>
      </c>
      <c r="AR13" s="1336"/>
      <c r="AS13" s="1336"/>
      <c r="AT13" s="1336"/>
      <c r="AU13" s="1336"/>
      <c r="AV13" s="1336"/>
      <c r="AW13" s="1336"/>
      <c r="AX13" s="1336"/>
      <c r="AY13" s="1336"/>
      <c r="AZ13" s="1336"/>
      <c r="BA13" s="1336"/>
      <c r="BB13" s="1336"/>
      <c r="BC13" s="1336"/>
      <c r="BD13" s="1336"/>
      <c r="BE13" s="1336"/>
      <c r="BF13" s="1336"/>
      <c r="BG13" s="1336"/>
      <c r="BH13" s="1336"/>
      <c r="BI13" s="1336"/>
      <c r="BJ13" s="1336"/>
      <c r="BK13" s="1336"/>
      <c r="BL13" s="1336"/>
      <c r="BM13" s="1336"/>
      <c r="BN13" s="1336"/>
      <c r="BO13" s="1336"/>
      <c r="BP13" s="1336"/>
      <c r="BQ13" s="1336"/>
      <c r="BR13" s="1336"/>
      <c r="BS13" s="1336"/>
      <c r="BT13" s="1336"/>
      <c r="BU13" s="1336"/>
      <c r="BV13" s="1336"/>
      <c r="BW13" s="1336"/>
      <c r="BX13" s="1336"/>
      <c r="BY13" s="1336"/>
      <c r="BZ13" s="1336"/>
      <c r="CA13" s="1336"/>
      <c r="CB13" s="1336"/>
      <c r="CC13" s="1336"/>
      <c r="CD13" s="1336"/>
      <c r="CE13" s="1336"/>
      <c r="CF13" s="1336"/>
      <c r="CG13" s="1336"/>
      <c r="CH13" s="1336"/>
      <c r="CI13" s="1336"/>
      <c r="CJ13" s="1336"/>
      <c r="CK13" s="1336"/>
      <c r="CL13" s="1336"/>
      <c r="CM13" s="1336"/>
      <c r="CN13" s="1336"/>
      <c r="CO13" s="1336"/>
      <c r="CP13" s="1336"/>
      <c r="CQ13" s="1336"/>
      <c r="CR13" s="1336"/>
      <c r="CS13" s="1336"/>
      <c r="CT13" s="1336"/>
      <c r="CU13" s="1336"/>
      <c r="CV13" s="1336"/>
      <c r="CW13" s="1336"/>
      <c r="CX13" s="1336"/>
      <c r="CY13" s="1336"/>
      <c r="CZ13" s="1336"/>
      <c r="DA13" s="1336"/>
      <c r="DB13" s="1336"/>
      <c r="DC13" s="1336"/>
      <c r="DD13" s="1336"/>
      <c r="DE13" s="1336"/>
      <c r="DF13" s="1336"/>
      <c r="DG13" s="1336"/>
      <c r="DH13" s="1336"/>
      <c r="DI13" s="1336"/>
      <c r="DJ13" s="1336"/>
      <c r="DK13" s="1336"/>
      <c r="DL13" s="1336"/>
      <c r="DM13" s="1336"/>
      <c r="DN13" s="1336"/>
      <c r="DO13" s="1336"/>
      <c r="DP13" s="1336"/>
      <c r="DQ13" s="1336"/>
      <c r="DR13" s="1336"/>
      <c r="DS13" s="1336"/>
      <c r="DT13" s="1336"/>
      <c r="DU13" s="1336"/>
      <c r="DV13" s="1336"/>
      <c r="DW13" s="1336"/>
      <c r="DX13" s="1336"/>
      <c r="DY13" s="1336"/>
      <c r="DZ13" s="1336"/>
      <c r="EA13" s="1336"/>
      <c r="EB13" s="1336"/>
      <c r="EC13" s="1336"/>
      <c r="ED13" s="1336"/>
      <c r="EE13" s="1336"/>
      <c r="EF13" s="1336"/>
      <c r="EG13" s="1336"/>
      <c r="EH13" s="1336"/>
      <c r="EI13" s="1336"/>
      <c r="EJ13" s="1336"/>
      <c r="EK13" s="1336"/>
      <c r="EL13" s="1336"/>
      <c r="EM13" s="1336"/>
      <c r="EN13" s="1336"/>
      <c r="EO13" s="1336"/>
      <c r="EP13" s="1336"/>
      <c r="EQ13" s="1336"/>
      <c r="ER13" s="1336"/>
      <c r="ES13" s="1336"/>
      <c r="ET13" s="1336"/>
      <c r="EU13" s="1336"/>
      <c r="EV13" s="1336"/>
      <c r="EW13" s="1336"/>
      <c r="EX13" s="1336"/>
      <c r="EY13" s="1336"/>
      <c r="EZ13" s="1336"/>
      <c r="FA13" s="1336"/>
      <c r="FB13" s="1336"/>
      <c r="FC13" s="1336"/>
      <c r="FD13" s="1336"/>
      <c r="FE13" s="1336"/>
      <c r="FF13" s="1336"/>
      <c r="FG13" s="1336"/>
      <c r="FH13" s="1336"/>
      <c r="FI13" s="1336"/>
      <c r="FJ13" s="1336"/>
      <c r="FK13" s="1336"/>
      <c r="FL13" s="1336"/>
      <c r="FM13" s="1336"/>
      <c r="FN13" s="1336"/>
      <c r="FO13" s="1336"/>
      <c r="FP13" s="1336"/>
      <c r="FQ13" s="1336"/>
      <c r="FR13" s="1336"/>
      <c r="FS13" s="1336"/>
      <c r="FT13" s="1336"/>
      <c r="FU13" s="1336"/>
      <c r="FV13" s="1336"/>
      <c r="FW13" s="1336"/>
      <c r="FX13" s="1336"/>
      <c r="FY13" s="1336"/>
      <c r="FZ13" s="1336"/>
      <c r="GA13" s="1336"/>
      <c r="GB13" s="1336"/>
      <c r="GC13" s="1336"/>
      <c r="GD13" s="1336"/>
      <c r="GE13" s="1336"/>
      <c r="GF13" s="1336"/>
      <c r="GG13" s="1336"/>
      <c r="GH13" s="1336"/>
      <c r="GI13" s="1336"/>
      <c r="GJ13" s="1336"/>
      <c r="GK13" s="1336"/>
      <c r="GL13" s="1336"/>
      <c r="GM13" s="1336"/>
      <c r="GN13" s="1336"/>
      <c r="GO13" s="1336"/>
      <c r="GP13" s="1336"/>
      <c r="GQ13" s="1336"/>
      <c r="GR13" s="1336"/>
      <c r="GS13" s="1336"/>
      <c r="GT13" s="1336"/>
      <c r="GU13" s="1336"/>
      <c r="GV13" s="1336"/>
      <c r="GW13" s="1336"/>
      <c r="GX13" s="1336"/>
      <c r="GY13" s="1336"/>
      <c r="GZ13" s="1336"/>
      <c r="HA13" s="1336"/>
      <c r="HB13" s="1336"/>
      <c r="HC13" s="1336"/>
      <c r="HD13" s="1336"/>
      <c r="HE13" s="1336"/>
      <c r="HF13" s="1336"/>
      <c r="HG13" s="1336"/>
      <c r="HH13" s="1336"/>
      <c r="HI13" s="1336"/>
      <c r="HJ13" s="1336"/>
      <c r="HK13" s="1336"/>
      <c r="HL13" s="1336"/>
      <c r="HM13" s="1336"/>
      <c r="HN13" s="1336"/>
      <c r="HO13" s="1336"/>
      <c r="HP13" s="1336"/>
      <c r="HQ13" s="1336"/>
      <c r="HR13" s="1336"/>
      <c r="HS13" s="1336"/>
      <c r="HT13" s="1336"/>
      <c r="HU13" s="1336"/>
      <c r="HV13" s="1336"/>
      <c r="HW13" s="1336"/>
      <c r="HX13" s="1336"/>
      <c r="HY13" s="1336"/>
      <c r="HZ13" s="1336"/>
      <c r="IA13" s="1336"/>
      <c r="IB13" s="1336"/>
      <c r="IC13" s="1336"/>
      <c r="ID13" s="1336"/>
      <c r="IE13" s="1336"/>
      <c r="IF13" s="1336"/>
      <c r="IG13" s="1336"/>
      <c r="IH13" s="1336"/>
      <c r="II13" s="1336"/>
      <c r="IJ13" s="1336"/>
      <c r="IK13" s="1336"/>
      <c r="IL13" s="1336"/>
      <c r="IM13" s="1336"/>
      <c r="IN13" s="1336"/>
      <c r="IO13" s="1336"/>
      <c r="IP13" s="1336"/>
    </row>
    <row r="14" spans="1:250">
      <c r="A14" s="1336"/>
      <c r="B14" s="2957"/>
      <c r="C14" s="2222"/>
      <c r="D14" s="2381" t="s">
        <v>577</v>
      </c>
      <c r="E14" s="2382" t="s">
        <v>1296</v>
      </c>
      <c r="F14" s="1218">
        <f t="shared" ref="F14:AN14" si="11">ROUND((F13-E13)/E13*100,1)</f>
        <v>-0.1</v>
      </c>
      <c r="G14" s="1218">
        <f t="shared" si="11"/>
        <v>11.2</v>
      </c>
      <c r="H14" s="1218">
        <f t="shared" si="11"/>
        <v>-0.7</v>
      </c>
      <c r="I14" s="1218">
        <f t="shared" si="11"/>
        <v>-3.1</v>
      </c>
      <c r="J14" s="1218">
        <f t="shared" si="11"/>
        <v>-5</v>
      </c>
      <c r="K14" s="1218">
        <f t="shared" si="11"/>
        <v>-3.9</v>
      </c>
      <c r="L14" s="1218">
        <f t="shared" si="11"/>
        <v>-3.4</v>
      </c>
      <c r="M14" s="1218">
        <f t="shared" si="11"/>
        <v>7</v>
      </c>
      <c r="N14" s="1218">
        <f t="shared" si="11"/>
        <v>-0.4</v>
      </c>
      <c r="O14" s="1218">
        <f t="shared" si="11"/>
        <v>-5.7</v>
      </c>
      <c r="P14" s="1218">
        <f t="shared" si="11"/>
        <v>-1.1000000000000001</v>
      </c>
      <c r="Q14" s="1218">
        <f t="shared" si="11"/>
        <v>1.9</v>
      </c>
      <c r="R14" s="1218">
        <f t="shared" si="11"/>
        <v>-8.1999999999999993</v>
      </c>
      <c r="S14" s="1218">
        <f t="shared" si="11"/>
        <v>3.9</v>
      </c>
      <c r="T14" s="1218">
        <f t="shared" si="11"/>
        <v>4</v>
      </c>
      <c r="U14" s="1218">
        <f t="shared" si="11"/>
        <v>7.4</v>
      </c>
      <c r="V14" s="1218">
        <f t="shared" si="11"/>
        <v>3.5</v>
      </c>
      <c r="W14" s="1218">
        <f t="shared" si="11"/>
        <v>-3</v>
      </c>
      <c r="X14" s="1218">
        <f t="shared" si="11"/>
        <v>0.2</v>
      </c>
      <c r="Y14" s="1218">
        <f t="shared" si="11"/>
        <v>-11.1</v>
      </c>
      <c r="Z14" s="1218">
        <f t="shared" si="11"/>
        <v>-1</v>
      </c>
      <c r="AA14" s="1218">
        <f t="shared" si="11"/>
        <v>13.6</v>
      </c>
      <c r="AB14" s="1218">
        <f t="shared" si="11"/>
        <v>2.9</v>
      </c>
      <c r="AC14" s="1218">
        <f t="shared" si="11"/>
        <v>-4</v>
      </c>
      <c r="AD14" s="1218">
        <f t="shared" si="11"/>
        <v>3.1</v>
      </c>
      <c r="AE14" s="1218">
        <f t="shared" si="11"/>
        <v>0.9</v>
      </c>
      <c r="AF14" s="1218">
        <f t="shared" si="11"/>
        <v>3.8</v>
      </c>
      <c r="AG14" s="1218">
        <f t="shared" si="11"/>
        <v>1.6</v>
      </c>
      <c r="AH14" s="1218">
        <f t="shared" si="11"/>
        <v>2.4</v>
      </c>
      <c r="AI14" s="1218">
        <f t="shared" si="11"/>
        <v>2.2000000000000002</v>
      </c>
      <c r="AJ14" s="1218">
        <f t="shared" si="11"/>
        <v>-3.6</v>
      </c>
      <c r="AK14" s="1499">
        <f t="shared" si="11"/>
        <v>-0.7</v>
      </c>
      <c r="AL14" s="1499">
        <f t="shared" si="11"/>
        <v>0.7</v>
      </c>
      <c r="AM14" s="1499">
        <f t="shared" si="11"/>
        <v>2.4</v>
      </c>
      <c r="AN14" s="2199">
        <f t="shared" si="11"/>
        <v>0.8</v>
      </c>
      <c r="AO14" s="1532" t="s">
        <v>521</v>
      </c>
      <c r="AP14" s="1922"/>
      <c r="AQ14" s="327"/>
      <c r="AR14" s="1336"/>
      <c r="AS14" s="1336"/>
      <c r="AT14" s="1336"/>
      <c r="AU14" s="1336"/>
      <c r="AV14" s="1336"/>
      <c r="AW14" s="1336"/>
      <c r="AX14" s="1336"/>
      <c r="AY14" s="1336"/>
      <c r="AZ14" s="1336"/>
      <c r="BA14" s="1336"/>
      <c r="BB14" s="1336"/>
      <c r="BC14" s="1336"/>
      <c r="BD14" s="1336"/>
      <c r="BE14" s="1336"/>
      <c r="BF14" s="1336"/>
      <c r="BG14" s="1336"/>
      <c r="BH14" s="1336"/>
      <c r="BI14" s="1336"/>
      <c r="BJ14" s="1336"/>
      <c r="BK14" s="1336"/>
      <c r="BL14" s="1336"/>
      <c r="BM14" s="1336"/>
      <c r="BN14" s="1336"/>
      <c r="BO14" s="1336"/>
      <c r="BP14" s="1336"/>
      <c r="BQ14" s="1336"/>
      <c r="BR14" s="1336"/>
      <c r="BS14" s="1336"/>
      <c r="BT14" s="1336"/>
      <c r="BU14" s="1336"/>
      <c r="BV14" s="1336"/>
      <c r="BW14" s="1336"/>
      <c r="BX14" s="1336"/>
      <c r="BY14" s="1336"/>
      <c r="BZ14" s="1336"/>
      <c r="CA14" s="1336"/>
      <c r="CB14" s="1336"/>
      <c r="CC14" s="1336"/>
      <c r="CD14" s="1336"/>
      <c r="CE14" s="1336"/>
      <c r="CF14" s="1336"/>
      <c r="CG14" s="1336"/>
      <c r="CH14" s="1336"/>
      <c r="CI14" s="1336"/>
      <c r="CJ14" s="1336"/>
      <c r="CK14" s="1336"/>
      <c r="CL14" s="1336"/>
      <c r="CM14" s="1336"/>
      <c r="CN14" s="1336"/>
      <c r="CO14" s="1336"/>
      <c r="CP14" s="1336"/>
      <c r="CQ14" s="1336"/>
      <c r="CR14" s="1336"/>
      <c r="CS14" s="1336"/>
      <c r="CT14" s="1336"/>
      <c r="CU14" s="1336"/>
      <c r="CV14" s="1336"/>
      <c r="CW14" s="1336"/>
      <c r="CX14" s="1336"/>
      <c r="CY14" s="1336"/>
      <c r="CZ14" s="1336"/>
      <c r="DA14" s="1336"/>
      <c r="DB14" s="1336"/>
      <c r="DC14" s="1336"/>
      <c r="DD14" s="1336"/>
      <c r="DE14" s="1336"/>
      <c r="DF14" s="1336"/>
      <c r="DG14" s="1336"/>
      <c r="DH14" s="1336"/>
      <c r="DI14" s="1336"/>
      <c r="DJ14" s="1336"/>
      <c r="DK14" s="1336"/>
      <c r="DL14" s="1336"/>
      <c r="DM14" s="1336"/>
      <c r="DN14" s="1336"/>
      <c r="DO14" s="1336"/>
      <c r="DP14" s="1336"/>
      <c r="DQ14" s="1336"/>
      <c r="DR14" s="1336"/>
      <c r="DS14" s="1336"/>
      <c r="DT14" s="1336"/>
      <c r="DU14" s="1336"/>
      <c r="DV14" s="1336"/>
      <c r="DW14" s="1336"/>
      <c r="DX14" s="1336"/>
      <c r="DY14" s="1336"/>
      <c r="DZ14" s="1336"/>
      <c r="EA14" s="1336"/>
      <c r="EB14" s="1336"/>
      <c r="EC14" s="1336"/>
      <c r="ED14" s="1336"/>
      <c r="EE14" s="1336"/>
      <c r="EF14" s="1336"/>
      <c r="EG14" s="1336"/>
      <c r="EH14" s="1336"/>
      <c r="EI14" s="1336"/>
      <c r="EJ14" s="1336"/>
      <c r="EK14" s="1336"/>
      <c r="EL14" s="1336"/>
      <c r="EM14" s="1336"/>
      <c r="EN14" s="1336"/>
      <c r="EO14" s="1336"/>
      <c r="EP14" s="1336"/>
      <c r="EQ14" s="1336"/>
      <c r="ER14" s="1336"/>
      <c r="ES14" s="1336"/>
      <c r="ET14" s="1336"/>
      <c r="EU14" s="1336"/>
      <c r="EV14" s="1336"/>
      <c r="EW14" s="1336"/>
      <c r="EX14" s="1336"/>
      <c r="EY14" s="1336"/>
      <c r="EZ14" s="1336"/>
      <c r="FA14" s="1336"/>
      <c r="FB14" s="1336"/>
      <c r="FC14" s="1336"/>
      <c r="FD14" s="1336"/>
      <c r="FE14" s="1336"/>
      <c r="FF14" s="1336"/>
      <c r="FG14" s="1336"/>
      <c r="FH14" s="1336"/>
      <c r="FI14" s="1336"/>
      <c r="FJ14" s="1336"/>
      <c r="FK14" s="1336"/>
      <c r="FL14" s="1336"/>
      <c r="FM14" s="1336"/>
      <c r="FN14" s="1336"/>
      <c r="FO14" s="1336"/>
      <c r="FP14" s="1336"/>
      <c r="FQ14" s="1336"/>
      <c r="FR14" s="1336"/>
      <c r="FS14" s="1336"/>
      <c r="FT14" s="1336"/>
      <c r="FU14" s="1336"/>
      <c r="FV14" s="1336"/>
      <c r="FW14" s="1336"/>
      <c r="FX14" s="1336"/>
      <c r="FY14" s="1336"/>
      <c r="FZ14" s="1336"/>
      <c r="GA14" s="1336"/>
      <c r="GB14" s="1336"/>
      <c r="GC14" s="1336"/>
      <c r="GD14" s="1336"/>
      <c r="GE14" s="1336"/>
      <c r="GF14" s="1336"/>
      <c r="GG14" s="1336"/>
      <c r="GH14" s="1336"/>
      <c r="GI14" s="1336"/>
      <c r="GJ14" s="1336"/>
      <c r="GK14" s="1336"/>
      <c r="GL14" s="1336"/>
      <c r="GM14" s="1336"/>
      <c r="GN14" s="1336"/>
      <c r="GO14" s="1336"/>
      <c r="GP14" s="1336"/>
      <c r="GQ14" s="1336"/>
      <c r="GR14" s="1336"/>
      <c r="GS14" s="1336"/>
      <c r="GT14" s="1336"/>
      <c r="GU14" s="1336"/>
      <c r="GV14" s="1336"/>
      <c r="GW14" s="1336"/>
      <c r="GX14" s="1336"/>
      <c r="GY14" s="1336"/>
      <c r="GZ14" s="1336"/>
      <c r="HA14" s="1336"/>
      <c r="HB14" s="1336"/>
      <c r="HC14" s="1336"/>
      <c r="HD14" s="1336"/>
      <c r="HE14" s="1336"/>
      <c r="HF14" s="1336"/>
      <c r="HG14" s="1336"/>
      <c r="HH14" s="1336"/>
      <c r="HI14" s="1336"/>
      <c r="HJ14" s="1336"/>
      <c r="HK14" s="1336"/>
      <c r="HL14" s="1336"/>
      <c r="HM14" s="1336"/>
      <c r="HN14" s="1336"/>
      <c r="HO14" s="1336"/>
      <c r="HP14" s="1336"/>
      <c r="HQ14" s="1336"/>
      <c r="HR14" s="1336"/>
      <c r="HS14" s="1336"/>
      <c r="HT14" s="1336"/>
      <c r="HU14" s="1336"/>
      <c r="HV14" s="1336"/>
      <c r="HW14" s="1336"/>
      <c r="HX14" s="1336"/>
      <c r="HY14" s="1336"/>
      <c r="HZ14" s="1336"/>
      <c r="IA14" s="1336"/>
      <c r="IB14" s="1336"/>
      <c r="IC14" s="1336"/>
      <c r="ID14" s="1336"/>
      <c r="IE14" s="1336"/>
      <c r="IF14" s="1336"/>
      <c r="IG14" s="1336"/>
      <c r="IH14" s="1336"/>
      <c r="II14" s="1336"/>
      <c r="IJ14" s="1336"/>
      <c r="IK14" s="1336"/>
      <c r="IL14" s="1336"/>
      <c r="IM14" s="1336"/>
      <c r="IN14" s="1336"/>
      <c r="IO14" s="1336"/>
      <c r="IP14" s="1336"/>
    </row>
    <row r="15" spans="1:250">
      <c r="A15" s="1336"/>
      <c r="B15" s="2957"/>
      <c r="C15" s="2222" t="s">
        <v>991</v>
      </c>
      <c r="D15" s="2383" t="s">
        <v>576</v>
      </c>
      <c r="E15" s="1928">
        <v>14.306666999999999</v>
      </c>
      <c r="F15" s="1928">
        <v>15.424234869999999</v>
      </c>
      <c r="G15" s="1928">
        <v>16.292895730000001</v>
      </c>
      <c r="H15" s="1928">
        <v>15.770829460000002</v>
      </c>
      <c r="I15" s="1928">
        <v>14.89768115</v>
      </c>
      <c r="J15" s="1928">
        <v>12.7881464</v>
      </c>
      <c r="K15" s="1928">
        <v>14.403391300000001</v>
      </c>
      <c r="L15" s="1928">
        <v>14.580280400000001</v>
      </c>
      <c r="M15" s="1928">
        <v>15.19490991</v>
      </c>
      <c r="N15" s="1928">
        <v>14.39439383</v>
      </c>
      <c r="O15" s="1928">
        <v>13.57866493</v>
      </c>
      <c r="P15" s="1928">
        <v>14.06998963</v>
      </c>
      <c r="Q15" s="1928">
        <v>13.121288460000001</v>
      </c>
      <c r="R15" s="1928">
        <v>12.45880403</v>
      </c>
      <c r="S15" s="1928">
        <v>12.34536486</v>
      </c>
      <c r="T15" s="1928">
        <v>12.945203470000001</v>
      </c>
      <c r="U15" s="1928">
        <v>13.477827189999999</v>
      </c>
      <c r="V15" s="1928">
        <v>14.45498136</v>
      </c>
      <c r="W15" s="1928">
        <v>15.78463943</v>
      </c>
      <c r="X15" s="1928">
        <v>16.51279173</v>
      </c>
      <c r="Y15" s="1928">
        <v>13.423027800000002</v>
      </c>
      <c r="Z15" s="1928">
        <v>14.183783480000001</v>
      </c>
      <c r="AA15" s="1928">
        <v>14.357443179999999</v>
      </c>
      <c r="AB15" s="1928">
        <v>14.347022390000001</v>
      </c>
      <c r="AC15" s="1928">
        <v>14.02686606</v>
      </c>
      <c r="AD15" s="1928">
        <v>14.88835591</v>
      </c>
      <c r="AE15" s="1928">
        <v>15.44567243</v>
      </c>
      <c r="AF15" s="1928">
        <v>15.10535</v>
      </c>
      <c r="AG15" s="1928">
        <v>15.665881000000001</v>
      </c>
      <c r="AH15" s="1928">
        <v>16.506736</v>
      </c>
      <c r="AI15" s="1928">
        <v>16.228975999999999</v>
      </c>
      <c r="AJ15" s="1928">
        <v>16.263313</v>
      </c>
      <c r="AK15" s="1932">
        <v>16.502306999999998</v>
      </c>
      <c r="AL15" s="1932">
        <v>18.340264000000001</v>
      </c>
      <c r="AM15" s="1932">
        <v>18.461711000000001</v>
      </c>
      <c r="AN15" s="2377" t="s">
        <v>579</v>
      </c>
      <c r="AO15" s="1259" t="s">
        <v>1245</v>
      </c>
      <c r="AP15" s="1336"/>
      <c r="AQ15" s="327"/>
      <c r="AR15" s="1336"/>
      <c r="AS15" s="1336"/>
      <c r="AT15" s="1336"/>
      <c r="AU15" s="1336"/>
      <c r="AV15" s="1336"/>
      <c r="AW15" s="1336"/>
      <c r="AX15" s="1336"/>
      <c r="AY15" s="1336"/>
      <c r="AZ15" s="1336"/>
      <c r="BA15" s="1336"/>
      <c r="BB15" s="1336"/>
      <c r="BC15" s="1336"/>
      <c r="BD15" s="1336"/>
      <c r="BE15" s="1336"/>
      <c r="BF15" s="1336"/>
      <c r="BG15" s="1336"/>
      <c r="BH15" s="1336"/>
      <c r="BI15" s="1336"/>
      <c r="BJ15" s="1336"/>
      <c r="BK15" s="1336"/>
      <c r="BL15" s="1336"/>
      <c r="BM15" s="1336"/>
      <c r="BN15" s="1336"/>
      <c r="BO15" s="1336"/>
      <c r="BP15" s="1336"/>
      <c r="BQ15" s="1336"/>
      <c r="BR15" s="1336"/>
      <c r="BS15" s="1336"/>
      <c r="BT15" s="1336"/>
      <c r="BU15" s="1336"/>
      <c r="BV15" s="1336"/>
      <c r="BW15" s="1336"/>
      <c r="BX15" s="1336"/>
      <c r="BY15" s="1336"/>
      <c r="BZ15" s="1336"/>
      <c r="CA15" s="1336"/>
      <c r="CB15" s="1336"/>
      <c r="CC15" s="1336"/>
      <c r="CD15" s="1336"/>
      <c r="CE15" s="1336"/>
      <c r="CF15" s="1336"/>
      <c r="CG15" s="1336"/>
      <c r="CH15" s="1336"/>
      <c r="CI15" s="1336"/>
      <c r="CJ15" s="1336"/>
      <c r="CK15" s="1336"/>
      <c r="CL15" s="1336"/>
      <c r="CM15" s="1336"/>
      <c r="CN15" s="1336"/>
      <c r="CO15" s="1336"/>
      <c r="CP15" s="1336"/>
      <c r="CQ15" s="1336"/>
      <c r="CR15" s="1336"/>
      <c r="CS15" s="1336"/>
      <c r="CT15" s="1336"/>
      <c r="CU15" s="1336"/>
      <c r="CV15" s="1336"/>
      <c r="CW15" s="1336"/>
      <c r="CX15" s="1336"/>
      <c r="CY15" s="1336"/>
      <c r="CZ15" s="1336"/>
      <c r="DA15" s="1336"/>
      <c r="DB15" s="1336"/>
      <c r="DC15" s="1336"/>
      <c r="DD15" s="1336"/>
      <c r="DE15" s="1336"/>
      <c r="DF15" s="1336"/>
      <c r="DG15" s="1336"/>
      <c r="DH15" s="1336"/>
      <c r="DI15" s="1336"/>
      <c r="DJ15" s="1336"/>
      <c r="DK15" s="1336"/>
      <c r="DL15" s="1336"/>
      <c r="DM15" s="1336"/>
      <c r="DN15" s="1336"/>
      <c r="DO15" s="1336"/>
      <c r="DP15" s="1336"/>
      <c r="DQ15" s="1336"/>
      <c r="DR15" s="1336"/>
      <c r="DS15" s="1336"/>
      <c r="DT15" s="1336"/>
      <c r="DU15" s="1336"/>
      <c r="DV15" s="1336"/>
      <c r="DW15" s="1336"/>
      <c r="DX15" s="1336"/>
      <c r="DY15" s="1336"/>
      <c r="DZ15" s="1336"/>
      <c r="EA15" s="1336"/>
      <c r="EB15" s="1336"/>
      <c r="EC15" s="1336"/>
      <c r="ED15" s="1336"/>
      <c r="EE15" s="1336"/>
      <c r="EF15" s="1336"/>
      <c r="EG15" s="1336"/>
      <c r="EH15" s="1336"/>
      <c r="EI15" s="1336"/>
      <c r="EJ15" s="1336"/>
      <c r="EK15" s="1336"/>
      <c r="EL15" s="1336"/>
      <c r="EM15" s="1336"/>
      <c r="EN15" s="1336"/>
      <c r="EO15" s="1336"/>
      <c r="EP15" s="1336"/>
      <c r="EQ15" s="1336"/>
      <c r="ER15" s="1336"/>
      <c r="ES15" s="1336"/>
      <c r="ET15" s="1336"/>
      <c r="EU15" s="1336"/>
      <c r="EV15" s="1336"/>
      <c r="EW15" s="1336"/>
      <c r="EX15" s="1336"/>
      <c r="EY15" s="1336"/>
      <c r="EZ15" s="1336"/>
      <c r="FA15" s="1336"/>
      <c r="FB15" s="1336"/>
      <c r="FC15" s="1336"/>
      <c r="FD15" s="1336"/>
      <c r="FE15" s="1336"/>
      <c r="FF15" s="1336"/>
      <c r="FG15" s="1336"/>
      <c r="FH15" s="1336"/>
      <c r="FI15" s="1336"/>
      <c r="FJ15" s="1336"/>
      <c r="FK15" s="1336"/>
      <c r="FL15" s="1336"/>
      <c r="FM15" s="1336"/>
      <c r="FN15" s="1336"/>
      <c r="FO15" s="1336"/>
      <c r="FP15" s="1336"/>
      <c r="FQ15" s="1336"/>
      <c r="FR15" s="1336"/>
      <c r="FS15" s="1336"/>
      <c r="FT15" s="1336"/>
      <c r="FU15" s="1336"/>
      <c r="FV15" s="1336"/>
      <c r="FW15" s="1336"/>
      <c r="FX15" s="1336"/>
      <c r="FY15" s="1336"/>
      <c r="FZ15" s="1336"/>
      <c r="GA15" s="1336"/>
      <c r="GB15" s="1336"/>
      <c r="GC15" s="1336"/>
      <c r="GD15" s="1336"/>
      <c r="GE15" s="1336"/>
      <c r="GF15" s="1336"/>
      <c r="GG15" s="1336"/>
      <c r="GH15" s="1336"/>
      <c r="GI15" s="1336"/>
      <c r="GJ15" s="1336"/>
      <c r="GK15" s="1336"/>
      <c r="GL15" s="1336"/>
      <c r="GM15" s="1336"/>
      <c r="GN15" s="1336"/>
      <c r="GO15" s="1336"/>
      <c r="GP15" s="1336"/>
      <c r="GQ15" s="1336"/>
      <c r="GR15" s="1336"/>
      <c r="GS15" s="1336"/>
      <c r="GT15" s="1336"/>
      <c r="GU15" s="1336"/>
      <c r="GV15" s="1336"/>
      <c r="GW15" s="1336"/>
      <c r="GX15" s="1336"/>
      <c r="GY15" s="1336"/>
      <c r="GZ15" s="1336"/>
      <c r="HA15" s="1336"/>
      <c r="HB15" s="1336"/>
      <c r="HC15" s="1336"/>
      <c r="HD15" s="1336"/>
      <c r="HE15" s="1336"/>
      <c r="HF15" s="1336"/>
      <c r="HG15" s="1336"/>
      <c r="HH15" s="1336"/>
      <c r="HI15" s="1336"/>
      <c r="HJ15" s="1336"/>
      <c r="HK15" s="1336"/>
      <c r="HL15" s="1336"/>
      <c r="HM15" s="1336"/>
      <c r="HN15" s="1336"/>
      <c r="HO15" s="1336"/>
      <c r="HP15" s="1336"/>
      <c r="HQ15" s="1336"/>
      <c r="HR15" s="1336"/>
      <c r="HS15" s="1336"/>
      <c r="HT15" s="1336"/>
      <c r="HU15" s="1336"/>
      <c r="HV15" s="1336"/>
      <c r="HW15" s="1336"/>
      <c r="HX15" s="1336"/>
      <c r="HY15" s="1336"/>
      <c r="HZ15" s="1336"/>
      <c r="IA15" s="1336"/>
      <c r="IB15" s="1336"/>
      <c r="IC15" s="1336"/>
      <c r="ID15" s="1336"/>
      <c r="IE15" s="1336"/>
      <c r="IF15" s="1336"/>
      <c r="IG15" s="1336"/>
      <c r="IH15" s="1336"/>
      <c r="II15" s="1336"/>
      <c r="IJ15" s="1336"/>
      <c r="IK15" s="1336"/>
      <c r="IL15" s="1336"/>
      <c r="IM15" s="1336"/>
      <c r="IN15" s="1336"/>
      <c r="IO15" s="1336"/>
      <c r="IP15" s="1336"/>
    </row>
    <row r="16" spans="1:250">
      <c r="A16" s="1336"/>
      <c r="B16" s="2958"/>
      <c r="C16" s="2384" t="s">
        <v>1306</v>
      </c>
      <c r="D16" s="2385" t="s">
        <v>577</v>
      </c>
      <c r="E16" s="2367" t="s">
        <v>1296</v>
      </c>
      <c r="F16" s="2386">
        <v>7.8</v>
      </c>
      <c r="G16" s="2386">
        <v>5.6</v>
      </c>
      <c r="H16" s="2386">
        <v>-3.2</v>
      </c>
      <c r="I16" s="2386">
        <v>-5.5</v>
      </c>
      <c r="J16" s="2386">
        <v>-2</v>
      </c>
      <c r="K16" s="2386">
        <v>-1.4</v>
      </c>
      <c r="L16" s="2386">
        <v>1.2</v>
      </c>
      <c r="M16" s="2386">
        <v>4.2</v>
      </c>
      <c r="N16" s="2386">
        <v>-5.3</v>
      </c>
      <c r="O16" s="2386">
        <v>-5.7</v>
      </c>
      <c r="P16" s="2386">
        <v>3.6</v>
      </c>
      <c r="Q16" s="2386">
        <v>-6.7</v>
      </c>
      <c r="R16" s="2386">
        <v>-5</v>
      </c>
      <c r="S16" s="2386">
        <v>-0.9</v>
      </c>
      <c r="T16" s="2386">
        <v>4.9000000000000004</v>
      </c>
      <c r="U16" s="2386">
        <v>4.0999999999999996</v>
      </c>
      <c r="V16" s="2386">
        <v>7.3</v>
      </c>
      <c r="W16" s="2386">
        <v>9.1999999999999993</v>
      </c>
      <c r="X16" s="2386">
        <v>4.5999999999999996</v>
      </c>
      <c r="Y16" s="2386">
        <v>-18.7</v>
      </c>
      <c r="Z16" s="2386">
        <v>5.7</v>
      </c>
      <c r="AA16" s="2386">
        <v>1.2</v>
      </c>
      <c r="AB16" s="2386">
        <v>-0.1</v>
      </c>
      <c r="AC16" s="2386">
        <v>-2.9</v>
      </c>
      <c r="AD16" s="2386">
        <v>6.1</v>
      </c>
      <c r="AE16" s="2386">
        <v>3.7</v>
      </c>
      <c r="AF16" s="2386">
        <v>-2.2000000000000002</v>
      </c>
      <c r="AG16" s="1218">
        <f t="shared" ref="AG16:AM16" si="12">ROUND((AG15-AF15)/AF15*100,1)</f>
        <v>3.7</v>
      </c>
      <c r="AH16" s="1218">
        <f t="shared" si="12"/>
        <v>5.4</v>
      </c>
      <c r="AI16" s="1218">
        <f t="shared" si="12"/>
        <v>-1.7</v>
      </c>
      <c r="AJ16" s="1218">
        <f t="shared" si="12"/>
        <v>0.2</v>
      </c>
      <c r="AK16" s="1218">
        <f t="shared" si="12"/>
        <v>1.5</v>
      </c>
      <c r="AL16" s="1218">
        <f t="shared" si="12"/>
        <v>11.1</v>
      </c>
      <c r="AM16" s="1218">
        <f t="shared" si="12"/>
        <v>0.7</v>
      </c>
      <c r="AN16" s="2387" t="s">
        <v>579</v>
      </c>
      <c r="AO16" s="1256" t="s">
        <v>1307</v>
      </c>
      <c r="AP16" s="1336"/>
      <c r="AQ16" s="327" t="s">
        <v>1308</v>
      </c>
      <c r="AR16" s="1336"/>
      <c r="AS16" s="1336"/>
      <c r="AT16" s="1336"/>
      <c r="AU16" s="1336"/>
      <c r="AV16" s="1336"/>
      <c r="AW16" s="1336"/>
      <c r="AX16" s="1336"/>
      <c r="AY16" s="1336"/>
      <c r="AZ16" s="1336"/>
      <c r="BA16" s="1336"/>
      <c r="BB16" s="1336"/>
      <c r="BC16" s="1336"/>
      <c r="BD16" s="1336"/>
      <c r="BE16" s="1336"/>
      <c r="BF16" s="1336"/>
      <c r="BG16" s="1336"/>
      <c r="BH16" s="1336"/>
      <c r="BI16" s="1336"/>
      <c r="BJ16" s="1336"/>
      <c r="BK16" s="1336"/>
      <c r="BL16" s="1336"/>
      <c r="BM16" s="1336"/>
      <c r="BN16" s="1336"/>
      <c r="BO16" s="1336"/>
      <c r="BP16" s="1336"/>
      <c r="BQ16" s="1336"/>
      <c r="BR16" s="1336"/>
      <c r="BS16" s="1336"/>
      <c r="BT16" s="1336"/>
      <c r="BU16" s="1336"/>
      <c r="BV16" s="1336"/>
      <c r="BW16" s="1336"/>
      <c r="BX16" s="1336"/>
      <c r="BY16" s="1336"/>
      <c r="BZ16" s="1336"/>
      <c r="CA16" s="1336"/>
      <c r="CB16" s="1336"/>
      <c r="CC16" s="1336"/>
      <c r="CD16" s="1336"/>
      <c r="CE16" s="1336"/>
      <c r="CF16" s="1336"/>
      <c r="CG16" s="1336"/>
      <c r="CH16" s="1336"/>
      <c r="CI16" s="1336"/>
      <c r="CJ16" s="1336"/>
      <c r="CK16" s="1336"/>
      <c r="CL16" s="1336"/>
      <c r="CM16" s="1336"/>
      <c r="CN16" s="1336"/>
      <c r="CO16" s="1336"/>
      <c r="CP16" s="1336"/>
      <c r="CQ16" s="1336"/>
      <c r="CR16" s="1336"/>
      <c r="CS16" s="1336"/>
      <c r="CT16" s="1336"/>
      <c r="CU16" s="1336"/>
      <c r="CV16" s="1336"/>
      <c r="CW16" s="1336"/>
      <c r="CX16" s="1336"/>
      <c r="CY16" s="1336"/>
      <c r="CZ16" s="1336"/>
      <c r="DA16" s="1336"/>
      <c r="DB16" s="1336"/>
      <c r="DC16" s="1336"/>
      <c r="DD16" s="1336"/>
      <c r="DE16" s="1336"/>
      <c r="DF16" s="1336"/>
      <c r="DG16" s="1336"/>
      <c r="DH16" s="1336"/>
      <c r="DI16" s="1336"/>
      <c r="DJ16" s="1336"/>
      <c r="DK16" s="1336"/>
      <c r="DL16" s="1336"/>
      <c r="DM16" s="1336"/>
      <c r="DN16" s="1336"/>
      <c r="DO16" s="1336"/>
      <c r="DP16" s="1336"/>
      <c r="DQ16" s="1336"/>
      <c r="DR16" s="1336"/>
      <c r="DS16" s="1336"/>
      <c r="DT16" s="1336"/>
      <c r="DU16" s="1336"/>
      <c r="DV16" s="1336"/>
      <c r="DW16" s="1336"/>
      <c r="DX16" s="1336"/>
      <c r="DY16" s="1336"/>
      <c r="DZ16" s="1336"/>
      <c r="EA16" s="1336"/>
      <c r="EB16" s="1336"/>
      <c r="EC16" s="1336"/>
      <c r="ED16" s="1336"/>
      <c r="EE16" s="1336"/>
      <c r="EF16" s="1336"/>
      <c r="EG16" s="1336"/>
      <c r="EH16" s="1336"/>
      <c r="EI16" s="1336"/>
      <c r="EJ16" s="1336"/>
      <c r="EK16" s="1336"/>
      <c r="EL16" s="1336"/>
      <c r="EM16" s="1336"/>
      <c r="EN16" s="1336"/>
      <c r="EO16" s="1336"/>
      <c r="EP16" s="1336"/>
      <c r="EQ16" s="1336"/>
      <c r="ER16" s="1336"/>
      <c r="ES16" s="1336"/>
      <c r="ET16" s="1336"/>
      <c r="EU16" s="1336"/>
      <c r="EV16" s="1336"/>
      <c r="EW16" s="1336"/>
      <c r="EX16" s="1336"/>
      <c r="EY16" s="1336"/>
      <c r="EZ16" s="1336"/>
      <c r="FA16" s="1336"/>
      <c r="FB16" s="1336"/>
      <c r="FC16" s="1336"/>
      <c r="FD16" s="1336"/>
      <c r="FE16" s="1336"/>
      <c r="FF16" s="1336"/>
      <c r="FG16" s="1336"/>
      <c r="FH16" s="1336"/>
      <c r="FI16" s="1336"/>
      <c r="FJ16" s="1336"/>
      <c r="FK16" s="1336"/>
      <c r="FL16" s="1336"/>
      <c r="FM16" s="1336"/>
      <c r="FN16" s="1336"/>
      <c r="FO16" s="1336"/>
      <c r="FP16" s="1336"/>
      <c r="FQ16" s="1336"/>
      <c r="FR16" s="1336"/>
      <c r="FS16" s="1336"/>
      <c r="FT16" s="1336"/>
      <c r="FU16" s="1336"/>
      <c r="FV16" s="1336"/>
      <c r="FW16" s="1336"/>
      <c r="FX16" s="1336"/>
      <c r="FY16" s="1336"/>
      <c r="FZ16" s="1336"/>
      <c r="GA16" s="1336"/>
      <c r="GB16" s="1336"/>
      <c r="GC16" s="1336"/>
      <c r="GD16" s="1336"/>
      <c r="GE16" s="1336"/>
      <c r="GF16" s="1336"/>
      <c r="GG16" s="1336"/>
      <c r="GH16" s="1336"/>
      <c r="GI16" s="1336"/>
      <c r="GJ16" s="1336"/>
      <c r="GK16" s="1336"/>
      <c r="GL16" s="1336"/>
      <c r="GM16" s="1336"/>
      <c r="GN16" s="1336"/>
      <c r="GO16" s="1336"/>
      <c r="GP16" s="1336"/>
      <c r="GQ16" s="1336"/>
      <c r="GR16" s="1336"/>
      <c r="GS16" s="1336"/>
      <c r="GT16" s="1336"/>
      <c r="GU16" s="1336"/>
      <c r="GV16" s="1336"/>
      <c r="GW16" s="1336"/>
      <c r="GX16" s="1336"/>
      <c r="GY16" s="1336"/>
      <c r="GZ16" s="1336"/>
      <c r="HA16" s="1336"/>
      <c r="HB16" s="1336"/>
      <c r="HC16" s="1336"/>
      <c r="HD16" s="1336"/>
      <c r="HE16" s="1336"/>
      <c r="HF16" s="1336"/>
      <c r="HG16" s="1336"/>
      <c r="HH16" s="1336"/>
      <c r="HI16" s="1336"/>
      <c r="HJ16" s="1336"/>
      <c r="HK16" s="1336"/>
      <c r="HL16" s="1336"/>
      <c r="HM16" s="1336"/>
      <c r="HN16" s="1336"/>
      <c r="HO16" s="1336"/>
      <c r="HP16" s="1336"/>
      <c r="HQ16" s="1336"/>
      <c r="HR16" s="1336"/>
      <c r="HS16" s="1336"/>
      <c r="HT16" s="1336"/>
      <c r="HU16" s="1336"/>
      <c r="HV16" s="1336"/>
      <c r="HW16" s="1336"/>
      <c r="HX16" s="1336"/>
      <c r="HY16" s="1336"/>
      <c r="HZ16" s="1336"/>
      <c r="IA16" s="1336"/>
      <c r="IB16" s="1336"/>
      <c r="IC16" s="1336"/>
      <c r="ID16" s="1336"/>
      <c r="IE16" s="1336"/>
      <c r="IF16" s="1336"/>
      <c r="IG16" s="1336"/>
      <c r="IH16" s="1336"/>
      <c r="II16" s="1336"/>
      <c r="IJ16" s="1336"/>
      <c r="IK16" s="1336"/>
      <c r="IL16" s="1336"/>
      <c r="IM16" s="1336"/>
      <c r="IN16" s="1336"/>
      <c r="IO16" s="1336"/>
      <c r="IP16" s="1336"/>
    </row>
    <row r="17" spans="1:250">
      <c r="A17" s="1336"/>
      <c r="B17" s="2967" t="s">
        <v>1309</v>
      </c>
      <c r="C17" s="2388" t="s">
        <v>993</v>
      </c>
      <c r="D17" s="2389" t="s">
        <v>994</v>
      </c>
      <c r="E17" s="2390" t="s">
        <v>1310</v>
      </c>
      <c r="F17" s="2390" t="s">
        <v>1311</v>
      </c>
      <c r="G17" s="2390" t="s">
        <v>1008</v>
      </c>
      <c r="H17" s="2390" t="s">
        <v>1312</v>
      </c>
      <c r="I17" s="2390" t="s">
        <v>1313</v>
      </c>
      <c r="J17" s="2390" t="s">
        <v>1314</v>
      </c>
      <c r="K17" s="2390" t="s">
        <v>1315</v>
      </c>
      <c r="L17" s="2390" t="s">
        <v>1316</v>
      </c>
      <c r="M17" s="2390" t="s">
        <v>1317</v>
      </c>
      <c r="N17" s="2390" t="s">
        <v>1000</v>
      </c>
      <c r="O17" s="1555" t="s">
        <v>1318</v>
      </c>
      <c r="P17" s="1555" t="s">
        <v>1319</v>
      </c>
      <c r="Q17" s="1555" t="s">
        <v>1320</v>
      </c>
      <c r="R17" s="1555" t="s">
        <v>1003</v>
      </c>
      <c r="S17" s="1555" t="s">
        <v>1004</v>
      </c>
      <c r="T17" s="1555" t="s">
        <v>905</v>
      </c>
      <c r="U17" s="1555" t="s">
        <v>1004</v>
      </c>
      <c r="V17" s="1555" t="s">
        <v>1003</v>
      </c>
      <c r="W17" s="1555" t="s">
        <v>1321</v>
      </c>
      <c r="X17" s="1555" t="s">
        <v>1005</v>
      </c>
      <c r="Y17" s="1555" t="s">
        <v>1322</v>
      </c>
      <c r="Z17" s="1555" t="s">
        <v>1009</v>
      </c>
      <c r="AA17" s="1555" t="s">
        <v>1009</v>
      </c>
      <c r="AB17" s="1555" t="s">
        <v>1323</v>
      </c>
      <c r="AC17" s="1555" t="s">
        <v>904</v>
      </c>
      <c r="AD17" s="1555" t="s">
        <v>1314</v>
      </c>
      <c r="AE17" s="1555" t="s">
        <v>1324</v>
      </c>
      <c r="AF17" s="1555" t="s">
        <v>911</v>
      </c>
      <c r="AG17" s="1555" t="s">
        <v>1325</v>
      </c>
      <c r="AH17" s="1932" t="s">
        <v>843</v>
      </c>
      <c r="AI17" s="1932" t="s">
        <v>1326</v>
      </c>
      <c r="AJ17" s="1928" t="s">
        <v>1327</v>
      </c>
      <c r="AK17" s="1928" t="s">
        <v>1328</v>
      </c>
      <c r="AL17" s="1928" t="s">
        <v>1329</v>
      </c>
      <c r="AM17" s="1928" t="s">
        <v>1432</v>
      </c>
      <c r="AN17" s="1928" t="s">
        <v>1464</v>
      </c>
      <c r="AO17" s="1933" t="s">
        <v>1330</v>
      </c>
      <c r="AP17" s="1336"/>
      <c r="AQ17" s="327" t="s">
        <v>1331</v>
      </c>
      <c r="AR17" s="1336"/>
      <c r="AS17" s="1336"/>
      <c r="AT17" s="1336"/>
      <c r="AU17" s="1336"/>
      <c r="AV17" s="1336"/>
      <c r="AW17" s="1336"/>
      <c r="AX17" s="1336"/>
      <c r="AY17" s="1336"/>
      <c r="AZ17" s="1336"/>
      <c r="BA17" s="1336"/>
      <c r="BB17" s="1336"/>
      <c r="BC17" s="1336"/>
      <c r="BD17" s="1336"/>
      <c r="BE17" s="1336"/>
      <c r="BF17" s="1336"/>
      <c r="BG17" s="1336"/>
      <c r="BH17" s="1336"/>
      <c r="BI17" s="1336"/>
      <c r="BJ17" s="1336"/>
      <c r="BK17" s="1336"/>
      <c r="BL17" s="1336"/>
      <c r="BM17" s="1336"/>
      <c r="BN17" s="1336"/>
      <c r="BO17" s="1336"/>
      <c r="BP17" s="1336"/>
      <c r="BQ17" s="1336"/>
      <c r="BR17" s="1336"/>
      <c r="BS17" s="1336"/>
      <c r="BT17" s="1336"/>
      <c r="BU17" s="1336"/>
      <c r="BV17" s="1336"/>
      <c r="BW17" s="1336"/>
      <c r="BX17" s="1336"/>
      <c r="BY17" s="1336"/>
      <c r="BZ17" s="1336"/>
      <c r="CA17" s="1336"/>
      <c r="CB17" s="1336"/>
      <c r="CC17" s="1336"/>
      <c r="CD17" s="1336"/>
      <c r="CE17" s="1336"/>
      <c r="CF17" s="1336"/>
      <c r="CG17" s="1336"/>
      <c r="CH17" s="1336"/>
      <c r="CI17" s="1336"/>
      <c r="CJ17" s="1336"/>
      <c r="CK17" s="1336"/>
      <c r="CL17" s="1336"/>
      <c r="CM17" s="1336"/>
      <c r="CN17" s="1336"/>
      <c r="CO17" s="1336"/>
      <c r="CP17" s="1336"/>
      <c r="CQ17" s="1336"/>
      <c r="CR17" s="1336"/>
      <c r="CS17" s="1336"/>
      <c r="CT17" s="1336"/>
      <c r="CU17" s="1336"/>
      <c r="CV17" s="1336"/>
      <c r="CW17" s="1336"/>
      <c r="CX17" s="1336"/>
      <c r="CY17" s="1336"/>
      <c r="CZ17" s="1336"/>
      <c r="DA17" s="1336"/>
      <c r="DB17" s="1336"/>
      <c r="DC17" s="1336"/>
      <c r="DD17" s="1336"/>
      <c r="DE17" s="1336"/>
      <c r="DF17" s="1336"/>
      <c r="DG17" s="1336"/>
      <c r="DH17" s="1336"/>
      <c r="DI17" s="1336"/>
      <c r="DJ17" s="1336"/>
      <c r="DK17" s="1336"/>
      <c r="DL17" s="1336"/>
      <c r="DM17" s="1336"/>
      <c r="DN17" s="1336"/>
      <c r="DO17" s="1336"/>
      <c r="DP17" s="1336"/>
      <c r="DQ17" s="1336"/>
      <c r="DR17" s="1336"/>
      <c r="DS17" s="1336"/>
      <c r="DT17" s="1336"/>
      <c r="DU17" s="1336"/>
      <c r="DV17" s="1336"/>
      <c r="DW17" s="1336"/>
      <c r="DX17" s="1336"/>
      <c r="DY17" s="1336"/>
      <c r="DZ17" s="1336"/>
      <c r="EA17" s="1336"/>
      <c r="EB17" s="1336"/>
      <c r="EC17" s="1336"/>
      <c r="ED17" s="1336"/>
      <c r="EE17" s="1336"/>
      <c r="EF17" s="1336"/>
      <c r="EG17" s="1336"/>
      <c r="EH17" s="1336"/>
      <c r="EI17" s="1336"/>
      <c r="EJ17" s="1336"/>
      <c r="EK17" s="1336"/>
      <c r="EL17" s="1336"/>
      <c r="EM17" s="1336"/>
      <c r="EN17" s="1336"/>
      <c r="EO17" s="1336"/>
      <c r="EP17" s="1336"/>
      <c r="EQ17" s="1336"/>
      <c r="ER17" s="1336"/>
      <c r="ES17" s="1336"/>
      <c r="ET17" s="1336"/>
      <c r="EU17" s="1336"/>
      <c r="EV17" s="1336"/>
      <c r="EW17" s="1336"/>
      <c r="EX17" s="1336"/>
      <c r="EY17" s="1336"/>
      <c r="EZ17" s="1336"/>
      <c r="FA17" s="1336"/>
      <c r="FB17" s="1336"/>
      <c r="FC17" s="1336"/>
      <c r="FD17" s="1336"/>
      <c r="FE17" s="1336"/>
      <c r="FF17" s="1336"/>
      <c r="FG17" s="1336"/>
      <c r="FH17" s="1336"/>
      <c r="FI17" s="1336"/>
      <c r="FJ17" s="1336"/>
      <c r="FK17" s="1336"/>
      <c r="FL17" s="1336"/>
      <c r="FM17" s="1336"/>
      <c r="FN17" s="1336"/>
      <c r="FO17" s="1336"/>
      <c r="FP17" s="1336"/>
      <c r="FQ17" s="1336"/>
      <c r="FR17" s="1336"/>
      <c r="FS17" s="1336"/>
      <c r="FT17" s="1336"/>
      <c r="FU17" s="1336"/>
      <c r="FV17" s="1336"/>
      <c r="FW17" s="1336"/>
      <c r="FX17" s="1336"/>
      <c r="FY17" s="1336"/>
      <c r="FZ17" s="1336"/>
      <c r="GA17" s="1336"/>
      <c r="GB17" s="1336"/>
      <c r="GC17" s="1336"/>
      <c r="GD17" s="1336"/>
      <c r="GE17" s="1336"/>
      <c r="GF17" s="1336"/>
      <c r="GG17" s="1336"/>
      <c r="GH17" s="1336"/>
      <c r="GI17" s="1336"/>
      <c r="GJ17" s="1336"/>
      <c r="GK17" s="1336"/>
      <c r="GL17" s="1336"/>
      <c r="GM17" s="1336"/>
      <c r="GN17" s="1336"/>
      <c r="GO17" s="1336"/>
      <c r="GP17" s="1336"/>
      <c r="GQ17" s="1336"/>
      <c r="GR17" s="1336"/>
      <c r="GS17" s="1336"/>
      <c r="GT17" s="1336"/>
      <c r="GU17" s="1336"/>
      <c r="GV17" s="1336"/>
      <c r="GW17" s="1336"/>
      <c r="GX17" s="1336"/>
      <c r="GY17" s="1336"/>
      <c r="GZ17" s="1336"/>
      <c r="HA17" s="1336"/>
      <c r="HB17" s="1336"/>
      <c r="HC17" s="1336"/>
      <c r="HD17" s="1336"/>
      <c r="HE17" s="1336"/>
      <c r="HF17" s="1336"/>
      <c r="HG17" s="1336"/>
      <c r="HH17" s="1336"/>
      <c r="HI17" s="1336"/>
      <c r="HJ17" s="1336"/>
      <c r="HK17" s="1336"/>
      <c r="HL17" s="1336"/>
      <c r="HM17" s="1336"/>
      <c r="HN17" s="1336"/>
      <c r="HO17" s="1336"/>
      <c r="HP17" s="1336"/>
      <c r="HQ17" s="1336"/>
      <c r="HR17" s="1336"/>
      <c r="HS17" s="1336"/>
      <c r="HT17" s="1336"/>
      <c r="HU17" s="1336"/>
      <c r="HV17" s="1336"/>
      <c r="HW17" s="1336"/>
      <c r="HX17" s="1336"/>
      <c r="HY17" s="1336"/>
      <c r="HZ17" s="1336"/>
      <c r="IA17" s="1336"/>
      <c r="IB17" s="1336"/>
      <c r="IC17" s="1336"/>
      <c r="ID17" s="1336"/>
      <c r="IE17" s="1336"/>
      <c r="IF17" s="1336"/>
      <c r="IG17" s="1336"/>
      <c r="IH17" s="1336"/>
      <c r="II17" s="1336"/>
      <c r="IJ17" s="1336"/>
      <c r="IK17" s="1336"/>
      <c r="IL17" s="1336"/>
      <c r="IM17" s="1336"/>
      <c r="IN17" s="1336"/>
      <c r="IO17" s="1336"/>
      <c r="IP17" s="1336"/>
    </row>
    <row r="18" spans="1:250">
      <c r="A18" s="1336"/>
      <c r="B18" s="2957"/>
      <c r="C18" s="2391" t="s">
        <v>1012</v>
      </c>
      <c r="D18" s="2372" t="s">
        <v>577</v>
      </c>
      <c r="E18" s="2367" t="s">
        <v>1296</v>
      </c>
      <c r="F18" s="1499">
        <f>ROUND((F17-E17)/E17*100,1)</f>
        <v>3.3</v>
      </c>
      <c r="G18" s="1499">
        <f>ROUND((G17-F17)/F17*100,1)</f>
        <v>2.7</v>
      </c>
      <c r="H18" s="1499">
        <f t="shared" ref="H18:AN18" si="13">ROUND((H17-G17)/G17*100,1)</f>
        <v>1.6</v>
      </c>
      <c r="I18" s="1499">
        <f t="shared" si="13"/>
        <v>1.1000000000000001</v>
      </c>
      <c r="J18" s="1499">
        <f t="shared" si="13"/>
        <v>0.3</v>
      </c>
      <c r="K18" s="1499">
        <f t="shared" si="13"/>
        <v>0.2</v>
      </c>
      <c r="L18" s="1499">
        <f t="shared" si="13"/>
        <v>2</v>
      </c>
      <c r="M18" s="1499">
        <f t="shared" si="13"/>
        <v>1.9</v>
      </c>
      <c r="N18" s="1499">
        <f t="shared" si="13"/>
        <v>0.4</v>
      </c>
      <c r="O18" s="1499">
        <f t="shared" si="13"/>
        <v>-1.3</v>
      </c>
      <c r="P18" s="1499">
        <f t="shared" si="13"/>
        <v>-1.3</v>
      </c>
      <c r="Q18" s="1499">
        <f t="shared" si="13"/>
        <v>-2.2999999999999998</v>
      </c>
      <c r="R18" s="1499">
        <f t="shared" si="13"/>
        <v>-1.7</v>
      </c>
      <c r="S18" s="1499">
        <f t="shared" si="13"/>
        <v>-0.1</v>
      </c>
      <c r="T18" s="1499">
        <f t="shared" si="13"/>
        <v>0.4</v>
      </c>
      <c r="U18" s="1499">
        <f t="shared" si="13"/>
        <v>-0.4</v>
      </c>
      <c r="V18" s="1499">
        <f t="shared" si="13"/>
        <v>0.1</v>
      </c>
      <c r="W18" s="1499">
        <f t="shared" si="13"/>
        <v>0.1</v>
      </c>
      <c r="X18" s="1499">
        <f t="shared" si="13"/>
        <v>0.8</v>
      </c>
      <c r="Y18" s="1499">
        <f t="shared" si="13"/>
        <v>-1.4</v>
      </c>
      <c r="Z18" s="1499">
        <f t="shared" si="13"/>
        <v>-0.2</v>
      </c>
      <c r="AA18" s="1499">
        <f t="shared" si="13"/>
        <v>0</v>
      </c>
      <c r="AB18" s="1499">
        <f t="shared" si="13"/>
        <v>-0.5</v>
      </c>
      <c r="AC18" s="1499">
        <f t="shared" si="13"/>
        <v>1</v>
      </c>
      <c r="AD18" s="1499">
        <f t="shared" si="13"/>
        <v>2.4</v>
      </c>
      <c r="AE18" s="1499">
        <f t="shared" si="13"/>
        <v>0.6</v>
      </c>
      <c r="AF18" s="1499">
        <f t="shared" si="13"/>
        <v>0.1</v>
      </c>
      <c r="AG18" s="1499">
        <f t="shared" si="13"/>
        <v>0.5</v>
      </c>
      <c r="AH18" s="1218">
        <f t="shared" si="13"/>
        <v>0.4</v>
      </c>
      <c r="AI18" s="1218">
        <f t="shared" si="13"/>
        <v>0.9</v>
      </c>
      <c r="AJ18" s="1218">
        <f t="shared" si="13"/>
        <v>0.2</v>
      </c>
      <c r="AK18" s="1218">
        <f t="shared" si="13"/>
        <v>-0.3</v>
      </c>
      <c r="AL18" s="1218">
        <f t="shared" si="13"/>
        <v>2.6</v>
      </c>
      <c r="AM18" s="1218">
        <f t="shared" si="13"/>
        <v>3.2</v>
      </c>
      <c r="AN18" s="1218">
        <f t="shared" si="13"/>
        <v>3.2</v>
      </c>
      <c r="AO18" s="1935" t="s">
        <v>1332</v>
      </c>
      <c r="AP18" s="1336"/>
      <c r="AQ18" s="327"/>
      <c r="AR18" s="1936"/>
      <c r="AS18" s="1937"/>
      <c r="AT18" s="1936"/>
      <c r="AU18" s="1936"/>
      <c r="AV18" s="1936"/>
      <c r="AW18" s="1936"/>
      <c r="AX18" s="1936"/>
      <c r="AY18" s="1936"/>
      <c r="AZ18" s="1936"/>
      <c r="BA18" s="1936"/>
      <c r="BB18" s="1936"/>
      <c r="BC18" s="1936"/>
      <c r="BD18" s="1936"/>
      <c r="BE18" s="1936"/>
      <c r="BF18" s="1336"/>
      <c r="BG18" s="1336"/>
      <c r="BH18" s="1336"/>
      <c r="BI18" s="1336"/>
      <c r="BJ18" s="1336"/>
      <c r="BK18" s="1336"/>
      <c r="BL18" s="1336"/>
      <c r="BM18" s="1336"/>
      <c r="BN18" s="1336"/>
      <c r="BO18" s="1336"/>
      <c r="BP18" s="1336"/>
      <c r="BQ18" s="1336"/>
      <c r="BR18" s="1336"/>
      <c r="BS18" s="1336"/>
      <c r="BT18" s="1336"/>
      <c r="BU18" s="1336"/>
      <c r="BV18" s="1336"/>
      <c r="BW18" s="1336"/>
      <c r="BX18" s="1336"/>
      <c r="BY18" s="1336"/>
      <c r="BZ18" s="1336"/>
      <c r="CA18" s="1336"/>
      <c r="CB18" s="1336"/>
      <c r="CC18" s="1336"/>
      <c r="CD18" s="1336"/>
      <c r="CE18" s="1336"/>
      <c r="CF18" s="1336"/>
      <c r="CG18" s="1336"/>
      <c r="CH18" s="1336"/>
      <c r="CI18" s="1336"/>
      <c r="CJ18" s="1336"/>
      <c r="CK18" s="1336"/>
      <c r="CL18" s="1336"/>
      <c r="CM18" s="1336"/>
      <c r="CN18" s="1336"/>
      <c r="CO18" s="1336"/>
      <c r="CP18" s="1336"/>
      <c r="CQ18" s="1336"/>
      <c r="CR18" s="1336"/>
      <c r="CS18" s="1336"/>
      <c r="CT18" s="1336"/>
      <c r="CU18" s="1336"/>
      <c r="CV18" s="1336"/>
      <c r="CW18" s="1336"/>
      <c r="CX18" s="1336"/>
      <c r="CY18" s="1336"/>
      <c r="CZ18" s="1336"/>
      <c r="DA18" s="1336"/>
      <c r="DB18" s="1336"/>
      <c r="DC18" s="1336"/>
      <c r="DD18" s="1336"/>
      <c r="DE18" s="1336"/>
      <c r="DF18" s="1336"/>
      <c r="DG18" s="1336"/>
      <c r="DH18" s="1336"/>
      <c r="DI18" s="1336"/>
      <c r="DJ18" s="1336"/>
      <c r="DK18" s="1336"/>
      <c r="DL18" s="1336"/>
      <c r="DM18" s="1336"/>
      <c r="DN18" s="1336"/>
      <c r="DO18" s="1336"/>
      <c r="DP18" s="1336"/>
      <c r="DQ18" s="1336"/>
      <c r="DR18" s="1336"/>
      <c r="DS18" s="1336"/>
      <c r="DT18" s="1336"/>
      <c r="DU18" s="1336"/>
      <c r="DV18" s="1336"/>
      <c r="DW18" s="1336"/>
      <c r="DX18" s="1336"/>
      <c r="DY18" s="1336"/>
      <c r="DZ18" s="1336"/>
      <c r="EA18" s="1336"/>
      <c r="EB18" s="1336"/>
      <c r="EC18" s="1336"/>
      <c r="ED18" s="1336"/>
      <c r="EE18" s="1336"/>
      <c r="EF18" s="1336"/>
      <c r="EG18" s="1336"/>
      <c r="EH18" s="1336"/>
      <c r="EI18" s="1336"/>
      <c r="EJ18" s="1336"/>
      <c r="EK18" s="1336"/>
      <c r="EL18" s="1336"/>
      <c r="EM18" s="1336"/>
      <c r="EN18" s="1336"/>
      <c r="EO18" s="1336"/>
      <c r="EP18" s="1336"/>
      <c r="EQ18" s="1336"/>
      <c r="ER18" s="1336"/>
      <c r="ES18" s="1336"/>
      <c r="ET18" s="1336"/>
      <c r="EU18" s="1336"/>
      <c r="EV18" s="1336"/>
      <c r="EW18" s="1336"/>
      <c r="EX18" s="1336"/>
      <c r="EY18" s="1336"/>
      <c r="EZ18" s="1336"/>
      <c r="FA18" s="1336"/>
      <c r="FB18" s="1336"/>
      <c r="FC18" s="1336"/>
      <c r="FD18" s="1336"/>
      <c r="FE18" s="1336"/>
      <c r="FF18" s="1336"/>
      <c r="FG18" s="1336"/>
      <c r="FH18" s="1336"/>
      <c r="FI18" s="1336"/>
      <c r="FJ18" s="1336"/>
      <c r="FK18" s="1336"/>
      <c r="FL18" s="1336"/>
      <c r="FM18" s="1336"/>
      <c r="FN18" s="1336"/>
      <c r="FO18" s="1336"/>
      <c r="FP18" s="1336"/>
      <c r="FQ18" s="1336"/>
      <c r="FR18" s="1336"/>
      <c r="FS18" s="1336"/>
      <c r="FT18" s="1336"/>
      <c r="FU18" s="1336"/>
      <c r="FV18" s="1336"/>
      <c r="FW18" s="1336"/>
      <c r="FX18" s="1336"/>
      <c r="FY18" s="1336"/>
      <c r="FZ18" s="1336"/>
      <c r="GA18" s="1336"/>
      <c r="GB18" s="1336"/>
      <c r="GC18" s="1336"/>
      <c r="GD18" s="1336"/>
      <c r="GE18" s="1336"/>
      <c r="GF18" s="1336"/>
      <c r="GG18" s="1336"/>
      <c r="GH18" s="1336"/>
      <c r="GI18" s="1336"/>
      <c r="GJ18" s="1336"/>
      <c r="GK18" s="1336"/>
      <c r="GL18" s="1336"/>
      <c r="GM18" s="1336"/>
      <c r="GN18" s="1336"/>
      <c r="GO18" s="1336"/>
      <c r="GP18" s="1336"/>
      <c r="GQ18" s="1336"/>
      <c r="GR18" s="1336"/>
      <c r="GS18" s="1336"/>
      <c r="GT18" s="1336"/>
      <c r="GU18" s="1336"/>
      <c r="GV18" s="1336"/>
      <c r="GW18" s="1336"/>
      <c r="GX18" s="1336"/>
      <c r="GY18" s="1336"/>
      <c r="GZ18" s="1336"/>
      <c r="HA18" s="1336"/>
      <c r="HB18" s="1336"/>
      <c r="HC18" s="1336"/>
      <c r="HD18" s="1336"/>
      <c r="HE18" s="1336"/>
      <c r="HF18" s="1336"/>
      <c r="HG18" s="1336"/>
      <c r="HH18" s="1336"/>
      <c r="HI18" s="1336"/>
      <c r="HJ18" s="1336"/>
      <c r="HK18" s="1336"/>
      <c r="HL18" s="1336"/>
      <c r="HM18" s="1336"/>
      <c r="HN18" s="1336"/>
      <c r="HO18" s="1336"/>
      <c r="HP18" s="1336"/>
      <c r="HQ18" s="1336"/>
      <c r="HR18" s="1336"/>
      <c r="HS18" s="1336"/>
      <c r="HT18" s="1336"/>
      <c r="HU18" s="1336"/>
      <c r="HV18" s="1336"/>
      <c r="HW18" s="1336"/>
      <c r="HX18" s="1336"/>
      <c r="HY18" s="1336"/>
      <c r="HZ18" s="1336"/>
      <c r="IA18" s="1336"/>
      <c r="IB18" s="1336"/>
      <c r="IC18" s="1336"/>
      <c r="ID18" s="1336"/>
      <c r="IE18" s="1336"/>
      <c r="IF18" s="1336"/>
      <c r="IG18" s="1336"/>
      <c r="IH18" s="1336"/>
      <c r="II18" s="1336"/>
      <c r="IJ18" s="1336"/>
      <c r="IK18" s="1336"/>
      <c r="IL18" s="1336"/>
      <c r="IM18" s="1336"/>
      <c r="IN18" s="1336"/>
      <c r="IO18" s="1336"/>
      <c r="IP18" s="1336"/>
    </row>
    <row r="19" spans="1:250">
      <c r="A19" s="1336"/>
      <c r="B19" s="2957"/>
      <c r="C19" s="2392" t="s">
        <v>1333</v>
      </c>
      <c r="D19" s="2380" t="s">
        <v>784</v>
      </c>
      <c r="E19" s="2393">
        <f>E76</f>
        <v>103.758333333333</v>
      </c>
      <c r="F19" s="2393">
        <f>F76</f>
        <v>105.041666666667</v>
      </c>
      <c r="G19" s="2393">
        <f>G76</f>
        <v>105.491666666667</v>
      </c>
      <c r="H19" s="2393">
        <f t="shared" ref="H19:AN20" si="14">H76</f>
        <v>104.416666666667</v>
      </c>
      <c r="I19" s="2393">
        <f t="shared" si="14"/>
        <v>102.575</v>
      </c>
      <c r="J19" s="2393">
        <f t="shared" si="14"/>
        <v>101.23333333333299</v>
      </c>
      <c r="K19" s="2393">
        <f t="shared" si="14"/>
        <v>100.125</v>
      </c>
      <c r="L19" s="2393">
        <f t="shared" si="14"/>
        <v>98.6</v>
      </c>
      <c r="M19" s="2393">
        <f t="shared" si="14"/>
        <v>99.6</v>
      </c>
      <c r="N19" s="2393">
        <f t="shared" si="14"/>
        <v>97.4583333333333</v>
      </c>
      <c r="O19" s="2393">
        <f t="shared" si="14"/>
        <v>96.741666666666703</v>
      </c>
      <c r="P19" s="2393">
        <f t="shared" si="14"/>
        <v>96.174999999999997</v>
      </c>
      <c r="Q19" s="2393">
        <f t="shared" si="14"/>
        <v>93.783333333333303</v>
      </c>
      <c r="R19" s="2393">
        <f t="shared" si="14"/>
        <v>92.216666666666697</v>
      </c>
      <c r="S19" s="2393">
        <f t="shared" si="14"/>
        <v>91.658333333333303</v>
      </c>
      <c r="T19" s="2393">
        <f t="shared" si="14"/>
        <v>93.224999999999994</v>
      </c>
      <c r="U19" s="2393">
        <f t="shared" si="14"/>
        <v>94.8333333333333</v>
      </c>
      <c r="V19" s="2393">
        <f t="shared" si="14"/>
        <v>96.758333333333297</v>
      </c>
      <c r="W19" s="2393">
        <f t="shared" si="14"/>
        <v>98.9583333333333</v>
      </c>
      <c r="X19" s="2393">
        <f t="shared" si="14"/>
        <v>102.133333333333</v>
      </c>
      <c r="Y19" s="2393">
        <f t="shared" si="14"/>
        <v>96.908333333333303</v>
      </c>
      <c r="Z19" s="2393">
        <f t="shared" si="14"/>
        <v>97.316666666666706</v>
      </c>
      <c r="AA19" s="2393">
        <f t="shared" si="14"/>
        <v>98.566666666666606</v>
      </c>
      <c r="AB19" s="2393">
        <f t="shared" si="14"/>
        <v>97.575000000000003</v>
      </c>
      <c r="AC19" s="2393">
        <f t="shared" si="14"/>
        <v>99.358333333333306</v>
      </c>
      <c r="AD19" s="2393">
        <f t="shared" si="14"/>
        <v>102.175</v>
      </c>
      <c r="AE19" s="2393">
        <f t="shared" si="14"/>
        <v>98.783333333333303</v>
      </c>
      <c r="AF19" s="2393">
        <f t="shared" si="14"/>
        <v>96.441666666666706</v>
      </c>
      <c r="AG19" s="2393">
        <f t="shared" si="14"/>
        <v>99.008333333333297</v>
      </c>
      <c r="AH19" s="2393">
        <f t="shared" si="14"/>
        <v>101.2</v>
      </c>
      <c r="AI19" s="2393">
        <f t="shared" si="14"/>
        <v>101.333333333333</v>
      </c>
      <c r="AJ19" s="2393">
        <f t="shared" si="14"/>
        <v>99.858333333333306</v>
      </c>
      <c r="AK19" s="2394">
        <f t="shared" si="14"/>
        <v>106.98333333333299</v>
      </c>
      <c r="AL19" s="2394">
        <f t="shared" si="14"/>
        <v>117.216666666667</v>
      </c>
      <c r="AM19" s="2394">
        <f t="shared" si="14"/>
        <v>120.041666666667</v>
      </c>
      <c r="AN19" s="2394">
        <f t="shared" si="14"/>
        <v>123.925</v>
      </c>
      <c r="AO19" s="1939" t="s">
        <v>1015</v>
      </c>
      <c r="AP19" s="1336"/>
      <c r="AQ19" s="327" t="s">
        <v>1334</v>
      </c>
      <c r="AR19" s="1336"/>
      <c r="AS19" s="1937"/>
      <c r="AT19" s="1336"/>
      <c r="AU19" s="1336"/>
      <c r="AV19" s="1336"/>
      <c r="AW19" s="1336"/>
      <c r="AX19" s="1336"/>
      <c r="AY19" s="1336"/>
      <c r="AZ19" s="1336"/>
      <c r="BA19" s="1336"/>
      <c r="BB19" s="1336"/>
      <c r="BC19" s="1336"/>
      <c r="BD19" s="1336"/>
      <c r="BE19" s="1336"/>
      <c r="BF19" s="1336"/>
      <c r="BG19" s="1336"/>
      <c r="BH19" s="1336"/>
      <c r="BI19" s="1336"/>
      <c r="BJ19" s="1336"/>
      <c r="BK19" s="1336"/>
      <c r="BL19" s="1336"/>
      <c r="BM19" s="1336"/>
      <c r="BN19" s="1336"/>
      <c r="BO19" s="1336"/>
      <c r="BP19" s="1336"/>
      <c r="BQ19" s="1336"/>
      <c r="BR19" s="1336"/>
      <c r="BS19" s="1336"/>
      <c r="BT19" s="1336"/>
      <c r="BU19" s="1336"/>
      <c r="BV19" s="1336"/>
      <c r="BW19" s="1336"/>
      <c r="BX19" s="1336"/>
      <c r="BY19" s="1336"/>
      <c r="BZ19" s="1336"/>
      <c r="CA19" s="1336"/>
      <c r="CB19" s="1336"/>
      <c r="CC19" s="1336"/>
      <c r="CD19" s="1336"/>
      <c r="CE19" s="1336"/>
      <c r="CF19" s="1336"/>
      <c r="CG19" s="1336"/>
      <c r="CH19" s="1336"/>
      <c r="CI19" s="1336"/>
      <c r="CJ19" s="1336"/>
      <c r="CK19" s="1336"/>
      <c r="CL19" s="1336"/>
      <c r="CM19" s="1336"/>
      <c r="CN19" s="1336"/>
      <c r="CO19" s="1336"/>
      <c r="CP19" s="1336"/>
      <c r="CQ19" s="1336"/>
      <c r="CR19" s="1336"/>
      <c r="CS19" s="1336"/>
      <c r="CT19" s="1336"/>
      <c r="CU19" s="1336"/>
      <c r="CV19" s="1336"/>
      <c r="CW19" s="1336"/>
      <c r="CX19" s="1336"/>
      <c r="CY19" s="1336"/>
      <c r="CZ19" s="1336"/>
      <c r="DA19" s="1336"/>
      <c r="DB19" s="1336"/>
      <c r="DC19" s="1336"/>
      <c r="DD19" s="1336"/>
      <c r="DE19" s="1336"/>
      <c r="DF19" s="1336"/>
      <c r="DG19" s="1336"/>
      <c r="DH19" s="1336"/>
      <c r="DI19" s="1336"/>
      <c r="DJ19" s="1336"/>
      <c r="DK19" s="1336"/>
      <c r="DL19" s="1336"/>
      <c r="DM19" s="1336"/>
      <c r="DN19" s="1336"/>
      <c r="DO19" s="1336"/>
      <c r="DP19" s="1336"/>
      <c r="DQ19" s="1336"/>
      <c r="DR19" s="1336"/>
      <c r="DS19" s="1336"/>
      <c r="DT19" s="1336"/>
      <c r="DU19" s="1336"/>
      <c r="DV19" s="1336"/>
      <c r="DW19" s="1336"/>
      <c r="DX19" s="1336"/>
      <c r="DY19" s="1336"/>
      <c r="DZ19" s="1336"/>
      <c r="EA19" s="1336"/>
      <c r="EB19" s="1336"/>
      <c r="EC19" s="1336"/>
      <c r="ED19" s="1336"/>
      <c r="EE19" s="1336"/>
      <c r="EF19" s="1336"/>
      <c r="EG19" s="1336"/>
      <c r="EH19" s="1336"/>
      <c r="EI19" s="1336"/>
      <c r="EJ19" s="1336"/>
      <c r="EK19" s="1336"/>
      <c r="EL19" s="1336"/>
      <c r="EM19" s="1336"/>
      <c r="EN19" s="1336"/>
      <c r="EO19" s="1336"/>
      <c r="EP19" s="1336"/>
      <c r="EQ19" s="1336"/>
      <c r="ER19" s="1336"/>
      <c r="ES19" s="1336"/>
      <c r="ET19" s="1336"/>
      <c r="EU19" s="1336"/>
      <c r="EV19" s="1336"/>
      <c r="EW19" s="1336"/>
      <c r="EX19" s="1336"/>
      <c r="EY19" s="1336"/>
      <c r="EZ19" s="1336"/>
      <c r="FA19" s="1336"/>
      <c r="FB19" s="1336"/>
      <c r="FC19" s="1336"/>
      <c r="FD19" s="1336"/>
      <c r="FE19" s="1336"/>
      <c r="FF19" s="1336"/>
      <c r="FG19" s="1336"/>
      <c r="FH19" s="1336"/>
      <c r="FI19" s="1336"/>
      <c r="FJ19" s="1336"/>
      <c r="FK19" s="1336"/>
      <c r="FL19" s="1336"/>
      <c r="FM19" s="1336"/>
      <c r="FN19" s="1336"/>
      <c r="FO19" s="1336"/>
      <c r="FP19" s="1336"/>
      <c r="FQ19" s="1336"/>
      <c r="FR19" s="1336"/>
      <c r="FS19" s="1336"/>
      <c r="FT19" s="1336"/>
      <c r="FU19" s="1336"/>
      <c r="FV19" s="1336"/>
      <c r="FW19" s="1336"/>
      <c r="FX19" s="1336"/>
      <c r="FY19" s="1336"/>
      <c r="FZ19" s="1336"/>
      <c r="GA19" s="1336"/>
      <c r="GB19" s="1336"/>
      <c r="GC19" s="1336"/>
      <c r="GD19" s="1336"/>
      <c r="GE19" s="1336"/>
      <c r="GF19" s="1336"/>
      <c r="GG19" s="1336"/>
      <c r="GH19" s="1336"/>
      <c r="GI19" s="1336"/>
      <c r="GJ19" s="1336"/>
      <c r="GK19" s="1336"/>
      <c r="GL19" s="1336"/>
      <c r="GM19" s="1336"/>
      <c r="GN19" s="1336"/>
      <c r="GO19" s="1336"/>
      <c r="GP19" s="1336"/>
      <c r="GQ19" s="1336"/>
      <c r="GR19" s="1336"/>
      <c r="GS19" s="1336"/>
      <c r="GT19" s="1336"/>
      <c r="GU19" s="1336"/>
      <c r="GV19" s="1336"/>
      <c r="GW19" s="1336"/>
      <c r="GX19" s="1336"/>
      <c r="GY19" s="1336"/>
      <c r="GZ19" s="1336"/>
      <c r="HA19" s="1336"/>
      <c r="HB19" s="1336"/>
      <c r="HC19" s="1336"/>
      <c r="HD19" s="1336"/>
      <c r="HE19" s="1336"/>
      <c r="HF19" s="1336"/>
      <c r="HG19" s="1336"/>
      <c r="HH19" s="1336"/>
      <c r="HI19" s="1336"/>
      <c r="HJ19" s="1336"/>
      <c r="HK19" s="1336"/>
      <c r="HL19" s="1336"/>
      <c r="HM19" s="1336"/>
      <c r="HN19" s="1336"/>
      <c r="HO19" s="1336"/>
      <c r="HP19" s="1336"/>
      <c r="HQ19" s="1336"/>
      <c r="HR19" s="1336"/>
      <c r="HS19" s="1336"/>
      <c r="HT19" s="1336"/>
      <c r="HU19" s="1336"/>
      <c r="HV19" s="1336"/>
      <c r="HW19" s="1336"/>
      <c r="HX19" s="1336"/>
      <c r="HY19" s="1336"/>
      <c r="HZ19" s="1336"/>
      <c r="IA19" s="1336"/>
      <c r="IB19" s="1336"/>
      <c r="IC19" s="1336"/>
      <c r="ID19" s="1336"/>
      <c r="IE19" s="1336"/>
      <c r="IF19" s="1336"/>
      <c r="IG19" s="1336"/>
      <c r="IH19" s="1336"/>
      <c r="II19" s="1336"/>
      <c r="IJ19" s="1336"/>
      <c r="IK19" s="1336"/>
      <c r="IL19" s="1336"/>
      <c r="IM19" s="1336"/>
      <c r="IN19" s="1336"/>
      <c r="IO19" s="1336"/>
      <c r="IP19" s="1336"/>
    </row>
    <row r="20" spans="1:250">
      <c r="A20" s="1336"/>
      <c r="B20" s="2958"/>
      <c r="C20" s="2395" t="s">
        <v>1335</v>
      </c>
      <c r="D20" s="2372" t="s">
        <v>577</v>
      </c>
      <c r="E20" s="2367" t="s">
        <v>1296</v>
      </c>
      <c r="F20" s="2396">
        <f>F77</f>
        <v>1.2</v>
      </c>
      <c r="G20" s="2397">
        <f>G77</f>
        <v>0.4</v>
      </c>
      <c r="H20" s="2397">
        <f t="shared" si="14"/>
        <v>-1</v>
      </c>
      <c r="I20" s="2397">
        <f t="shared" si="14"/>
        <v>-1.8</v>
      </c>
      <c r="J20" s="2397">
        <f t="shared" si="14"/>
        <v>-1.3</v>
      </c>
      <c r="K20" s="2397">
        <f t="shared" si="14"/>
        <v>-1.1000000000000001</v>
      </c>
      <c r="L20" s="2397">
        <f t="shared" si="14"/>
        <v>-1.5</v>
      </c>
      <c r="M20" s="2397">
        <f t="shared" si="14"/>
        <v>1</v>
      </c>
      <c r="N20" s="2397">
        <f t="shared" si="14"/>
        <v>-2.2000000000000002</v>
      </c>
      <c r="O20" s="2397">
        <f t="shared" si="14"/>
        <v>-0.7</v>
      </c>
      <c r="P20" s="2397">
        <f t="shared" si="14"/>
        <v>-0.6</v>
      </c>
      <c r="Q20" s="2397">
        <f t="shared" si="14"/>
        <v>-2.5</v>
      </c>
      <c r="R20" s="2397">
        <f t="shared" si="14"/>
        <v>-1.7</v>
      </c>
      <c r="S20" s="2397">
        <f t="shared" si="14"/>
        <v>-0.6</v>
      </c>
      <c r="T20" s="2397">
        <f t="shared" si="14"/>
        <v>1.7</v>
      </c>
      <c r="U20" s="2397">
        <f t="shared" si="14"/>
        <v>1.7</v>
      </c>
      <c r="V20" s="2397">
        <f t="shared" si="14"/>
        <v>2</v>
      </c>
      <c r="W20" s="2397">
        <f t="shared" si="14"/>
        <v>2.2999999999999998</v>
      </c>
      <c r="X20" s="2397">
        <f t="shared" si="14"/>
        <v>3.2</v>
      </c>
      <c r="Y20" s="2397">
        <f t="shared" si="14"/>
        <v>-5.0999999999999996</v>
      </c>
      <c r="Z20" s="2397">
        <f t="shared" si="14"/>
        <v>0.4</v>
      </c>
      <c r="AA20" s="2397">
        <f t="shared" si="14"/>
        <v>1.3</v>
      </c>
      <c r="AB20" s="2397">
        <f t="shared" si="14"/>
        <v>-1</v>
      </c>
      <c r="AC20" s="2397">
        <f t="shared" si="14"/>
        <v>1.8</v>
      </c>
      <c r="AD20" s="2397">
        <f t="shared" si="14"/>
        <v>2.8</v>
      </c>
      <c r="AE20" s="2397">
        <f t="shared" si="14"/>
        <v>-3.3</v>
      </c>
      <c r="AF20" s="2397">
        <f t="shared" si="14"/>
        <v>-2.4</v>
      </c>
      <c r="AG20" s="2397">
        <f t="shared" si="14"/>
        <v>2.7</v>
      </c>
      <c r="AH20" s="2397">
        <f t="shared" si="14"/>
        <v>2.2000000000000002</v>
      </c>
      <c r="AI20" s="2397">
        <f t="shared" si="14"/>
        <v>0.1</v>
      </c>
      <c r="AJ20" s="2397">
        <f t="shared" si="14"/>
        <v>-1.5</v>
      </c>
      <c r="AK20" s="2394">
        <f t="shared" si="14"/>
        <v>7.1</v>
      </c>
      <c r="AL20" s="2394">
        <f t="shared" si="14"/>
        <v>9.6</v>
      </c>
      <c r="AM20" s="2394">
        <f t="shared" si="14"/>
        <v>2.4</v>
      </c>
      <c r="AN20" s="2394">
        <f t="shared" si="14"/>
        <v>3.2</v>
      </c>
      <c r="AO20" s="1935" t="s">
        <v>1013</v>
      </c>
      <c r="AP20" s="1336"/>
      <c r="AQ20" s="327"/>
      <c r="AR20" s="1336"/>
      <c r="AS20" s="1937"/>
      <c r="AT20" s="1336"/>
      <c r="AU20" s="1336"/>
      <c r="AV20" s="1336"/>
      <c r="AW20" s="1336"/>
      <c r="AX20" s="1336"/>
      <c r="AY20" s="1336"/>
      <c r="AZ20" s="1336"/>
      <c r="BA20" s="1336"/>
      <c r="BB20" s="1336"/>
      <c r="BC20" s="1336"/>
      <c r="BD20" s="1336"/>
      <c r="BE20" s="1336"/>
      <c r="BF20" s="1336"/>
      <c r="BG20" s="1336"/>
      <c r="BH20" s="1336"/>
      <c r="BI20" s="1336"/>
      <c r="BJ20" s="1336"/>
      <c r="BK20" s="1336"/>
      <c r="BL20" s="1336"/>
      <c r="BM20" s="1336"/>
      <c r="BN20" s="1336"/>
      <c r="BO20" s="1336"/>
      <c r="BP20" s="1336"/>
      <c r="BQ20" s="1336"/>
      <c r="BR20" s="1336"/>
      <c r="BS20" s="1336"/>
      <c r="BT20" s="1336"/>
      <c r="BU20" s="1336"/>
      <c r="BV20" s="1336"/>
      <c r="BW20" s="1336"/>
      <c r="BX20" s="1336"/>
      <c r="BY20" s="1336"/>
      <c r="BZ20" s="1336"/>
      <c r="CA20" s="1336"/>
      <c r="CB20" s="1336"/>
      <c r="CC20" s="1336"/>
      <c r="CD20" s="1336"/>
      <c r="CE20" s="1336"/>
      <c r="CF20" s="1336"/>
      <c r="CG20" s="1336"/>
      <c r="CH20" s="1336"/>
      <c r="CI20" s="1336"/>
      <c r="CJ20" s="1336"/>
      <c r="CK20" s="1336"/>
      <c r="CL20" s="1336"/>
      <c r="CM20" s="1336"/>
      <c r="CN20" s="1336"/>
      <c r="CO20" s="1336"/>
      <c r="CP20" s="1336"/>
      <c r="CQ20" s="1336"/>
      <c r="CR20" s="1336"/>
      <c r="CS20" s="1336"/>
      <c r="CT20" s="1336"/>
      <c r="CU20" s="1336"/>
      <c r="CV20" s="1336"/>
      <c r="CW20" s="1336"/>
      <c r="CX20" s="1336"/>
      <c r="CY20" s="1336"/>
      <c r="CZ20" s="1336"/>
      <c r="DA20" s="1336"/>
      <c r="DB20" s="1336"/>
      <c r="DC20" s="1336"/>
      <c r="DD20" s="1336"/>
      <c r="DE20" s="1336"/>
      <c r="DF20" s="1336"/>
      <c r="DG20" s="1336"/>
      <c r="DH20" s="1336"/>
      <c r="DI20" s="1336"/>
      <c r="DJ20" s="1336"/>
      <c r="DK20" s="1336"/>
      <c r="DL20" s="1336"/>
      <c r="DM20" s="1336"/>
      <c r="DN20" s="1336"/>
      <c r="DO20" s="1336"/>
      <c r="DP20" s="1336"/>
      <c r="DQ20" s="1336"/>
      <c r="DR20" s="1336"/>
      <c r="DS20" s="1336"/>
      <c r="DT20" s="1336"/>
      <c r="DU20" s="1336"/>
      <c r="DV20" s="1336"/>
      <c r="DW20" s="1336"/>
      <c r="DX20" s="1336"/>
      <c r="DY20" s="1336"/>
      <c r="DZ20" s="1336"/>
      <c r="EA20" s="1336"/>
      <c r="EB20" s="1336"/>
      <c r="EC20" s="1336"/>
      <c r="ED20" s="1336"/>
      <c r="EE20" s="1336"/>
      <c r="EF20" s="1336"/>
      <c r="EG20" s="1336"/>
      <c r="EH20" s="1336"/>
      <c r="EI20" s="1336"/>
      <c r="EJ20" s="1336"/>
      <c r="EK20" s="1336"/>
      <c r="EL20" s="1336"/>
      <c r="EM20" s="1336"/>
      <c r="EN20" s="1336"/>
      <c r="EO20" s="1336"/>
      <c r="EP20" s="1336"/>
      <c r="EQ20" s="1336"/>
      <c r="ER20" s="1336"/>
      <c r="ES20" s="1336"/>
      <c r="ET20" s="1336"/>
      <c r="EU20" s="1336"/>
      <c r="EV20" s="1336"/>
      <c r="EW20" s="1336"/>
      <c r="EX20" s="1336"/>
      <c r="EY20" s="1336"/>
      <c r="EZ20" s="1336"/>
      <c r="FA20" s="1336"/>
      <c r="FB20" s="1336"/>
      <c r="FC20" s="1336"/>
      <c r="FD20" s="1336"/>
      <c r="FE20" s="1336"/>
      <c r="FF20" s="1336"/>
      <c r="FG20" s="1336"/>
      <c r="FH20" s="1336"/>
      <c r="FI20" s="1336"/>
      <c r="FJ20" s="1336"/>
      <c r="FK20" s="1336"/>
      <c r="FL20" s="1336"/>
      <c r="FM20" s="1336"/>
      <c r="FN20" s="1336"/>
      <c r="FO20" s="1336"/>
      <c r="FP20" s="1336"/>
      <c r="FQ20" s="1336"/>
      <c r="FR20" s="1336"/>
      <c r="FS20" s="1336"/>
      <c r="FT20" s="1336"/>
      <c r="FU20" s="1336"/>
      <c r="FV20" s="1336"/>
      <c r="FW20" s="1336"/>
      <c r="FX20" s="1336"/>
      <c r="FY20" s="1336"/>
      <c r="FZ20" s="1336"/>
      <c r="GA20" s="1336"/>
      <c r="GB20" s="1336"/>
      <c r="GC20" s="1336"/>
      <c r="GD20" s="1336"/>
      <c r="GE20" s="1336"/>
      <c r="GF20" s="1336"/>
      <c r="GG20" s="1336"/>
      <c r="GH20" s="1336"/>
      <c r="GI20" s="1336"/>
      <c r="GJ20" s="1336"/>
      <c r="GK20" s="1336"/>
      <c r="GL20" s="1336"/>
      <c r="GM20" s="1336"/>
      <c r="GN20" s="1336"/>
      <c r="GO20" s="1336"/>
      <c r="GP20" s="1336"/>
      <c r="GQ20" s="1336"/>
      <c r="GR20" s="1336"/>
      <c r="GS20" s="1336"/>
      <c r="GT20" s="1336"/>
      <c r="GU20" s="1336"/>
      <c r="GV20" s="1336"/>
      <c r="GW20" s="1336"/>
      <c r="GX20" s="1336"/>
      <c r="GY20" s="1336"/>
      <c r="GZ20" s="1336"/>
      <c r="HA20" s="1336"/>
      <c r="HB20" s="1336"/>
      <c r="HC20" s="1336"/>
      <c r="HD20" s="1336"/>
      <c r="HE20" s="1336"/>
      <c r="HF20" s="1336"/>
      <c r="HG20" s="1336"/>
      <c r="HH20" s="1336"/>
      <c r="HI20" s="1336"/>
      <c r="HJ20" s="1336"/>
      <c r="HK20" s="1336"/>
      <c r="HL20" s="1336"/>
      <c r="HM20" s="1336"/>
      <c r="HN20" s="1336"/>
      <c r="HO20" s="1336"/>
      <c r="HP20" s="1336"/>
      <c r="HQ20" s="1336"/>
      <c r="HR20" s="1336"/>
      <c r="HS20" s="1336"/>
      <c r="HT20" s="1336"/>
      <c r="HU20" s="1336"/>
      <c r="HV20" s="1336"/>
      <c r="HW20" s="1336"/>
      <c r="HX20" s="1336"/>
      <c r="HY20" s="1336"/>
      <c r="HZ20" s="1336"/>
      <c r="IA20" s="1336"/>
      <c r="IB20" s="1336"/>
      <c r="IC20" s="1336"/>
      <c r="ID20" s="1336"/>
      <c r="IE20" s="1336"/>
      <c r="IF20" s="1336"/>
      <c r="IG20" s="1336"/>
      <c r="IH20" s="1336"/>
      <c r="II20" s="1336"/>
      <c r="IJ20" s="1336"/>
      <c r="IK20" s="1336"/>
      <c r="IL20" s="1336"/>
      <c r="IM20" s="1336"/>
      <c r="IN20" s="1336"/>
      <c r="IO20" s="1336"/>
      <c r="IP20" s="1336"/>
    </row>
    <row r="21" spans="1:250" ht="13.5" customHeight="1">
      <c r="A21" s="1336"/>
      <c r="B21" s="2967" t="s">
        <v>1336</v>
      </c>
      <c r="C21" s="2392" t="s">
        <v>1337</v>
      </c>
      <c r="D21" s="2383" t="s">
        <v>994</v>
      </c>
      <c r="E21" s="2032">
        <f t="shared" ref="E21:AJ21" si="15">E135</f>
        <v>97.19978915935495</v>
      </c>
      <c r="F21" s="2032">
        <f t="shared" si="15"/>
        <v>100.87400799355736</v>
      </c>
      <c r="G21" s="2032">
        <f t="shared" si="15"/>
        <v>105.88430640383342</v>
      </c>
      <c r="H21" s="2032">
        <f t="shared" si="15"/>
        <v>107.33172594457983</v>
      </c>
      <c r="I21" s="2032">
        <f t="shared" si="15"/>
        <v>105.32760658046939</v>
      </c>
      <c r="J21" s="2032">
        <f t="shared" si="15"/>
        <v>107.77708580327099</v>
      </c>
      <c r="K21" s="2032">
        <f t="shared" si="15"/>
        <v>111.33996467280065</v>
      </c>
      <c r="L21" s="2032">
        <f t="shared" si="15"/>
        <v>113.56676396625667</v>
      </c>
      <c r="M21" s="2032">
        <f t="shared" si="15"/>
        <v>116.0162431890583</v>
      </c>
      <c r="N21" s="2032">
        <f t="shared" si="15"/>
        <v>113.01006414289267</v>
      </c>
      <c r="O21" s="2032">
        <f t="shared" si="15"/>
        <v>109.22450534401743</v>
      </c>
      <c r="P21" s="2032">
        <f t="shared" si="15"/>
        <v>102.64246462255042</v>
      </c>
      <c r="Q21" s="2032">
        <f t="shared" si="15"/>
        <v>100.48775639574116</v>
      </c>
      <c r="R21" s="2032">
        <f t="shared" si="15"/>
        <v>96.570105074269762</v>
      </c>
      <c r="S21" s="2032">
        <f t="shared" si="15"/>
        <v>95.982457376049069</v>
      </c>
      <c r="T21" s="2032">
        <f t="shared" si="15"/>
        <v>96.96187020641689</v>
      </c>
      <c r="U21" s="2032">
        <f t="shared" si="15"/>
        <v>98.430989451968685</v>
      </c>
      <c r="V21" s="2032">
        <f t="shared" si="15"/>
        <v>99.606284848410098</v>
      </c>
      <c r="W21" s="2032">
        <f t="shared" si="15"/>
        <v>101.76099307521936</v>
      </c>
      <c r="X21" s="2032">
        <f t="shared" si="15"/>
        <v>99.018637150189377</v>
      </c>
      <c r="Y21" s="2032">
        <f t="shared" si="15"/>
        <v>98.235106885895092</v>
      </c>
      <c r="Z21" s="2032">
        <f t="shared" si="15"/>
        <v>97.549517904637625</v>
      </c>
      <c r="AA21" s="2032">
        <f t="shared" si="15"/>
        <v>98.626872018042249</v>
      </c>
      <c r="AB21" s="2032">
        <f t="shared" si="15"/>
        <v>99.116578433226181</v>
      </c>
      <c r="AC21" s="2032">
        <f t="shared" si="15"/>
        <v>98.435030251465292</v>
      </c>
      <c r="AD21" s="2032">
        <f t="shared" si="15"/>
        <v>98.337666225499447</v>
      </c>
      <c r="AE21" s="2032">
        <f t="shared" si="15"/>
        <v>97.364025965841037</v>
      </c>
      <c r="AF21" s="2032">
        <f t="shared" si="15"/>
        <v>98.629758303396969</v>
      </c>
      <c r="AG21" s="2032">
        <f t="shared" si="15"/>
        <v>100.90158557593325</v>
      </c>
      <c r="AH21" s="2032">
        <f t="shared" si="15"/>
        <v>105.01521567299002</v>
      </c>
      <c r="AI21" s="2032">
        <f t="shared" si="15"/>
        <v>104.96653366000713</v>
      </c>
      <c r="AJ21" s="2032">
        <f t="shared" si="15"/>
        <v>100.47967479674796</v>
      </c>
      <c r="AK21" s="2398">
        <f>AK135</f>
        <v>102.99166666666666</v>
      </c>
      <c r="AL21" s="2398">
        <f>AL135</f>
        <v>101.9</v>
      </c>
      <c r="AM21" s="2398">
        <f>AM135</f>
        <v>103.5</v>
      </c>
      <c r="AN21" s="2398">
        <f>AN135</f>
        <v>103.2</v>
      </c>
      <c r="AO21" s="1941" t="s">
        <v>1338</v>
      </c>
      <c r="AP21" s="1336"/>
      <c r="AQ21" s="327" t="s">
        <v>1339</v>
      </c>
      <c r="AR21" s="1336"/>
      <c r="AS21" s="1937"/>
      <c r="AT21" s="1336"/>
      <c r="AU21" s="1336"/>
      <c r="AV21" s="1336"/>
      <c r="AW21" s="1336"/>
      <c r="AX21" s="1336"/>
      <c r="AY21" s="1336"/>
      <c r="AZ21" s="1336"/>
      <c r="BA21" s="1336"/>
      <c r="BB21" s="1336"/>
      <c r="BC21" s="1336"/>
      <c r="BD21" s="1336"/>
      <c r="BE21" s="1336"/>
      <c r="BF21" s="1336"/>
      <c r="BG21" s="1336"/>
      <c r="BH21" s="1336"/>
      <c r="BI21" s="1336"/>
      <c r="BJ21" s="1336"/>
      <c r="BK21" s="1336"/>
      <c r="BL21" s="1336"/>
      <c r="BM21" s="1336"/>
      <c r="BN21" s="1336"/>
      <c r="BO21" s="1336"/>
      <c r="BP21" s="1336"/>
      <c r="BQ21" s="1336"/>
      <c r="BR21" s="1336"/>
      <c r="BS21" s="1336"/>
      <c r="BT21" s="1336"/>
      <c r="BU21" s="1336"/>
      <c r="BV21" s="1336"/>
      <c r="BW21" s="1336"/>
      <c r="BX21" s="1336"/>
      <c r="BY21" s="1336"/>
      <c r="BZ21" s="1336"/>
      <c r="CA21" s="1336"/>
      <c r="CB21" s="1336"/>
      <c r="CC21" s="1336"/>
      <c r="CD21" s="1336"/>
      <c r="CE21" s="1336"/>
      <c r="CF21" s="1336"/>
      <c r="CG21" s="1336"/>
      <c r="CH21" s="1336"/>
      <c r="CI21" s="1336"/>
      <c r="CJ21" s="1336"/>
      <c r="CK21" s="1336"/>
      <c r="CL21" s="1336"/>
      <c r="CM21" s="1336"/>
      <c r="CN21" s="1336"/>
      <c r="CO21" s="1336"/>
      <c r="CP21" s="1336"/>
      <c r="CQ21" s="1336"/>
      <c r="CR21" s="1336"/>
      <c r="CS21" s="1336"/>
      <c r="CT21" s="1336"/>
      <c r="CU21" s="1336"/>
      <c r="CV21" s="1336"/>
      <c r="CW21" s="1336"/>
      <c r="CX21" s="1336"/>
      <c r="CY21" s="1336"/>
      <c r="CZ21" s="1336"/>
      <c r="DA21" s="1336"/>
      <c r="DB21" s="1336"/>
      <c r="DC21" s="1336"/>
      <c r="DD21" s="1336"/>
      <c r="DE21" s="1336"/>
      <c r="DF21" s="1336"/>
      <c r="DG21" s="1336"/>
      <c r="DH21" s="1336"/>
      <c r="DI21" s="1336"/>
      <c r="DJ21" s="1336"/>
      <c r="DK21" s="1336"/>
      <c r="DL21" s="1336"/>
      <c r="DM21" s="1336"/>
      <c r="DN21" s="1336"/>
      <c r="DO21" s="1336"/>
      <c r="DP21" s="1336"/>
      <c r="DQ21" s="1336"/>
      <c r="DR21" s="1336"/>
      <c r="DS21" s="1336"/>
      <c r="DT21" s="1336"/>
      <c r="DU21" s="1336"/>
      <c r="DV21" s="1336"/>
      <c r="DW21" s="1336"/>
      <c r="DX21" s="1336"/>
      <c r="DY21" s="1336"/>
      <c r="DZ21" s="1336"/>
      <c r="EA21" s="1336"/>
      <c r="EB21" s="1336"/>
      <c r="EC21" s="1336"/>
      <c r="ED21" s="1336"/>
      <c r="EE21" s="1336"/>
      <c r="EF21" s="1336"/>
      <c r="EG21" s="1336"/>
      <c r="EH21" s="1336"/>
      <c r="EI21" s="1336"/>
      <c r="EJ21" s="1336"/>
      <c r="EK21" s="1336"/>
      <c r="EL21" s="1336"/>
      <c r="EM21" s="1336"/>
      <c r="EN21" s="1336"/>
      <c r="EO21" s="1336"/>
      <c r="EP21" s="1336"/>
      <c r="EQ21" s="1336"/>
      <c r="ER21" s="1336"/>
      <c r="ES21" s="1336"/>
      <c r="ET21" s="1336"/>
      <c r="EU21" s="1336"/>
      <c r="EV21" s="1336"/>
      <c r="EW21" s="1336"/>
      <c r="EX21" s="1336"/>
      <c r="EY21" s="1336"/>
      <c r="EZ21" s="1336"/>
      <c r="FA21" s="1336"/>
      <c r="FB21" s="1336"/>
      <c r="FC21" s="1336"/>
      <c r="FD21" s="1336"/>
      <c r="FE21" s="1336"/>
      <c r="FF21" s="1336"/>
      <c r="FG21" s="1336"/>
      <c r="FH21" s="1336"/>
      <c r="FI21" s="1336"/>
      <c r="FJ21" s="1336"/>
      <c r="FK21" s="1336"/>
      <c r="FL21" s="1336"/>
      <c r="FM21" s="1336"/>
      <c r="FN21" s="1336"/>
      <c r="FO21" s="1336"/>
      <c r="FP21" s="1336"/>
      <c r="FQ21" s="1336"/>
      <c r="FR21" s="1336"/>
      <c r="FS21" s="1336"/>
      <c r="FT21" s="1336"/>
      <c r="FU21" s="1336"/>
      <c r="FV21" s="1336"/>
      <c r="FW21" s="1336"/>
      <c r="FX21" s="1336"/>
      <c r="FY21" s="1336"/>
      <c r="FZ21" s="1336"/>
      <c r="GA21" s="1336"/>
      <c r="GB21" s="1336"/>
      <c r="GC21" s="1336"/>
      <c r="GD21" s="1336"/>
      <c r="GE21" s="1336"/>
      <c r="GF21" s="1336"/>
      <c r="GG21" s="1336"/>
      <c r="GH21" s="1336"/>
      <c r="GI21" s="1336"/>
      <c r="GJ21" s="1336"/>
      <c r="GK21" s="1336"/>
      <c r="GL21" s="1336"/>
      <c r="GM21" s="1336"/>
      <c r="GN21" s="1336"/>
      <c r="GO21" s="1336"/>
      <c r="GP21" s="1336"/>
      <c r="GQ21" s="1336"/>
      <c r="GR21" s="1336"/>
      <c r="GS21" s="1336"/>
      <c r="GT21" s="1336"/>
      <c r="GU21" s="1336"/>
      <c r="GV21" s="1336"/>
      <c r="GW21" s="1336"/>
      <c r="GX21" s="1336"/>
      <c r="GY21" s="1336"/>
      <c r="GZ21" s="1336"/>
      <c r="HA21" s="1336"/>
      <c r="HB21" s="1336"/>
      <c r="HC21" s="1336"/>
      <c r="HD21" s="1336"/>
      <c r="HE21" s="1336"/>
      <c r="HF21" s="1336"/>
      <c r="HG21" s="1336"/>
      <c r="HH21" s="1336"/>
      <c r="HI21" s="1336"/>
      <c r="HJ21" s="1336"/>
      <c r="HK21" s="1336"/>
      <c r="HL21" s="1336"/>
      <c r="HM21" s="1336"/>
      <c r="HN21" s="1336"/>
      <c r="HO21" s="1336"/>
      <c r="HP21" s="1336"/>
      <c r="HQ21" s="1336"/>
      <c r="HR21" s="1336"/>
      <c r="HS21" s="1336"/>
      <c r="HT21" s="1336"/>
      <c r="HU21" s="1336"/>
      <c r="HV21" s="1336"/>
      <c r="HW21" s="1336"/>
      <c r="HX21" s="1336"/>
      <c r="HY21" s="1336"/>
      <c r="HZ21" s="1336"/>
      <c r="IA21" s="1336"/>
      <c r="IB21" s="1336"/>
      <c r="IC21" s="1336"/>
      <c r="ID21" s="1336"/>
      <c r="IE21" s="1336"/>
      <c r="IF21" s="1336"/>
      <c r="IG21" s="1336"/>
      <c r="IH21" s="1336"/>
      <c r="II21" s="1336"/>
      <c r="IJ21" s="1336"/>
      <c r="IK21" s="1336"/>
      <c r="IL21" s="1336"/>
      <c r="IM21" s="1336"/>
      <c r="IN21" s="1336"/>
      <c r="IO21" s="1336"/>
      <c r="IP21" s="1336"/>
    </row>
    <row r="22" spans="1:250">
      <c r="A22" s="1336"/>
      <c r="B22" s="2957"/>
      <c r="C22" s="2399" t="s">
        <v>565</v>
      </c>
      <c r="D22" s="2385" t="s">
        <v>577</v>
      </c>
      <c r="E22" s="2373" t="s">
        <v>1296</v>
      </c>
      <c r="F22" s="1499">
        <f t="shared" ref="F22:AN22" si="16">ROUND((F21-E21)/E21*100,1)</f>
        <v>3.8</v>
      </c>
      <c r="G22" s="1499">
        <f t="shared" si="16"/>
        <v>5</v>
      </c>
      <c r="H22" s="1499">
        <f t="shared" si="16"/>
        <v>1.4</v>
      </c>
      <c r="I22" s="1499">
        <f t="shared" si="16"/>
        <v>-1.9</v>
      </c>
      <c r="J22" s="1499">
        <f t="shared" si="16"/>
        <v>2.2999999999999998</v>
      </c>
      <c r="K22" s="1499">
        <f t="shared" si="16"/>
        <v>3.3</v>
      </c>
      <c r="L22" s="1499">
        <f t="shared" si="16"/>
        <v>2</v>
      </c>
      <c r="M22" s="1499">
        <f t="shared" si="16"/>
        <v>2.2000000000000002</v>
      </c>
      <c r="N22" s="1499">
        <f t="shared" si="16"/>
        <v>-2.6</v>
      </c>
      <c r="O22" s="1499">
        <f t="shared" si="16"/>
        <v>-3.3</v>
      </c>
      <c r="P22" s="1499">
        <f t="shared" si="16"/>
        <v>-6</v>
      </c>
      <c r="Q22" s="1499">
        <f t="shared" si="16"/>
        <v>-2.1</v>
      </c>
      <c r="R22" s="1499">
        <f t="shared" si="16"/>
        <v>-3.9</v>
      </c>
      <c r="S22" s="1499">
        <f t="shared" si="16"/>
        <v>-0.6</v>
      </c>
      <c r="T22" s="1499">
        <f t="shared" si="16"/>
        <v>1</v>
      </c>
      <c r="U22" s="1499">
        <f t="shared" si="16"/>
        <v>1.5</v>
      </c>
      <c r="V22" s="1499">
        <f t="shared" si="16"/>
        <v>1.2</v>
      </c>
      <c r="W22" s="1499">
        <f t="shared" si="16"/>
        <v>2.2000000000000002</v>
      </c>
      <c r="X22" s="1499">
        <f t="shared" si="16"/>
        <v>-2.7</v>
      </c>
      <c r="Y22" s="1499">
        <f t="shared" si="16"/>
        <v>-0.8</v>
      </c>
      <c r="Z22" s="1499">
        <f t="shared" si="16"/>
        <v>-0.7</v>
      </c>
      <c r="AA22" s="1499">
        <f t="shared" si="16"/>
        <v>1.1000000000000001</v>
      </c>
      <c r="AB22" s="1499">
        <f t="shared" si="16"/>
        <v>0.5</v>
      </c>
      <c r="AC22" s="1499">
        <f t="shared" si="16"/>
        <v>-0.7</v>
      </c>
      <c r="AD22" s="1499">
        <f t="shared" si="16"/>
        <v>-0.1</v>
      </c>
      <c r="AE22" s="1499">
        <f t="shared" si="16"/>
        <v>-1</v>
      </c>
      <c r="AF22" s="1499">
        <f t="shared" si="16"/>
        <v>1.3</v>
      </c>
      <c r="AG22" s="1499">
        <f t="shared" si="16"/>
        <v>2.2999999999999998</v>
      </c>
      <c r="AH22" s="1499">
        <f t="shared" si="16"/>
        <v>4.0999999999999996</v>
      </c>
      <c r="AI22" s="1499">
        <f t="shared" si="16"/>
        <v>0</v>
      </c>
      <c r="AJ22" s="1499">
        <f t="shared" si="16"/>
        <v>-4.3</v>
      </c>
      <c r="AK22" s="1218">
        <f t="shared" si="16"/>
        <v>2.5</v>
      </c>
      <c r="AL22" s="1218">
        <f t="shared" si="16"/>
        <v>-1.1000000000000001</v>
      </c>
      <c r="AM22" s="1218">
        <f t="shared" si="16"/>
        <v>1.6</v>
      </c>
      <c r="AN22" s="1218">
        <f t="shared" si="16"/>
        <v>-0.3</v>
      </c>
      <c r="AO22" s="1905" t="s">
        <v>97</v>
      </c>
      <c r="AP22" s="1336"/>
      <c r="AQ22" s="327" t="s">
        <v>1340</v>
      </c>
      <c r="AR22" s="1336"/>
      <c r="AS22" s="1937"/>
      <c r="AT22" s="1336"/>
      <c r="AU22" s="1336"/>
      <c r="AV22" s="1336"/>
      <c r="AW22" s="1336"/>
      <c r="AX22" s="1336"/>
      <c r="AY22" s="1336"/>
      <c r="AZ22" s="1336"/>
      <c r="BA22" s="1336"/>
      <c r="BB22" s="1336"/>
      <c r="BC22" s="1336"/>
      <c r="BD22" s="1336"/>
      <c r="BE22" s="1336"/>
      <c r="BF22" s="1336"/>
      <c r="BG22" s="1336"/>
      <c r="BH22" s="1336"/>
      <c r="BI22" s="1336"/>
      <c r="BJ22" s="1336"/>
      <c r="BK22" s="1336"/>
      <c r="BL22" s="1336"/>
      <c r="BM22" s="1336"/>
      <c r="BN22" s="1336"/>
      <c r="BO22" s="1336"/>
      <c r="BP22" s="1336"/>
      <c r="BQ22" s="1336"/>
      <c r="BR22" s="1336"/>
      <c r="BS22" s="1336"/>
      <c r="BT22" s="1336"/>
      <c r="BU22" s="1336"/>
      <c r="BV22" s="1336"/>
      <c r="BW22" s="1336"/>
      <c r="BX22" s="1336"/>
      <c r="BY22" s="1336"/>
      <c r="BZ22" s="1336"/>
      <c r="CA22" s="1336"/>
      <c r="CB22" s="1336"/>
      <c r="CC22" s="1336"/>
      <c r="CD22" s="1336"/>
      <c r="CE22" s="1336"/>
      <c r="CF22" s="1336"/>
      <c r="CG22" s="1336"/>
      <c r="CH22" s="1336"/>
      <c r="CI22" s="1336"/>
      <c r="CJ22" s="1336"/>
      <c r="CK22" s="1336"/>
      <c r="CL22" s="1336"/>
      <c r="CM22" s="1336"/>
      <c r="CN22" s="1336"/>
      <c r="CO22" s="1336"/>
      <c r="CP22" s="1336"/>
      <c r="CQ22" s="1336"/>
      <c r="CR22" s="1336"/>
      <c r="CS22" s="1336"/>
      <c r="CT22" s="1336"/>
      <c r="CU22" s="1336"/>
      <c r="CV22" s="1336"/>
      <c r="CW22" s="1336"/>
      <c r="CX22" s="1336"/>
      <c r="CY22" s="1336"/>
      <c r="CZ22" s="1336"/>
      <c r="DA22" s="1336"/>
      <c r="DB22" s="1336"/>
      <c r="DC22" s="1336"/>
      <c r="DD22" s="1336"/>
      <c r="DE22" s="1336"/>
      <c r="DF22" s="1336"/>
      <c r="DG22" s="1336"/>
      <c r="DH22" s="1336"/>
      <c r="DI22" s="1336"/>
      <c r="DJ22" s="1336"/>
      <c r="DK22" s="1336"/>
      <c r="DL22" s="1336"/>
      <c r="DM22" s="1336"/>
      <c r="DN22" s="1336"/>
      <c r="DO22" s="1336"/>
      <c r="DP22" s="1336"/>
      <c r="DQ22" s="1336"/>
      <c r="DR22" s="1336"/>
      <c r="DS22" s="1336"/>
      <c r="DT22" s="1336"/>
      <c r="DU22" s="1336"/>
      <c r="DV22" s="1336"/>
      <c r="DW22" s="1336"/>
      <c r="DX22" s="1336"/>
      <c r="DY22" s="1336"/>
      <c r="DZ22" s="1336"/>
      <c r="EA22" s="1336"/>
      <c r="EB22" s="1336"/>
      <c r="EC22" s="1336"/>
      <c r="ED22" s="1336"/>
      <c r="EE22" s="1336"/>
      <c r="EF22" s="1336"/>
      <c r="EG22" s="1336"/>
      <c r="EH22" s="1336"/>
      <c r="EI22" s="1336"/>
      <c r="EJ22" s="1336"/>
      <c r="EK22" s="1336"/>
      <c r="EL22" s="1336"/>
      <c r="EM22" s="1336"/>
      <c r="EN22" s="1336"/>
      <c r="EO22" s="1336"/>
      <c r="EP22" s="1336"/>
      <c r="EQ22" s="1336"/>
      <c r="ER22" s="1336"/>
      <c r="ES22" s="1336"/>
      <c r="ET22" s="1336"/>
      <c r="EU22" s="1336"/>
      <c r="EV22" s="1336"/>
      <c r="EW22" s="1336"/>
      <c r="EX22" s="1336"/>
      <c r="EY22" s="1336"/>
      <c r="EZ22" s="1336"/>
      <c r="FA22" s="1336"/>
      <c r="FB22" s="1336"/>
      <c r="FC22" s="1336"/>
      <c r="FD22" s="1336"/>
      <c r="FE22" s="1336"/>
      <c r="FF22" s="1336"/>
      <c r="FG22" s="1336"/>
      <c r="FH22" s="1336"/>
      <c r="FI22" s="1336"/>
      <c r="FJ22" s="1336"/>
      <c r="FK22" s="1336"/>
      <c r="FL22" s="1336"/>
      <c r="FM22" s="1336"/>
      <c r="FN22" s="1336"/>
      <c r="FO22" s="1336"/>
      <c r="FP22" s="1336"/>
      <c r="FQ22" s="1336"/>
      <c r="FR22" s="1336"/>
      <c r="FS22" s="1336"/>
      <c r="FT22" s="1336"/>
      <c r="FU22" s="1336"/>
      <c r="FV22" s="1336"/>
      <c r="FW22" s="1336"/>
      <c r="FX22" s="1336"/>
      <c r="FY22" s="1336"/>
      <c r="FZ22" s="1336"/>
      <c r="GA22" s="1336"/>
      <c r="GB22" s="1336"/>
      <c r="GC22" s="1336"/>
      <c r="GD22" s="1336"/>
      <c r="GE22" s="1336"/>
      <c r="GF22" s="1336"/>
      <c r="GG22" s="1336"/>
      <c r="GH22" s="1336"/>
      <c r="GI22" s="1336"/>
      <c r="GJ22" s="1336"/>
      <c r="GK22" s="1336"/>
      <c r="GL22" s="1336"/>
      <c r="GM22" s="1336"/>
      <c r="GN22" s="1336"/>
      <c r="GO22" s="1336"/>
      <c r="GP22" s="1336"/>
      <c r="GQ22" s="1336"/>
      <c r="GR22" s="1336"/>
      <c r="GS22" s="1336"/>
      <c r="GT22" s="1336"/>
      <c r="GU22" s="1336"/>
      <c r="GV22" s="1336"/>
      <c r="GW22" s="1336"/>
      <c r="GX22" s="1336"/>
      <c r="GY22" s="1336"/>
      <c r="GZ22" s="1336"/>
      <c r="HA22" s="1336"/>
      <c r="HB22" s="1336"/>
      <c r="HC22" s="1336"/>
      <c r="HD22" s="1336"/>
      <c r="HE22" s="1336"/>
      <c r="HF22" s="1336"/>
      <c r="HG22" s="1336"/>
      <c r="HH22" s="1336"/>
      <c r="HI22" s="1336"/>
      <c r="HJ22" s="1336"/>
      <c r="HK22" s="1336"/>
      <c r="HL22" s="1336"/>
      <c r="HM22" s="1336"/>
      <c r="HN22" s="1336"/>
      <c r="HO22" s="1336"/>
      <c r="HP22" s="1336"/>
      <c r="HQ22" s="1336"/>
      <c r="HR22" s="1336"/>
      <c r="HS22" s="1336"/>
      <c r="HT22" s="1336"/>
      <c r="HU22" s="1336"/>
      <c r="HV22" s="1336"/>
      <c r="HW22" s="1336"/>
      <c r="HX22" s="1336"/>
      <c r="HY22" s="1336"/>
      <c r="HZ22" s="1336"/>
      <c r="IA22" s="1336"/>
      <c r="IB22" s="1336"/>
      <c r="IC22" s="1336"/>
      <c r="ID22" s="1336"/>
      <c r="IE22" s="1336"/>
      <c r="IF22" s="1336"/>
      <c r="IG22" s="1336"/>
      <c r="IH22" s="1336"/>
      <c r="II22" s="1336"/>
      <c r="IJ22" s="1336"/>
      <c r="IK22" s="1336"/>
      <c r="IL22" s="1336"/>
      <c r="IM22" s="1336"/>
      <c r="IN22" s="1336"/>
      <c r="IO22" s="1336"/>
      <c r="IP22" s="1336"/>
    </row>
    <row r="23" spans="1:250">
      <c r="A23" s="1336"/>
      <c r="B23" s="2957"/>
      <c r="C23" s="2392" t="s">
        <v>1337</v>
      </c>
      <c r="D23" s="2400" t="s">
        <v>994</v>
      </c>
      <c r="E23" s="2398">
        <f t="shared" ref="E23:AJ23" si="17">E138</f>
        <v>105.3973797396439</v>
      </c>
      <c r="F23" s="2398">
        <f t="shared" si="17"/>
        <v>109.01567295329725</v>
      </c>
      <c r="G23" s="2398">
        <f t="shared" si="17"/>
        <v>112.51724703102629</v>
      </c>
      <c r="H23" s="2398">
        <f t="shared" si="17"/>
        <v>114.5014723417394</v>
      </c>
      <c r="I23" s="2398">
        <f t="shared" si="17"/>
        <v>116.01882110875533</v>
      </c>
      <c r="J23" s="2398">
        <f t="shared" si="17"/>
        <v>116.95257419614971</v>
      </c>
      <c r="K23" s="2398">
        <f t="shared" si="17"/>
        <v>116.71913592430111</v>
      </c>
      <c r="L23" s="2398">
        <f t="shared" si="17"/>
        <v>117.06929333207398</v>
      </c>
      <c r="M23" s="2398">
        <f t="shared" si="17"/>
        <v>117.30273160392264</v>
      </c>
      <c r="N23" s="2398">
        <f t="shared" si="17"/>
        <v>113.21756184657211</v>
      </c>
      <c r="O23" s="2398">
        <f t="shared" si="17"/>
        <v>110.29958344846459</v>
      </c>
      <c r="P23" s="2398">
        <f t="shared" si="17"/>
        <v>113.47693770418165</v>
      </c>
      <c r="Q23" s="2398">
        <f t="shared" si="17"/>
        <v>114.11067881488172</v>
      </c>
      <c r="R23" s="2398">
        <f t="shared" si="17"/>
        <v>109.34830076241485</v>
      </c>
      <c r="S23" s="2398">
        <f t="shared" si="17"/>
        <v>108.91027381825452</v>
      </c>
      <c r="T23" s="2398">
        <f t="shared" si="17"/>
        <v>109.81428687322374</v>
      </c>
      <c r="U23" s="2398">
        <f t="shared" si="17"/>
        <v>103.59216514327588</v>
      </c>
      <c r="V23" s="2398">
        <f t="shared" si="17"/>
        <v>104.29076355946367</v>
      </c>
      <c r="W23" s="2398">
        <f t="shared" si="17"/>
        <v>105.9873597130626</v>
      </c>
      <c r="X23" s="2398">
        <f t="shared" si="17"/>
        <v>102.49436763212363</v>
      </c>
      <c r="Y23" s="2398">
        <f t="shared" si="17"/>
        <v>99.400574646149096</v>
      </c>
      <c r="Z23" s="2398">
        <f t="shared" si="17"/>
        <v>99.999373288595777</v>
      </c>
      <c r="AA23" s="2398">
        <f t="shared" si="17"/>
        <v>100.59817193104246</v>
      </c>
      <c r="AB23" s="2398">
        <f t="shared" si="17"/>
        <v>106.0871594868037</v>
      </c>
      <c r="AC23" s="2398">
        <f t="shared" si="17"/>
        <v>105.08916174939257</v>
      </c>
      <c r="AD23" s="2398">
        <f t="shared" si="17"/>
        <v>101.89556898967693</v>
      </c>
      <c r="AE23" s="2398">
        <f t="shared" si="17"/>
        <v>99.799773741113555</v>
      </c>
      <c r="AF23" s="2398">
        <f t="shared" si="17"/>
        <v>100.79777147852469</v>
      </c>
      <c r="AG23" s="2398">
        <f t="shared" si="17"/>
        <v>102.44446774525305</v>
      </c>
      <c r="AH23" s="2398">
        <f t="shared" si="17"/>
        <v>106.12042607805076</v>
      </c>
      <c r="AI23" s="2398">
        <f t="shared" si="17"/>
        <v>105.039261862522</v>
      </c>
      <c r="AJ23" s="2398">
        <f t="shared" si="17"/>
        <v>100.29877260981912</v>
      </c>
      <c r="AK23" s="2032">
        <f>AK138</f>
        <v>103.50833333333334</v>
      </c>
      <c r="AL23" s="2032">
        <f>AL138</f>
        <v>99.2</v>
      </c>
      <c r="AM23" s="2032">
        <f>AM138</f>
        <v>97.1</v>
      </c>
      <c r="AN23" s="2032">
        <f>AN138</f>
        <v>93.4</v>
      </c>
      <c r="AO23" s="1905" t="s">
        <v>1341</v>
      </c>
      <c r="AP23" s="1336"/>
      <c r="AQ23" s="327"/>
      <c r="AR23" s="1336"/>
      <c r="AS23" s="1937"/>
      <c r="AT23" s="1336"/>
      <c r="AU23" s="1336"/>
      <c r="AV23" s="1336"/>
      <c r="AW23" s="1336"/>
      <c r="AX23" s="1336"/>
      <c r="AY23" s="1336"/>
      <c r="AZ23" s="1336"/>
      <c r="BA23" s="1336"/>
      <c r="BB23" s="1336"/>
      <c r="BC23" s="1336"/>
      <c r="BD23" s="1336"/>
      <c r="BE23" s="1336"/>
      <c r="BF23" s="1336"/>
      <c r="BG23" s="1336"/>
      <c r="BH23" s="1336"/>
      <c r="BI23" s="1336"/>
      <c r="BJ23" s="1336"/>
      <c r="BK23" s="1336"/>
      <c r="BL23" s="1336"/>
      <c r="BM23" s="1336"/>
      <c r="BN23" s="1336"/>
      <c r="BO23" s="1336"/>
      <c r="BP23" s="1336"/>
      <c r="BQ23" s="1336"/>
      <c r="BR23" s="1336"/>
      <c r="BS23" s="1336"/>
      <c r="BT23" s="1336"/>
      <c r="BU23" s="1336"/>
      <c r="BV23" s="1336"/>
      <c r="BW23" s="1336"/>
      <c r="BX23" s="1336"/>
      <c r="BY23" s="1336"/>
      <c r="BZ23" s="1336"/>
      <c r="CA23" s="1336"/>
      <c r="CB23" s="1336"/>
      <c r="CC23" s="1336"/>
      <c r="CD23" s="1336"/>
      <c r="CE23" s="1336"/>
      <c r="CF23" s="1336"/>
      <c r="CG23" s="1336"/>
      <c r="CH23" s="1336"/>
      <c r="CI23" s="1336"/>
      <c r="CJ23" s="1336"/>
      <c r="CK23" s="1336"/>
      <c r="CL23" s="1336"/>
      <c r="CM23" s="1336"/>
      <c r="CN23" s="1336"/>
      <c r="CO23" s="1336"/>
      <c r="CP23" s="1336"/>
      <c r="CQ23" s="1336"/>
      <c r="CR23" s="1336"/>
      <c r="CS23" s="1336"/>
      <c r="CT23" s="1336"/>
      <c r="CU23" s="1336"/>
      <c r="CV23" s="1336"/>
      <c r="CW23" s="1336"/>
      <c r="CX23" s="1336"/>
      <c r="CY23" s="1336"/>
      <c r="CZ23" s="1336"/>
      <c r="DA23" s="1336"/>
      <c r="DB23" s="1336"/>
      <c r="DC23" s="1336"/>
      <c r="DD23" s="1336"/>
      <c r="DE23" s="1336"/>
      <c r="DF23" s="1336"/>
      <c r="DG23" s="1336"/>
      <c r="DH23" s="1336"/>
      <c r="DI23" s="1336"/>
      <c r="DJ23" s="1336"/>
      <c r="DK23" s="1336"/>
      <c r="DL23" s="1336"/>
      <c r="DM23" s="1336"/>
      <c r="DN23" s="1336"/>
      <c r="DO23" s="1336"/>
      <c r="DP23" s="1336"/>
      <c r="DQ23" s="1336"/>
      <c r="DR23" s="1336"/>
      <c r="DS23" s="1336"/>
      <c r="DT23" s="1336"/>
      <c r="DU23" s="1336"/>
      <c r="DV23" s="1336"/>
      <c r="DW23" s="1336"/>
      <c r="DX23" s="1336"/>
      <c r="DY23" s="1336"/>
      <c r="DZ23" s="1336"/>
      <c r="EA23" s="1336"/>
      <c r="EB23" s="1336"/>
      <c r="EC23" s="1336"/>
      <c r="ED23" s="1336"/>
      <c r="EE23" s="1336"/>
      <c r="EF23" s="1336"/>
      <c r="EG23" s="1336"/>
      <c r="EH23" s="1336"/>
      <c r="EI23" s="1336"/>
      <c r="EJ23" s="1336"/>
      <c r="EK23" s="1336"/>
      <c r="EL23" s="1336"/>
      <c r="EM23" s="1336"/>
      <c r="EN23" s="1336"/>
      <c r="EO23" s="1336"/>
      <c r="EP23" s="1336"/>
      <c r="EQ23" s="1336"/>
      <c r="ER23" s="1336"/>
      <c r="ES23" s="1336"/>
      <c r="ET23" s="1336"/>
      <c r="EU23" s="1336"/>
      <c r="EV23" s="1336"/>
      <c r="EW23" s="1336"/>
      <c r="EX23" s="1336"/>
      <c r="EY23" s="1336"/>
      <c r="EZ23" s="1336"/>
      <c r="FA23" s="1336"/>
      <c r="FB23" s="1336"/>
      <c r="FC23" s="1336"/>
      <c r="FD23" s="1336"/>
      <c r="FE23" s="1336"/>
      <c r="FF23" s="1336"/>
      <c r="FG23" s="1336"/>
      <c r="FH23" s="1336"/>
      <c r="FI23" s="1336"/>
      <c r="FJ23" s="1336"/>
      <c r="FK23" s="1336"/>
      <c r="FL23" s="1336"/>
      <c r="FM23" s="1336"/>
      <c r="FN23" s="1336"/>
      <c r="FO23" s="1336"/>
      <c r="FP23" s="1336"/>
      <c r="FQ23" s="1336"/>
      <c r="FR23" s="1336"/>
      <c r="FS23" s="1336"/>
      <c r="FT23" s="1336"/>
      <c r="FU23" s="1336"/>
      <c r="FV23" s="1336"/>
      <c r="FW23" s="1336"/>
      <c r="FX23" s="1336"/>
      <c r="FY23" s="1336"/>
      <c r="FZ23" s="1336"/>
      <c r="GA23" s="1336"/>
      <c r="GB23" s="1336"/>
      <c r="GC23" s="1336"/>
      <c r="GD23" s="1336"/>
      <c r="GE23" s="1336"/>
      <c r="GF23" s="1336"/>
      <c r="GG23" s="1336"/>
      <c r="GH23" s="1336"/>
      <c r="GI23" s="1336"/>
      <c r="GJ23" s="1336"/>
      <c r="GK23" s="1336"/>
      <c r="GL23" s="1336"/>
      <c r="GM23" s="1336"/>
      <c r="GN23" s="1336"/>
      <c r="GO23" s="1336"/>
      <c r="GP23" s="1336"/>
      <c r="GQ23" s="1336"/>
      <c r="GR23" s="1336"/>
      <c r="GS23" s="1336"/>
      <c r="GT23" s="1336"/>
      <c r="GU23" s="1336"/>
      <c r="GV23" s="1336"/>
      <c r="GW23" s="1336"/>
      <c r="GX23" s="1336"/>
      <c r="GY23" s="1336"/>
      <c r="GZ23" s="1336"/>
      <c r="HA23" s="1336"/>
      <c r="HB23" s="1336"/>
      <c r="HC23" s="1336"/>
      <c r="HD23" s="1336"/>
      <c r="HE23" s="1336"/>
      <c r="HF23" s="1336"/>
      <c r="HG23" s="1336"/>
      <c r="HH23" s="1336"/>
      <c r="HI23" s="1336"/>
      <c r="HJ23" s="1336"/>
      <c r="HK23" s="1336"/>
      <c r="HL23" s="1336"/>
      <c r="HM23" s="1336"/>
      <c r="HN23" s="1336"/>
      <c r="HO23" s="1336"/>
      <c r="HP23" s="1336"/>
      <c r="HQ23" s="1336"/>
      <c r="HR23" s="1336"/>
      <c r="HS23" s="1336"/>
      <c r="HT23" s="1336"/>
      <c r="HU23" s="1336"/>
      <c r="HV23" s="1336"/>
      <c r="HW23" s="1336"/>
      <c r="HX23" s="1336"/>
      <c r="HY23" s="1336"/>
      <c r="HZ23" s="1336"/>
      <c r="IA23" s="1336"/>
      <c r="IB23" s="1336"/>
      <c r="IC23" s="1336"/>
      <c r="ID23" s="1336"/>
      <c r="IE23" s="1336"/>
      <c r="IF23" s="1336"/>
      <c r="IG23" s="1336"/>
      <c r="IH23" s="1336"/>
      <c r="II23" s="1336"/>
      <c r="IJ23" s="1336"/>
      <c r="IK23" s="1336"/>
      <c r="IL23" s="1336"/>
      <c r="IM23" s="1336"/>
      <c r="IN23" s="1336"/>
      <c r="IO23" s="1336"/>
      <c r="IP23" s="1336"/>
    </row>
    <row r="24" spans="1:250">
      <c r="A24" s="1336"/>
      <c r="B24" s="2957"/>
      <c r="C24" s="2399" t="s">
        <v>566</v>
      </c>
      <c r="D24" s="2385" t="s">
        <v>577</v>
      </c>
      <c r="E24" s="2367" t="s">
        <v>1296</v>
      </c>
      <c r="F24" s="1218">
        <f t="shared" ref="F24:AM24" si="18">ROUND((F23-E23)/E23*100,1)</f>
        <v>3.4</v>
      </c>
      <c r="G24" s="1218">
        <f t="shared" si="18"/>
        <v>3.2</v>
      </c>
      <c r="H24" s="1218">
        <f t="shared" si="18"/>
        <v>1.8</v>
      </c>
      <c r="I24" s="1218">
        <f t="shared" si="18"/>
        <v>1.3</v>
      </c>
      <c r="J24" s="1218">
        <f t="shared" si="18"/>
        <v>0.8</v>
      </c>
      <c r="K24" s="1218">
        <f t="shared" si="18"/>
        <v>-0.2</v>
      </c>
      <c r="L24" s="1218">
        <f t="shared" si="18"/>
        <v>0.3</v>
      </c>
      <c r="M24" s="1218">
        <f t="shared" si="18"/>
        <v>0.2</v>
      </c>
      <c r="N24" s="1218">
        <f t="shared" si="18"/>
        <v>-3.5</v>
      </c>
      <c r="O24" s="1218">
        <f t="shared" si="18"/>
        <v>-2.6</v>
      </c>
      <c r="P24" s="1218">
        <f t="shared" si="18"/>
        <v>2.9</v>
      </c>
      <c r="Q24" s="1218">
        <f t="shared" si="18"/>
        <v>0.6</v>
      </c>
      <c r="R24" s="1218">
        <f t="shared" si="18"/>
        <v>-4.2</v>
      </c>
      <c r="S24" s="1218">
        <f t="shared" si="18"/>
        <v>-0.4</v>
      </c>
      <c r="T24" s="1218">
        <f t="shared" si="18"/>
        <v>0.8</v>
      </c>
      <c r="U24" s="1218">
        <f t="shared" si="18"/>
        <v>-5.7</v>
      </c>
      <c r="V24" s="1218">
        <f t="shared" si="18"/>
        <v>0.7</v>
      </c>
      <c r="W24" s="1218">
        <f t="shared" si="18"/>
        <v>1.6</v>
      </c>
      <c r="X24" s="1218">
        <f t="shared" si="18"/>
        <v>-3.3</v>
      </c>
      <c r="Y24" s="1218">
        <f t="shared" si="18"/>
        <v>-3</v>
      </c>
      <c r="Z24" s="1218">
        <f t="shared" si="18"/>
        <v>0.6</v>
      </c>
      <c r="AA24" s="1218">
        <f t="shared" si="18"/>
        <v>0.6</v>
      </c>
      <c r="AB24" s="1218">
        <f t="shared" si="18"/>
        <v>5.5</v>
      </c>
      <c r="AC24" s="1218">
        <f t="shared" si="18"/>
        <v>-0.9</v>
      </c>
      <c r="AD24" s="1218">
        <f t="shared" si="18"/>
        <v>-3</v>
      </c>
      <c r="AE24" s="1218">
        <f t="shared" si="18"/>
        <v>-2.1</v>
      </c>
      <c r="AF24" s="1218">
        <f t="shared" si="18"/>
        <v>1</v>
      </c>
      <c r="AG24" s="1218">
        <f t="shared" si="18"/>
        <v>1.6</v>
      </c>
      <c r="AH24" s="1218">
        <f t="shared" si="18"/>
        <v>3.6</v>
      </c>
      <c r="AI24" s="1218">
        <f t="shared" si="18"/>
        <v>-1</v>
      </c>
      <c r="AJ24" s="1218">
        <f t="shared" si="18"/>
        <v>-4.5</v>
      </c>
      <c r="AK24" s="1499">
        <f t="shared" si="18"/>
        <v>3.2</v>
      </c>
      <c r="AL24" s="1499">
        <f t="shared" si="18"/>
        <v>-4.2</v>
      </c>
      <c r="AM24" s="1499">
        <f t="shared" si="18"/>
        <v>-2.1</v>
      </c>
      <c r="AN24" s="2199">
        <f>ROUND((AN23-AM23)/AM23*100,1)</f>
        <v>-3.8</v>
      </c>
      <c r="AO24" s="1905" t="s">
        <v>1342</v>
      </c>
      <c r="AP24" s="1336"/>
      <c r="AQ24" s="327"/>
      <c r="AR24" s="1336"/>
      <c r="AS24" s="1336"/>
      <c r="AT24" s="1336"/>
      <c r="AU24" s="1336"/>
      <c r="AV24" s="1336"/>
      <c r="AW24" s="1336"/>
      <c r="AX24" s="1336"/>
      <c r="AY24" s="1336"/>
      <c r="AZ24" s="1336"/>
      <c r="BA24" s="1336"/>
      <c r="BB24" s="1336"/>
      <c r="BC24" s="1336"/>
      <c r="BD24" s="1336"/>
      <c r="BE24" s="1336"/>
      <c r="BF24" s="1336"/>
      <c r="BG24" s="1336"/>
      <c r="BH24" s="1336"/>
      <c r="BI24" s="1336"/>
      <c r="BJ24" s="1336"/>
      <c r="BK24" s="1336"/>
      <c r="BL24" s="1336"/>
      <c r="BM24" s="1336"/>
      <c r="BN24" s="1336"/>
      <c r="BO24" s="1336"/>
      <c r="BP24" s="1336"/>
      <c r="BQ24" s="1336"/>
      <c r="BR24" s="1336"/>
      <c r="BS24" s="1336"/>
      <c r="BT24" s="1336"/>
      <c r="BU24" s="1336"/>
      <c r="BV24" s="1336"/>
      <c r="BW24" s="1336"/>
      <c r="BX24" s="1336"/>
      <c r="BY24" s="1336"/>
      <c r="BZ24" s="1336"/>
      <c r="CA24" s="1336"/>
      <c r="CB24" s="1336"/>
      <c r="CC24" s="1336"/>
      <c r="CD24" s="1336"/>
      <c r="CE24" s="1336"/>
      <c r="CF24" s="1336"/>
      <c r="CG24" s="1336"/>
      <c r="CH24" s="1336"/>
      <c r="CI24" s="1336"/>
      <c r="CJ24" s="1336"/>
      <c r="CK24" s="1336"/>
      <c r="CL24" s="1336"/>
      <c r="CM24" s="1336"/>
      <c r="CN24" s="1336"/>
      <c r="CO24" s="1336"/>
      <c r="CP24" s="1336"/>
      <c r="CQ24" s="1336"/>
      <c r="CR24" s="1336"/>
      <c r="CS24" s="1336"/>
      <c r="CT24" s="1336"/>
      <c r="CU24" s="1336"/>
      <c r="CV24" s="1336"/>
      <c r="CW24" s="1336"/>
      <c r="CX24" s="1336"/>
      <c r="CY24" s="1336"/>
      <c r="CZ24" s="1336"/>
      <c r="DA24" s="1336"/>
      <c r="DB24" s="1336"/>
      <c r="DC24" s="1336"/>
      <c r="DD24" s="1336"/>
      <c r="DE24" s="1336"/>
      <c r="DF24" s="1336"/>
      <c r="DG24" s="1336"/>
      <c r="DH24" s="1336"/>
      <c r="DI24" s="1336"/>
      <c r="DJ24" s="1336"/>
      <c r="DK24" s="1336"/>
      <c r="DL24" s="1336"/>
      <c r="DM24" s="1336"/>
      <c r="DN24" s="1336"/>
      <c r="DO24" s="1336"/>
      <c r="DP24" s="1336"/>
      <c r="DQ24" s="1336"/>
      <c r="DR24" s="1336"/>
      <c r="DS24" s="1336"/>
      <c r="DT24" s="1336"/>
      <c r="DU24" s="1336"/>
      <c r="DV24" s="1336"/>
      <c r="DW24" s="1336"/>
      <c r="DX24" s="1336"/>
      <c r="DY24" s="1336"/>
      <c r="DZ24" s="1336"/>
      <c r="EA24" s="1336"/>
      <c r="EB24" s="1336"/>
      <c r="EC24" s="1336"/>
      <c r="ED24" s="1336"/>
      <c r="EE24" s="1336"/>
      <c r="EF24" s="1336"/>
      <c r="EG24" s="1336"/>
      <c r="EH24" s="1336"/>
      <c r="EI24" s="1336"/>
      <c r="EJ24" s="1336"/>
      <c r="EK24" s="1336"/>
      <c r="EL24" s="1336"/>
      <c r="EM24" s="1336"/>
      <c r="EN24" s="1336"/>
      <c r="EO24" s="1336"/>
      <c r="EP24" s="1336"/>
      <c r="EQ24" s="1336"/>
      <c r="ER24" s="1336"/>
      <c r="ES24" s="1336"/>
      <c r="ET24" s="1336"/>
      <c r="EU24" s="1336"/>
      <c r="EV24" s="1336"/>
      <c r="EW24" s="1336"/>
      <c r="EX24" s="1336"/>
      <c r="EY24" s="1336"/>
      <c r="EZ24" s="1336"/>
      <c r="FA24" s="1336"/>
      <c r="FB24" s="1336"/>
      <c r="FC24" s="1336"/>
      <c r="FD24" s="1336"/>
      <c r="FE24" s="1336"/>
      <c r="FF24" s="1336"/>
      <c r="FG24" s="1336"/>
      <c r="FH24" s="1336"/>
      <c r="FI24" s="1336"/>
      <c r="FJ24" s="1336"/>
      <c r="FK24" s="1336"/>
      <c r="FL24" s="1336"/>
      <c r="FM24" s="1336"/>
      <c r="FN24" s="1336"/>
      <c r="FO24" s="1336"/>
      <c r="FP24" s="1336"/>
      <c r="FQ24" s="1336"/>
      <c r="FR24" s="1336"/>
      <c r="FS24" s="1336"/>
      <c r="FT24" s="1336"/>
      <c r="FU24" s="1336"/>
      <c r="FV24" s="1336"/>
      <c r="FW24" s="1336"/>
      <c r="FX24" s="1336"/>
      <c r="FY24" s="1336"/>
      <c r="FZ24" s="1336"/>
      <c r="GA24" s="1336"/>
      <c r="GB24" s="1336"/>
      <c r="GC24" s="1336"/>
      <c r="GD24" s="1336"/>
      <c r="GE24" s="1336"/>
      <c r="GF24" s="1336"/>
      <c r="GG24" s="1336"/>
      <c r="GH24" s="1336"/>
      <c r="GI24" s="1336"/>
      <c r="GJ24" s="1336"/>
      <c r="GK24" s="1336"/>
      <c r="GL24" s="1336"/>
      <c r="GM24" s="1336"/>
      <c r="GN24" s="1336"/>
      <c r="GO24" s="1336"/>
      <c r="GP24" s="1336"/>
      <c r="GQ24" s="1336"/>
      <c r="GR24" s="1336"/>
      <c r="GS24" s="1336"/>
      <c r="GT24" s="1336"/>
      <c r="GU24" s="1336"/>
      <c r="GV24" s="1336"/>
      <c r="GW24" s="1336"/>
      <c r="GX24" s="1336"/>
      <c r="GY24" s="1336"/>
      <c r="GZ24" s="1336"/>
      <c r="HA24" s="1336"/>
      <c r="HB24" s="1336"/>
      <c r="HC24" s="1336"/>
      <c r="HD24" s="1336"/>
      <c r="HE24" s="1336"/>
      <c r="HF24" s="1336"/>
      <c r="HG24" s="1336"/>
      <c r="HH24" s="1336"/>
      <c r="HI24" s="1336"/>
      <c r="HJ24" s="1336"/>
      <c r="HK24" s="1336"/>
      <c r="HL24" s="1336"/>
      <c r="HM24" s="1336"/>
      <c r="HN24" s="1336"/>
      <c r="HO24" s="1336"/>
      <c r="HP24" s="1336"/>
      <c r="HQ24" s="1336"/>
      <c r="HR24" s="1336"/>
      <c r="HS24" s="1336"/>
      <c r="HT24" s="1336"/>
      <c r="HU24" s="1336"/>
      <c r="HV24" s="1336"/>
      <c r="HW24" s="1336"/>
      <c r="HX24" s="1336"/>
      <c r="HY24" s="1336"/>
      <c r="HZ24" s="1336"/>
      <c r="IA24" s="1336"/>
      <c r="IB24" s="1336"/>
      <c r="IC24" s="1336"/>
      <c r="ID24" s="1336"/>
      <c r="IE24" s="1336"/>
      <c r="IF24" s="1336"/>
      <c r="IG24" s="1336"/>
      <c r="IH24" s="1336"/>
      <c r="II24" s="1336"/>
      <c r="IJ24" s="1336"/>
      <c r="IK24" s="1336"/>
      <c r="IL24" s="1336"/>
      <c r="IM24" s="1336"/>
      <c r="IN24" s="1336"/>
      <c r="IO24" s="1336"/>
      <c r="IP24" s="1336"/>
    </row>
    <row r="25" spans="1:250">
      <c r="A25" s="1336"/>
      <c r="B25" s="2957"/>
      <c r="C25" s="2392" t="s">
        <v>569</v>
      </c>
      <c r="D25" s="2383" t="s">
        <v>994</v>
      </c>
      <c r="E25" s="2032">
        <f t="shared" ref="E25:AJ25" si="19">E141</f>
        <v>198.47354429294231</v>
      </c>
      <c r="F25" s="2032">
        <f t="shared" si="19"/>
        <v>186.25689620672898</v>
      </c>
      <c r="G25" s="2032">
        <f t="shared" si="19"/>
        <v>172.59931014111615</v>
      </c>
      <c r="H25" s="2032">
        <f t="shared" si="19"/>
        <v>148.88648295838931</v>
      </c>
      <c r="I25" s="2032">
        <f t="shared" si="19"/>
        <v>126.82342534627929</v>
      </c>
      <c r="J25" s="2032">
        <f t="shared" si="19"/>
        <v>124.75599259322782</v>
      </c>
      <c r="K25" s="2032">
        <f t="shared" si="19"/>
        <v>129.85148341893046</v>
      </c>
      <c r="L25" s="2032">
        <f t="shared" si="19"/>
        <v>139.52038609229245</v>
      </c>
      <c r="M25" s="2032">
        <f t="shared" si="19"/>
        <v>140.50189457101382</v>
      </c>
      <c r="N25" s="2032">
        <f t="shared" si="19"/>
        <v>122.87650827227195</v>
      </c>
      <c r="O25" s="2032">
        <f t="shared" si="19"/>
        <v>122.55281930588508</v>
      </c>
      <c r="P25" s="2032">
        <f t="shared" si="19"/>
        <v>124.82908365015388</v>
      </c>
      <c r="Q25" s="2032">
        <f t="shared" si="19"/>
        <v>117.81234218525188</v>
      </c>
      <c r="R25" s="2032">
        <f t="shared" si="19"/>
        <v>109.81409224162846</v>
      </c>
      <c r="S25" s="2032">
        <f t="shared" si="19"/>
        <v>114.19955565719224</v>
      </c>
      <c r="T25" s="2032">
        <f t="shared" si="19"/>
        <v>122.58414404456768</v>
      </c>
      <c r="U25" s="2032">
        <f t="shared" si="19"/>
        <v>127.77360908631815</v>
      </c>
      <c r="V25" s="2032">
        <f t="shared" si="19"/>
        <v>135.09315635848523</v>
      </c>
      <c r="W25" s="2032">
        <f t="shared" si="19"/>
        <v>137.32765438451057</v>
      </c>
      <c r="X25" s="2032">
        <f t="shared" si="19"/>
        <v>130.62416030643456</v>
      </c>
      <c r="Y25" s="2032">
        <f t="shared" si="19"/>
        <v>118.26133010636913</v>
      </c>
      <c r="Z25" s="2032">
        <f t="shared" si="19"/>
        <v>124.49495310420617</v>
      </c>
      <c r="AA25" s="2032">
        <f t="shared" si="19"/>
        <v>121.80102557750273</v>
      </c>
      <c r="AB25" s="2032">
        <f t="shared" si="19"/>
        <v>117.11275635467389</v>
      </c>
      <c r="AC25" s="2032">
        <f t="shared" si="19"/>
        <v>123.84757517143251</v>
      </c>
      <c r="AD25" s="2032">
        <f t="shared" si="19"/>
        <v>127.75272592719639</v>
      </c>
      <c r="AE25" s="2032">
        <f t="shared" si="19"/>
        <v>123.68050989845861</v>
      </c>
      <c r="AF25" s="2032">
        <f t="shared" si="19"/>
        <v>120.11993126820329</v>
      </c>
      <c r="AG25" s="2032">
        <f t="shared" si="19"/>
        <v>120.6733349849292</v>
      </c>
      <c r="AH25" s="2032">
        <f t="shared" si="19"/>
        <v>130.44665345389984</v>
      </c>
      <c r="AI25" s="2032">
        <f t="shared" si="19"/>
        <v>121.96809085047659</v>
      </c>
      <c r="AJ25" s="2032">
        <f t="shared" si="19"/>
        <v>103.74753451676528</v>
      </c>
      <c r="AK25" s="2398">
        <f>AK141</f>
        <v>105.2</v>
      </c>
      <c r="AL25" s="2398">
        <f>AL141</f>
        <v>104.5</v>
      </c>
      <c r="AM25" s="2398">
        <f>AM141</f>
        <v>100.9</v>
      </c>
      <c r="AN25" s="2398">
        <f>AN141</f>
        <v>100.2</v>
      </c>
      <c r="AO25" s="1939"/>
      <c r="AP25" s="1336"/>
      <c r="AQ25" s="327"/>
      <c r="AR25" s="1336"/>
      <c r="AS25" s="1336"/>
      <c r="AT25" s="1336"/>
      <c r="AU25" s="1336"/>
      <c r="AV25" s="1336"/>
      <c r="AW25" s="1336"/>
      <c r="AX25" s="1336"/>
      <c r="AY25" s="1336"/>
      <c r="AZ25" s="1336"/>
      <c r="BA25" s="1336"/>
      <c r="BB25" s="1336"/>
      <c r="BC25" s="1336"/>
      <c r="BD25" s="1336"/>
      <c r="BE25" s="1336"/>
      <c r="BF25" s="1336"/>
      <c r="BG25" s="1336"/>
      <c r="BH25" s="1336"/>
      <c r="BI25" s="1336"/>
      <c r="BJ25" s="1336"/>
      <c r="BK25" s="1336"/>
      <c r="BL25" s="1336"/>
      <c r="BM25" s="1336"/>
      <c r="BN25" s="1336"/>
      <c r="BO25" s="1336"/>
      <c r="BP25" s="1336"/>
      <c r="BQ25" s="1336"/>
      <c r="BR25" s="1336"/>
      <c r="BS25" s="1336"/>
      <c r="BT25" s="1336"/>
      <c r="BU25" s="1336"/>
      <c r="BV25" s="1336"/>
      <c r="BW25" s="1336"/>
      <c r="BX25" s="1336"/>
      <c r="BY25" s="1336"/>
      <c r="BZ25" s="1336"/>
      <c r="CA25" s="1336"/>
      <c r="CB25" s="1336"/>
      <c r="CC25" s="1336"/>
      <c r="CD25" s="1336"/>
      <c r="CE25" s="1336"/>
      <c r="CF25" s="1336"/>
      <c r="CG25" s="1336"/>
      <c r="CH25" s="1336"/>
      <c r="CI25" s="1336"/>
      <c r="CJ25" s="1336"/>
      <c r="CK25" s="1336"/>
      <c r="CL25" s="1336"/>
      <c r="CM25" s="1336"/>
      <c r="CN25" s="1336"/>
      <c r="CO25" s="1336"/>
      <c r="CP25" s="1336"/>
      <c r="CQ25" s="1336"/>
      <c r="CR25" s="1336"/>
      <c r="CS25" s="1336"/>
      <c r="CT25" s="1336"/>
      <c r="CU25" s="1336"/>
      <c r="CV25" s="1336"/>
      <c r="CW25" s="1336"/>
      <c r="CX25" s="1336"/>
      <c r="CY25" s="1336"/>
      <c r="CZ25" s="1336"/>
      <c r="DA25" s="1336"/>
      <c r="DB25" s="1336"/>
      <c r="DC25" s="1336"/>
      <c r="DD25" s="1336"/>
      <c r="DE25" s="1336"/>
      <c r="DF25" s="1336"/>
      <c r="DG25" s="1336"/>
      <c r="DH25" s="1336"/>
      <c r="DI25" s="1336"/>
      <c r="DJ25" s="1336"/>
      <c r="DK25" s="1336"/>
      <c r="DL25" s="1336"/>
      <c r="DM25" s="1336"/>
      <c r="DN25" s="1336"/>
      <c r="DO25" s="1336"/>
      <c r="DP25" s="1336"/>
      <c r="DQ25" s="1336"/>
      <c r="DR25" s="1336"/>
      <c r="DS25" s="1336"/>
      <c r="DT25" s="1336"/>
      <c r="DU25" s="1336"/>
      <c r="DV25" s="1336"/>
      <c r="DW25" s="1336"/>
      <c r="DX25" s="1336"/>
      <c r="DY25" s="1336"/>
      <c r="DZ25" s="1336"/>
      <c r="EA25" s="1336"/>
      <c r="EB25" s="1336"/>
      <c r="EC25" s="1336"/>
      <c r="ED25" s="1336"/>
      <c r="EE25" s="1336"/>
      <c r="EF25" s="1336"/>
      <c r="EG25" s="1336"/>
      <c r="EH25" s="1336"/>
      <c r="EI25" s="1336"/>
      <c r="EJ25" s="1336"/>
      <c r="EK25" s="1336"/>
      <c r="EL25" s="1336"/>
      <c r="EM25" s="1336"/>
      <c r="EN25" s="1336"/>
      <c r="EO25" s="1336"/>
      <c r="EP25" s="1336"/>
      <c r="EQ25" s="1336"/>
      <c r="ER25" s="1336"/>
      <c r="ES25" s="1336"/>
      <c r="ET25" s="1336"/>
      <c r="EU25" s="1336"/>
      <c r="EV25" s="1336"/>
      <c r="EW25" s="1336"/>
      <c r="EX25" s="1336"/>
      <c r="EY25" s="1336"/>
      <c r="EZ25" s="1336"/>
      <c r="FA25" s="1336"/>
      <c r="FB25" s="1336"/>
      <c r="FC25" s="1336"/>
      <c r="FD25" s="1336"/>
      <c r="FE25" s="1336"/>
      <c r="FF25" s="1336"/>
      <c r="FG25" s="1336"/>
      <c r="FH25" s="1336"/>
      <c r="FI25" s="1336"/>
      <c r="FJ25" s="1336"/>
      <c r="FK25" s="1336"/>
      <c r="FL25" s="1336"/>
      <c r="FM25" s="1336"/>
      <c r="FN25" s="1336"/>
      <c r="FO25" s="1336"/>
      <c r="FP25" s="1336"/>
      <c r="FQ25" s="1336"/>
      <c r="FR25" s="1336"/>
      <c r="FS25" s="1336"/>
      <c r="FT25" s="1336"/>
      <c r="FU25" s="1336"/>
      <c r="FV25" s="1336"/>
      <c r="FW25" s="1336"/>
      <c r="FX25" s="1336"/>
      <c r="FY25" s="1336"/>
      <c r="FZ25" s="1336"/>
      <c r="GA25" s="1336"/>
      <c r="GB25" s="1336"/>
      <c r="GC25" s="1336"/>
      <c r="GD25" s="1336"/>
      <c r="GE25" s="1336"/>
      <c r="GF25" s="1336"/>
      <c r="GG25" s="1336"/>
      <c r="GH25" s="1336"/>
      <c r="GI25" s="1336"/>
      <c r="GJ25" s="1336"/>
      <c r="GK25" s="1336"/>
      <c r="GL25" s="1336"/>
      <c r="GM25" s="1336"/>
      <c r="GN25" s="1336"/>
      <c r="GO25" s="1336"/>
      <c r="GP25" s="1336"/>
      <c r="GQ25" s="1336"/>
      <c r="GR25" s="1336"/>
      <c r="GS25" s="1336"/>
      <c r="GT25" s="1336"/>
      <c r="GU25" s="1336"/>
      <c r="GV25" s="1336"/>
      <c r="GW25" s="1336"/>
      <c r="GX25" s="1336"/>
      <c r="GY25" s="1336"/>
      <c r="GZ25" s="1336"/>
      <c r="HA25" s="1336"/>
      <c r="HB25" s="1336"/>
      <c r="HC25" s="1336"/>
      <c r="HD25" s="1336"/>
      <c r="HE25" s="1336"/>
      <c r="HF25" s="1336"/>
      <c r="HG25" s="1336"/>
      <c r="HH25" s="1336"/>
      <c r="HI25" s="1336"/>
      <c r="HJ25" s="1336"/>
      <c r="HK25" s="1336"/>
      <c r="HL25" s="1336"/>
      <c r="HM25" s="1336"/>
      <c r="HN25" s="1336"/>
      <c r="HO25" s="1336"/>
      <c r="HP25" s="1336"/>
      <c r="HQ25" s="1336"/>
      <c r="HR25" s="1336"/>
      <c r="HS25" s="1336"/>
      <c r="HT25" s="1336"/>
      <c r="HU25" s="1336"/>
      <c r="HV25" s="1336"/>
      <c r="HW25" s="1336"/>
      <c r="HX25" s="1336"/>
      <c r="HY25" s="1336"/>
      <c r="HZ25" s="1336"/>
      <c r="IA25" s="1336"/>
      <c r="IB25" s="1336"/>
      <c r="IC25" s="1336"/>
      <c r="ID25" s="1336"/>
      <c r="IE25" s="1336"/>
      <c r="IF25" s="1336"/>
      <c r="IG25" s="1336"/>
      <c r="IH25" s="1336"/>
      <c r="II25" s="1336"/>
      <c r="IJ25" s="1336"/>
      <c r="IK25" s="1336"/>
      <c r="IL25" s="1336"/>
      <c r="IM25" s="1336"/>
      <c r="IN25" s="1336"/>
      <c r="IO25" s="1336"/>
      <c r="IP25" s="1336"/>
    </row>
    <row r="26" spans="1:250">
      <c r="A26" s="1336"/>
      <c r="B26" s="2957"/>
      <c r="C26" s="2399" t="s">
        <v>570</v>
      </c>
      <c r="D26" s="2385" t="s">
        <v>577</v>
      </c>
      <c r="E26" s="2401" t="s">
        <v>1296</v>
      </c>
      <c r="F26" s="1499">
        <f t="shared" ref="F26:AN26" si="20">ROUND((F25-E25)/E25*100,1)</f>
        <v>-6.2</v>
      </c>
      <c r="G26" s="1499">
        <f t="shared" si="20"/>
        <v>-7.3</v>
      </c>
      <c r="H26" s="1499">
        <f t="shared" si="20"/>
        <v>-13.7</v>
      </c>
      <c r="I26" s="1499">
        <f t="shared" si="20"/>
        <v>-14.8</v>
      </c>
      <c r="J26" s="1499">
        <f t="shared" si="20"/>
        <v>-1.6</v>
      </c>
      <c r="K26" s="1499">
        <f t="shared" si="20"/>
        <v>4.0999999999999996</v>
      </c>
      <c r="L26" s="1499">
        <f t="shared" si="20"/>
        <v>7.4</v>
      </c>
      <c r="M26" s="1499">
        <f t="shared" si="20"/>
        <v>0.7</v>
      </c>
      <c r="N26" s="1499">
        <f t="shared" si="20"/>
        <v>-12.5</v>
      </c>
      <c r="O26" s="1499">
        <f t="shared" si="20"/>
        <v>-0.3</v>
      </c>
      <c r="P26" s="1499">
        <f t="shared" si="20"/>
        <v>1.9</v>
      </c>
      <c r="Q26" s="1499">
        <f t="shared" si="20"/>
        <v>-5.6</v>
      </c>
      <c r="R26" s="1499">
        <f t="shared" si="20"/>
        <v>-6.8</v>
      </c>
      <c r="S26" s="1499">
        <f t="shared" si="20"/>
        <v>4</v>
      </c>
      <c r="T26" s="1499">
        <f t="shared" si="20"/>
        <v>7.3</v>
      </c>
      <c r="U26" s="1499">
        <f t="shared" si="20"/>
        <v>4.2</v>
      </c>
      <c r="V26" s="1499">
        <f t="shared" si="20"/>
        <v>5.7</v>
      </c>
      <c r="W26" s="1499">
        <f t="shared" si="20"/>
        <v>1.7</v>
      </c>
      <c r="X26" s="1499">
        <f t="shared" si="20"/>
        <v>-4.9000000000000004</v>
      </c>
      <c r="Y26" s="1499">
        <f t="shared" si="20"/>
        <v>-9.5</v>
      </c>
      <c r="Z26" s="1499">
        <f t="shared" si="20"/>
        <v>5.3</v>
      </c>
      <c r="AA26" s="1499">
        <f t="shared" si="20"/>
        <v>-2.2000000000000002</v>
      </c>
      <c r="AB26" s="1499">
        <f t="shared" si="20"/>
        <v>-3.8</v>
      </c>
      <c r="AC26" s="1499">
        <f t="shared" si="20"/>
        <v>5.8</v>
      </c>
      <c r="AD26" s="1499">
        <f t="shared" si="20"/>
        <v>3.2</v>
      </c>
      <c r="AE26" s="1499">
        <f t="shared" si="20"/>
        <v>-3.2</v>
      </c>
      <c r="AF26" s="1499">
        <f t="shared" si="20"/>
        <v>-2.9</v>
      </c>
      <c r="AG26" s="1499">
        <f t="shared" si="20"/>
        <v>0.5</v>
      </c>
      <c r="AH26" s="1499">
        <f t="shared" si="20"/>
        <v>8.1</v>
      </c>
      <c r="AI26" s="1499">
        <f t="shared" si="20"/>
        <v>-6.5</v>
      </c>
      <c r="AJ26" s="1499">
        <f t="shared" si="20"/>
        <v>-14.9</v>
      </c>
      <c r="AK26" s="1218">
        <f t="shared" si="20"/>
        <v>1.4</v>
      </c>
      <c r="AL26" s="1218">
        <f t="shared" si="20"/>
        <v>-0.7</v>
      </c>
      <c r="AM26" s="1218">
        <f t="shared" si="20"/>
        <v>-3.4</v>
      </c>
      <c r="AN26" s="1218">
        <f t="shared" si="20"/>
        <v>-0.7</v>
      </c>
      <c r="AO26" s="1939"/>
      <c r="AP26" s="1336"/>
      <c r="AQ26" s="327"/>
      <c r="AR26" s="1336"/>
      <c r="AS26" s="1336"/>
      <c r="AT26" s="1336"/>
      <c r="AU26" s="1336"/>
      <c r="AV26" s="1336"/>
      <c r="AW26" s="1336"/>
      <c r="AX26" s="1336"/>
      <c r="AY26" s="1336"/>
      <c r="AZ26" s="1336"/>
      <c r="BA26" s="1336"/>
      <c r="BB26" s="1336"/>
      <c r="BC26" s="1336"/>
      <c r="BD26" s="1336"/>
      <c r="BE26" s="1336"/>
      <c r="BF26" s="1336"/>
      <c r="BG26" s="1336"/>
      <c r="BH26" s="1336"/>
      <c r="BI26" s="1336"/>
      <c r="BJ26" s="1336"/>
      <c r="BK26" s="1336"/>
      <c r="BL26" s="1336"/>
      <c r="BM26" s="1336"/>
      <c r="BN26" s="1336"/>
      <c r="BO26" s="1336"/>
      <c r="BP26" s="1336"/>
      <c r="BQ26" s="1336"/>
      <c r="BR26" s="1336"/>
      <c r="BS26" s="1336"/>
      <c r="BT26" s="1336"/>
      <c r="BU26" s="1336"/>
      <c r="BV26" s="1336"/>
      <c r="BW26" s="1336"/>
      <c r="BX26" s="1336"/>
      <c r="BY26" s="1336"/>
      <c r="BZ26" s="1336"/>
      <c r="CA26" s="1336"/>
      <c r="CB26" s="1336"/>
      <c r="CC26" s="1336"/>
      <c r="CD26" s="1336"/>
      <c r="CE26" s="1336"/>
      <c r="CF26" s="1336"/>
      <c r="CG26" s="1336"/>
      <c r="CH26" s="1336"/>
      <c r="CI26" s="1336"/>
      <c r="CJ26" s="1336"/>
      <c r="CK26" s="1336"/>
      <c r="CL26" s="1336"/>
      <c r="CM26" s="1336"/>
      <c r="CN26" s="1336"/>
      <c r="CO26" s="1336"/>
      <c r="CP26" s="1336"/>
      <c r="CQ26" s="1336"/>
      <c r="CR26" s="1336"/>
      <c r="CS26" s="1336"/>
      <c r="CT26" s="1336"/>
      <c r="CU26" s="1336"/>
      <c r="CV26" s="1336"/>
      <c r="CW26" s="1336"/>
      <c r="CX26" s="1336"/>
      <c r="CY26" s="1336"/>
      <c r="CZ26" s="1336"/>
      <c r="DA26" s="1336"/>
      <c r="DB26" s="1336"/>
      <c r="DC26" s="1336"/>
      <c r="DD26" s="1336"/>
      <c r="DE26" s="1336"/>
      <c r="DF26" s="1336"/>
      <c r="DG26" s="1336"/>
      <c r="DH26" s="1336"/>
      <c r="DI26" s="1336"/>
      <c r="DJ26" s="1336"/>
      <c r="DK26" s="1336"/>
      <c r="DL26" s="1336"/>
      <c r="DM26" s="1336"/>
      <c r="DN26" s="1336"/>
      <c r="DO26" s="1336"/>
      <c r="DP26" s="1336"/>
      <c r="DQ26" s="1336"/>
      <c r="DR26" s="1336"/>
      <c r="DS26" s="1336"/>
      <c r="DT26" s="1336"/>
      <c r="DU26" s="1336"/>
      <c r="DV26" s="1336"/>
      <c r="DW26" s="1336"/>
      <c r="DX26" s="1336"/>
      <c r="DY26" s="1336"/>
      <c r="DZ26" s="1336"/>
      <c r="EA26" s="1336"/>
      <c r="EB26" s="1336"/>
      <c r="EC26" s="1336"/>
      <c r="ED26" s="1336"/>
      <c r="EE26" s="1336"/>
      <c r="EF26" s="1336"/>
      <c r="EG26" s="1336"/>
      <c r="EH26" s="1336"/>
      <c r="EI26" s="1336"/>
      <c r="EJ26" s="1336"/>
      <c r="EK26" s="1336"/>
      <c r="EL26" s="1336"/>
      <c r="EM26" s="1336"/>
      <c r="EN26" s="1336"/>
      <c r="EO26" s="1336"/>
      <c r="EP26" s="1336"/>
      <c r="EQ26" s="1336"/>
      <c r="ER26" s="1336"/>
      <c r="ES26" s="1336"/>
      <c r="ET26" s="1336"/>
      <c r="EU26" s="1336"/>
      <c r="EV26" s="1336"/>
      <c r="EW26" s="1336"/>
      <c r="EX26" s="1336"/>
      <c r="EY26" s="1336"/>
      <c r="EZ26" s="1336"/>
      <c r="FA26" s="1336"/>
      <c r="FB26" s="1336"/>
      <c r="FC26" s="1336"/>
      <c r="FD26" s="1336"/>
      <c r="FE26" s="1336"/>
      <c r="FF26" s="1336"/>
      <c r="FG26" s="1336"/>
      <c r="FH26" s="1336"/>
      <c r="FI26" s="1336"/>
      <c r="FJ26" s="1336"/>
      <c r="FK26" s="1336"/>
      <c r="FL26" s="1336"/>
      <c r="FM26" s="1336"/>
      <c r="FN26" s="1336"/>
      <c r="FO26" s="1336"/>
      <c r="FP26" s="1336"/>
      <c r="FQ26" s="1336"/>
      <c r="FR26" s="1336"/>
      <c r="FS26" s="1336"/>
      <c r="FT26" s="1336"/>
      <c r="FU26" s="1336"/>
      <c r="FV26" s="1336"/>
      <c r="FW26" s="1336"/>
      <c r="FX26" s="1336"/>
      <c r="FY26" s="1336"/>
      <c r="FZ26" s="1336"/>
      <c r="GA26" s="1336"/>
      <c r="GB26" s="1336"/>
      <c r="GC26" s="1336"/>
      <c r="GD26" s="1336"/>
      <c r="GE26" s="1336"/>
      <c r="GF26" s="1336"/>
      <c r="GG26" s="1336"/>
      <c r="GH26" s="1336"/>
      <c r="GI26" s="1336"/>
      <c r="GJ26" s="1336"/>
      <c r="GK26" s="1336"/>
      <c r="GL26" s="1336"/>
      <c r="GM26" s="1336"/>
      <c r="GN26" s="1336"/>
      <c r="GO26" s="1336"/>
      <c r="GP26" s="1336"/>
      <c r="GQ26" s="1336"/>
      <c r="GR26" s="1336"/>
      <c r="GS26" s="1336"/>
      <c r="GT26" s="1336"/>
      <c r="GU26" s="1336"/>
      <c r="GV26" s="1336"/>
      <c r="GW26" s="1336"/>
      <c r="GX26" s="1336"/>
      <c r="GY26" s="1336"/>
      <c r="GZ26" s="1336"/>
      <c r="HA26" s="1336"/>
      <c r="HB26" s="1336"/>
      <c r="HC26" s="1336"/>
      <c r="HD26" s="1336"/>
      <c r="HE26" s="1336"/>
      <c r="HF26" s="1336"/>
      <c r="HG26" s="1336"/>
      <c r="HH26" s="1336"/>
      <c r="HI26" s="1336"/>
      <c r="HJ26" s="1336"/>
      <c r="HK26" s="1336"/>
      <c r="HL26" s="1336"/>
      <c r="HM26" s="1336"/>
      <c r="HN26" s="1336"/>
      <c r="HO26" s="1336"/>
      <c r="HP26" s="1336"/>
      <c r="HQ26" s="1336"/>
      <c r="HR26" s="1336"/>
      <c r="HS26" s="1336"/>
      <c r="HT26" s="1336"/>
      <c r="HU26" s="1336"/>
      <c r="HV26" s="1336"/>
      <c r="HW26" s="1336"/>
      <c r="HX26" s="1336"/>
      <c r="HY26" s="1336"/>
      <c r="HZ26" s="1336"/>
      <c r="IA26" s="1336"/>
      <c r="IB26" s="1336"/>
      <c r="IC26" s="1336"/>
      <c r="ID26" s="1336"/>
      <c r="IE26" s="1336"/>
      <c r="IF26" s="1336"/>
      <c r="IG26" s="1336"/>
      <c r="IH26" s="1336"/>
      <c r="II26" s="1336"/>
      <c r="IJ26" s="1336"/>
      <c r="IK26" s="1336"/>
      <c r="IL26" s="1336"/>
      <c r="IM26" s="1336"/>
      <c r="IN26" s="1336"/>
      <c r="IO26" s="1336"/>
      <c r="IP26" s="1336"/>
    </row>
    <row r="27" spans="1:250">
      <c r="A27" s="1336"/>
      <c r="B27" s="2957"/>
      <c r="C27" s="2222" t="s">
        <v>571</v>
      </c>
      <c r="D27" s="2383" t="s">
        <v>784</v>
      </c>
      <c r="E27" s="2398">
        <f t="shared" ref="E27:AJ27" si="21">E144</f>
        <v>101.92203524483604</v>
      </c>
      <c r="F27" s="2398">
        <f t="shared" si="21"/>
        <v>102.96054215417209</v>
      </c>
      <c r="G27" s="2398">
        <f t="shared" si="21"/>
        <v>106.051336527196</v>
      </c>
      <c r="H27" s="2398">
        <f t="shared" si="21"/>
        <v>107.22171732978104</v>
      </c>
      <c r="I27" s="2398">
        <f t="shared" si="21"/>
        <v>105.91122051561888</v>
      </c>
      <c r="J27" s="2398">
        <f t="shared" si="21"/>
        <v>103.29022688729464</v>
      </c>
      <c r="K27" s="2398">
        <f t="shared" si="21"/>
        <v>100.43845394578459</v>
      </c>
      <c r="L27" s="2398">
        <f t="shared" si="21"/>
        <v>98.501556138689594</v>
      </c>
      <c r="M27" s="2398">
        <f t="shared" si="21"/>
        <v>98.188355642223186</v>
      </c>
      <c r="N27" s="2398">
        <f t="shared" si="21"/>
        <v>97.191059324527458</v>
      </c>
      <c r="O27" s="2398">
        <f t="shared" si="21"/>
        <v>97.479533466009713</v>
      </c>
      <c r="P27" s="2398">
        <f t="shared" si="21"/>
        <v>94.883266192669609</v>
      </c>
      <c r="Q27" s="2398">
        <f t="shared" si="21"/>
        <v>92.526020350843424</v>
      </c>
      <c r="R27" s="2398">
        <f t="shared" si="21"/>
        <v>91.405092258226745</v>
      </c>
      <c r="S27" s="2398">
        <f t="shared" si="21"/>
        <v>89.056088534728588</v>
      </c>
      <c r="T27" s="2398">
        <f t="shared" si="21"/>
        <v>89.031362179744391</v>
      </c>
      <c r="U27" s="2398">
        <f t="shared" si="21"/>
        <v>89.558857752740479</v>
      </c>
      <c r="V27" s="2398">
        <f t="shared" si="21"/>
        <v>89.872058249206901</v>
      </c>
      <c r="W27" s="2398">
        <f t="shared" si="21"/>
        <v>93.15242134377624</v>
      </c>
      <c r="X27" s="2398">
        <f t="shared" si="21"/>
        <v>96.177278770175647</v>
      </c>
      <c r="Y27" s="2398">
        <f t="shared" si="21"/>
        <v>97.421838637713265</v>
      </c>
      <c r="Z27" s="2398">
        <f t="shared" si="21"/>
        <v>97.627891595914875</v>
      </c>
      <c r="AA27" s="2398">
        <f t="shared" si="21"/>
        <v>98.46858766537737</v>
      </c>
      <c r="AB27" s="2398">
        <f t="shared" si="21"/>
        <v>97.850428790772568</v>
      </c>
      <c r="AC27" s="2398">
        <f t="shared" si="21"/>
        <v>98.27077682550383</v>
      </c>
      <c r="AD27" s="2398">
        <f t="shared" si="21"/>
        <v>98.402650718752852</v>
      </c>
      <c r="AE27" s="2398">
        <f t="shared" si="21"/>
        <v>99.136199249950522</v>
      </c>
      <c r="AF27" s="2398">
        <f t="shared" si="21"/>
        <v>99.284557379855656</v>
      </c>
      <c r="AG27" s="2398">
        <f t="shared" si="21"/>
        <v>98.971356883389234</v>
      </c>
      <c r="AH27" s="2398">
        <f t="shared" si="21"/>
        <v>98.790030280171834</v>
      </c>
      <c r="AI27" s="2398">
        <f t="shared" si="21"/>
        <v>99.515336693041462</v>
      </c>
      <c r="AJ27" s="2398">
        <f t="shared" si="21"/>
        <v>99.696663296258848</v>
      </c>
      <c r="AK27" s="2032">
        <f>AK144</f>
        <v>98.6</v>
      </c>
      <c r="AL27" s="2032">
        <f>AL144</f>
        <v>98.4</v>
      </c>
      <c r="AM27" s="2032">
        <f>AM144</f>
        <v>103.4</v>
      </c>
      <c r="AN27" s="2032">
        <f>AN144</f>
        <v>98.7</v>
      </c>
      <c r="AO27" s="1939"/>
      <c r="AP27" s="1336"/>
      <c r="AQ27" s="327"/>
      <c r="AR27" s="1336"/>
      <c r="AS27" s="1336"/>
      <c r="AT27" s="1336"/>
      <c r="AU27" s="1336"/>
      <c r="AV27" s="1336"/>
      <c r="AW27" s="1336"/>
      <c r="AX27" s="1336"/>
      <c r="AY27" s="1336"/>
      <c r="AZ27" s="1336"/>
      <c r="BA27" s="1336"/>
      <c r="BB27" s="1336"/>
      <c r="BC27" s="1336"/>
      <c r="BD27" s="1336"/>
      <c r="BE27" s="1336"/>
      <c r="BF27" s="1336"/>
      <c r="BG27" s="1336"/>
      <c r="BH27" s="1336"/>
      <c r="BI27" s="1336"/>
      <c r="BJ27" s="1336"/>
      <c r="BK27" s="1336"/>
      <c r="BL27" s="1336"/>
      <c r="BM27" s="1336"/>
      <c r="BN27" s="1336"/>
      <c r="BO27" s="1336"/>
      <c r="BP27" s="1336"/>
      <c r="BQ27" s="1336"/>
      <c r="BR27" s="1336"/>
      <c r="BS27" s="1336"/>
      <c r="BT27" s="1336"/>
      <c r="BU27" s="1336"/>
      <c r="BV27" s="1336"/>
      <c r="BW27" s="1336"/>
      <c r="BX27" s="1336"/>
      <c r="BY27" s="1336"/>
      <c r="BZ27" s="1336"/>
      <c r="CA27" s="1336"/>
      <c r="CB27" s="1336"/>
      <c r="CC27" s="1336"/>
      <c r="CD27" s="1336"/>
      <c r="CE27" s="1336"/>
      <c r="CF27" s="1336"/>
      <c r="CG27" s="1336"/>
      <c r="CH27" s="1336"/>
      <c r="CI27" s="1336"/>
      <c r="CJ27" s="1336"/>
      <c r="CK27" s="1336"/>
      <c r="CL27" s="1336"/>
      <c r="CM27" s="1336"/>
      <c r="CN27" s="1336"/>
      <c r="CO27" s="1336"/>
      <c r="CP27" s="1336"/>
      <c r="CQ27" s="1336"/>
      <c r="CR27" s="1336"/>
      <c r="CS27" s="1336"/>
      <c r="CT27" s="1336"/>
      <c r="CU27" s="1336"/>
      <c r="CV27" s="1336"/>
      <c r="CW27" s="1336"/>
      <c r="CX27" s="1336"/>
      <c r="CY27" s="1336"/>
      <c r="CZ27" s="1336"/>
      <c r="DA27" s="1336"/>
      <c r="DB27" s="1336"/>
      <c r="DC27" s="1336"/>
      <c r="DD27" s="1336"/>
      <c r="DE27" s="1336"/>
      <c r="DF27" s="1336"/>
      <c r="DG27" s="1336"/>
      <c r="DH27" s="1336"/>
      <c r="DI27" s="1336"/>
      <c r="DJ27" s="1336"/>
      <c r="DK27" s="1336"/>
      <c r="DL27" s="1336"/>
      <c r="DM27" s="1336"/>
      <c r="DN27" s="1336"/>
      <c r="DO27" s="1336"/>
      <c r="DP27" s="1336"/>
      <c r="DQ27" s="1336"/>
      <c r="DR27" s="1336"/>
      <c r="DS27" s="1336"/>
      <c r="DT27" s="1336"/>
      <c r="DU27" s="1336"/>
      <c r="DV27" s="1336"/>
      <c r="DW27" s="1336"/>
      <c r="DX27" s="1336"/>
      <c r="DY27" s="1336"/>
      <c r="DZ27" s="1336"/>
      <c r="EA27" s="1336"/>
      <c r="EB27" s="1336"/>
      <c r="EC27" s="1336"/>
      <c r="ED27" s="1336"/>
      <c r="EE27" s="1336"/>
      <c r="EF27" s="1336"/>
      <c r="EG27" s="1336"/>
      <c r="EH27" s="1336"/>
      <c r="EI27" s="1336"/>
      <c r="EJ27" s="1336"/>
      <c r="EK27" s="1336"/>
      <c r="EL27" s="1336"/>
      <c r="EM27" s="1336"/>
      <c r="EN27" s="1336"/>
      <c r="EO27" s="1336"/>
      <c r="EP27" s="1336"/>
      <c r="EQ27" s="1336"/>
      <c r="ER27" s="1336"/>
      <c r="ES27" s="1336"/>
      <c r="ET27" s="1336"/>
      <c r="EU27" s="1336"/>
      <c r="EV27" s="1336"/>
      <c r="EW27" s="1336"/>
      <c r="EX27" s="1336"/>
      <c r="EY27" s="1336"/>
      <c r="EZ27" s="1336"/>
      <c r="FA27" s="1336"/>
      <c r="FB27" s="1336"/>
      <c r="FC27" s="1336"/>
      <c r="FD27" s="1336"/>
      <c r="FE27" s="1336"/>
      <c r="FF27" s="1336"/>
      <c r="FG27" s="1336"/>
      <c r="FH27" s="1336"/>
      <c r="FI27" s="1336"/>
      <c r="FJ27" s="1336"/>
      <c r="FK27" s="1336"/>
      <c r="FL27" s="1336"/>
      <c r="FM27" s="1336"/>
      <c r="FN27" s="1336"/>
      <c r="FO27" s="1336"/>
      <c r="FP27" s="1336"/>
      <c r="FQ27" s="1336"/>
      <c r="FR27" s="1336"/>
      <c r="FS27" s="1336"/>
      <c r="FT27" s="1336"/>
      <c r="FU27" s="1336"/>
      <c r="FV27" s="1336"/>
      <c r="FW27" s="1336"/>
      <c r="FX27" s="1336"/>
      <c r="FY27" s="1336"/>
      <c r="FZ27" s="1336"/>
      <c r="GA27" s="1336"/>
      <c r="GB27" s="1336"/>
      <c r="GC27" s="1336"/>
      <c r="GD27" s="1336"/>
      <c r="GE27" s="1336"/>
      <c r="GF27" s="1336"/>
      <c r="GG27" s="1336"/>
      <c r="GH27" s="1336"/>
      <c r="GI27" s="1336"/>
      <c r="GJ27" s="1336"/>
      <c r="GK27" s="1336"/>
      <c r="GL27" s="1336"/>
      <c r="GM27" s="1336"/>
      <c r="GN27" s="1336"/>
      <c r="GO27" s="1336"/>
      <c r="GP27" s="1336"/>
      <c r="GQ27" s="1336"/>
      <c r="GR27" s="1336"/>
      <c r="GS27" s="1336"/>
      <c r="GT27" s="1336"/>
      <c r="GU27" s="1336"/>
      <c r="GV27" s="1336"/>
      <c r="GW27" s="1336"/>
      <c r="GX27" s="1336"/>
      <c r="GY27" s="1336"/>
      <c r="GZ27" s="1336"/>
      <c r="HA27" s="1336"/>
      <c r="HB27" s="1336"/>
      <c r="HC27" s="1336"/>
      <c r="HD27" s="1336"/>
      <c r="HE27" s="1336"/>
      <c r="HF27" s="1336"/>
      <c r="HG27" s="1336"/>
      <c r="HH27" s="1336"/>
      <c r="HI27" s="1336"/>
      <c r="HJ27" s="1336"/>
      <c r="HK27" s="1336"/>
      <c r="HL27" s="1336"/>
      <c r="HM27" s="1336"/>
      <c r="HN27" s="1336"/>
      <c r="HO27" s="1336"/>
      <c r="HP27" s="1336"/>
      <c r="HQ27" s="1336"/>
      <c r="HR27" s="1336"/>
      <c r="HS27" s="1336"/>
      <c r="HT27" s="1336"/>
      <c r="HU27" s="1336"/>
      <c r="HV27" s="1336"/>
      <c r="HW27" s="1336"/>
      <c r="HX27" s="1336"/>
      <c r="HY27" s="1336"/>
      <c r="HZ27" s="1336"/>
      <c r="IA27" s="1336"/>
      <c r="IB27" s="1336"/>
      <c r="IC27" s="1336"/>
      <c r="ID27" s="1336"/>
      <c r="IE27" s="1336"/>
      <c r="IF27" s="1336"/>
      <c r="IG27" s="1336"/>
      <c r="IH27" s="1336"/>
      <c r="II27" s="1336"/>
      <c r="IJ27" s="1336"/>
      <c r="IK27" s="1336"/>
      <c r="IL27" s="1336"/>
      <c r="IM27" s="1336"/>
      <c r="IN27" s="1336"/>
      <c r="IO27" s="1336"/>
      <c r="IP27" s="1336"/>
    </row>
    <row r="28" spans="1:250">
      <c r="A28" s="1336"/>
      <c r="B28" s="2957"/>
      <c r="C28" s="2222"/>
      <c r="D28" s="2385" t="s">
        <v>577</v>
      </c>
      <c r="E28" s="2402" t="s">
        <v>1296</v>
      </c>
      <c r="F28" s="1218">
        <f t="shared" ref="F28:AN28" si="22">ROUND((F27-E27)/E27*100,1)</f>
        <v>1</v>
      </c>
      <c r="G28" s="1218">
        <f t="shared" si="22"/>
        <v>3</v>
      </c>
      <c r="H28" s="1218">
        <f t="shared" si="22"/>
        <v>1.1000000000000001</v>
      </c>
      <c r="I28" s="1218">
        <f t="shared" si="22"/>
        <v>-1.2</v>
      </c>
      <c r="J28" s="1218">
        <f t="shared" si="22"/>
        <v>-2.5</v>
      </c>
      <c r="K28" s="1218">
        <f t="shared" si="22"/>
        <v>-2.8</v>
      </c>
      <c r="L28" s="1218">
        <f t="shared" si="22"/>
        <v>-1.9</v>
      </c>
      <c r="M28" s="1218">
        <f t="shared" si="22"/>
        <v>-0.3</v>
      </c>
      <c r="N28" s="1218">
        <f t="shared" si="22"/>
        <v>-1</v>
      </c>
      <c r="O28" s="1218">
        <f t="shared" si="22"/>
        <v>0.3</v>
      </c>
      <c r="P28" s="1218">
        <f t="shared" si="22"/>
        <v>-2.7</v>
      </c>
      <c r="Q28" s="1218">
        <f t="shared" si="22"/>
        <v>-2.5</v>
      </c>
      <c r="R28" s="1218">
        <f t="shared" si="22"/>
        <v>-1.2</v>
      </c>
      <c r="S28" s="1218">
        <f t="shared" si="22"/>
        <v>-2.6</v>
      </c>
      <c r="T28" s="1218">
        <f t="shared" si="22"/>
        <v>0</v>
      </c>
      <c r="U28" s="1218">
        <f t="shared" si="22"/>
        <v>0.6</v>
      </c>
      <c r="V28" s="1218">
        <f t="shared" si="22"/>
        <v>0.3</v>
      </c>
      <c r="W28" s="1218">
        <f t="shared" si="22"/>
        <v>3.7</v>
      </c>
      <c r="X28" s="1218">
        <f t="shared" si="22"/>
        <v>3.2</v>
      </c>
      <c r="Y28" s="1218">
        <f t="shared" si="22"/>
        <v>1.3</v>
      </c>
      <c r="Z28" s="1218">
        <f t="shared" si="22"/>
        <v>0.2</v>
      </c>
      <c r="AA28" s="1218">
        <f t="shared" si="22"/>
        <v>0.9</v>
      </c>
      <c r="AB28" s="1218">
        <f t="shared" si="22"/>
        <v>-0.6</v>
      </c>
      <c r="AC28" s="1218">
        <f t="shared" si="22"/>
        <v>0.4</v>
      </c>
      <c r="AD28" s="1218">
        <f t="shared" si="22"/>
        <v>0.1</v>
      </c>
      <c r="AE28" s="1218">
        <f t="shared" si="22"/>
        <v>0.7</v>
      </c>
      <c r="AF28" s="1218">
        <f t="shared" si="22"/>
        <v>0.1</v>
      </c>
      <c r="AG28" s="1218">
        <f t="shared" si="22"/>
        <v>-0.3</v>
      </c>
      <c r="AH28" s="1218">
        <f t="shared" si="22"/>
        <v>-0.2</v>
      </c>
      <c r="AI28" s="1218">
        <f t="shared" si="22"/>
        <v>0.7</v>
      </c>
      <c r="AJ28" s="1218">
        <f t="shared" si="22"/>
        <v>0.2</v>
      </c>
      <c r="AK28" s="1499">
        <f t="shared" si="22"/>
        <v>-1.1000000000000001</v>
      </c>
      <c r="AL28" s="1499">
        <f t="shared" si="22"/>
        <v>-0.2</v>
      </c>
      <c r="AM28" s="1499">
        <f t="shared" si="22"/>
        <v>5.0999999999999996</v>
      </c>
      <c r="AN28" s="1499">
        <f t="shared" si="22"/>
        <v>-4.5</v>
      </c>
      <c r="AO28" s="1946" t="s">
        <v>97</v>
      </c>
      <c r="AP28" s="1336"/>
      <c r="AQ28" s="327"/>
      <c r="AR28" s="1336"/>
      <c r="AS28" s="1336"/>
      <c r="AT28" s="1336"/>
      <c r="AU28" s="1336"/>
      <c r="AV28" s="1336"/>
      <c r="AW28" s="1336"/>
      <c r="AX28" s="1336"/>
      <c r="AY28" s="1336"/>
      <c r="AZ28" s="1336"/>
      <c r="BA28" s="1336"/>
      <c r="BB28" s="1336"/>
      <c r="BC28" s="1336"/>
      <c r="BD28" s="1336"/>
      <c r="BE28" s="1336"/>
      <c r="BF28" s="1336"/>
      <c r="BG28" s="1336"/>
      <c r="BH28" s="1336"/>
      <c r="BI28" s="1336"/>
      <c r="BJ28" s="1336"/>
      <c r="BK28" s="1336"/>
      <c r="BL28" s="1336"/>
      <c r="BM28" s="1336"/>
      <c r="BN28" s="1336"/>
      <c r="BO28" s="1336"/>
      <c r="BP28" s="1336"/>
      <c r="BQ28" s="1336"/>
      <c r="BR28" s="1336"/>
      <c r="BS28" s="1336"/>
      <c r="BT28" s="1336"/>
      <c r="BU28" s="1336"/>
      <c r="BV28" s="1336"/>
      <c r="BW28" s="1336"/>
      <c r="BX28" s="1336"/>
      <c r="BY28" s="1336"/>
      <c r="BZ28" s="1336"/>
      <c r="CA28" s="1336"/>
      <c r="CB28" s="1336"/>
      <c r="CC28" s="1336"/>
      <c r="CD28" s="1336"/>
      <c r="CE28" s="1336"/>
      <c r="CF28" s="1336"/>
      <c r="CG28" s="1336"/>
      <c r="CH28" s="1336"/>
      <c r="CI28" s="1336"/>
      <c r="CJ28" s="1336"/>
      <c r="CK28" s="1336"/>
      <c r="CL28" s="1336"/>
      <c r="CM28" s="1336"/>
      <c r="CN28" s="1336"/>
      <c r="CO28" s="1336"/>
      <c r="CP28" s="1336"/>
      <c r="CQ28" s="1336"/>
      <c r="CR28" s="1336"/>
      <c r="CS28" s="1336"/>
      <c r="CT28" s="1336"/>
      <c r="CU28" s="1336"/>
      <c r="CV28" s="1336"/>
      <c r="CW28" s="1336"/>
      <c r="CX28" s="1336"/>
      <c r="CY28" s="1336"/>
      <c r="CZ28" s="1336"/>
      <c r="DA28" s="1336"/>
      <c r="DB28" s="1336"/>
      <c r="DC28" s="1336"/>
      <c r="DD28" s="1336"/>
      <c r="DE28" s="1336"/>
      <c r="DF28" s="1336"/>
      <c r="DG28" s="1336"/>
      <c r="DH28" s="1336"/>
      <c r="DI28" s="1336"/>
      <c r="DJ28" s="1336"/>
      <c r="DK28" s="1336"/>
      <c r="DL28" s="1336"/>
      <c r="DM28" s="1336"/>
      <c r="DN28" s="1336"/>
      <c r="DO28" s="1336"/>
      <c r="DP28" s="1336"/>
      <c r="DQ28" s="1336"/>
      <c r="DR28" s="1336"/>
      <c r="DS28" s="1336"/>
      <c r="DT28" s="1336"/>
      <c r="DU28" s="1336"/>
      <c r="DV28" s="1336"/>
      <c r="DW28" s="1336"/>
      <c r="DX28" s="1336"/>
      <c r="DY28" s="1336"/>
      <c r="DZ28" s="1336"/>
      <c r="EA28" s="1336"/>
      <c r="EB28" s="1336"/>
      <c r="EC28" s="1336"/>
      <c r="ED28" s="1336"/>
      <c r="EE28" s="1336"/>
      <c r="EF28" s="1336"/>
      <c r="EG28" s="1336"/>
      <c r="EH28" s="1336"/>
      <c r="EI28" s="1336"/>
      <c r="EJ28" s="1336"/>
      <c r="EK28" s="1336"/>
      <c r="EL28" s="1336"/>
      <c r="EM28" s="1336"/>
      <c r="EN28" s="1336"/>
      <c r="EO28" s="1336"/>
      <c r="EP28" s="1336"/>
      <c r="EQ28" s="1336"/>
      <c r="ER28" s="1336"/>
      <c r="ES28" s="1336"/>
      <c r="ET28" s="1336"/>
      <c r="EU28" s="1336"/>
      <c r="EV28" s="1336"/>
      <c r="EW28" s="1336"/>
      <c r="EX28" s="1336"/>
      <c r="EY28" s="1336"/>
      <c r="EZ28" s="1336"/>
      <c r="FA28" s="1336"/>
      <c r="FB28" s="1336"/>
      <c r="FC28" s="1336"/>
      <c r="FD28" s="1336"/>
      <c r="FE28" s="1336"/>
      <c r="FF28" s="1336"/>
      <c r="FG28" s="1336"/>
      <c r="FH28" s="1336"/>
      <c r="FI28" s="1336"/>
      <c r="FJ28" s="1336"/>
      <c r="FK28" s="1336"/>
      <c r="FL28" s="1336"/>
      <c r="FM28" s="1336"/>
      <c r="FN28" s="1336"/>
      <c r="FO28" s="1336"/>
      <c r="FP28" s="1336"/>
      <c r="FQ28" s="1336"/>
      <c r="FR28" s="1336"/>
      <c r="FS28" s="1336"/>
      <c r="FT28" s="1336"/>
      <c r="FU28" s="1336"/>
      <c r="FV28" s="1336"/>
      <c r="FW28" s="1336"/>
      <c r="FX28" s="1336"/>
      <c r="FY28" s="1336"/>
      <c r="FZ28" s="1336"/>
      <c r="GA28" s="1336"/>
      <c r="GB28" s="1336"/>
      <c r="GC28" s="1336"/>
      <c r="GD28" s="1336"/>
      <c r="GE28" s="1336"/>
      <c r="GF28" s="1336"/>
      <c r="GG28" s="1336"/>
      <c r="GH28" s="1336"/>
      <c r="GI28" s="1336"/>
      <c r="GJ28" s="1336"/>
      <c r="GK28" s="1336"/>
      <c r="GL28" s="1336"/>
      <c r="GM28" s="1336"/>
      <c r="GN28" s="1336"/>
      <c r="GO28" s="1336"/>
      <c r="GP28" s="1336"/>
      <c r="GQ28" s="1336"/>
      <c r="GR28" s="1336"/>
      <c r="GS28" s="1336"/>
      <c r="GT28" s="1336"/>
      <c r="GU28" s="1336"/>
      <c r="GV28" s="1336"/>
      <c r="GW28" s="1336"/>
      <c r="GX28" s="1336"/>
      <c r="GY28" s="1336"/>
      <c r="GZ28" s="1336"/>
      <c r="HA28" s="1336"/>
      <c r="HB28" s="1336"/>
      <c r="HC28" s="1336"/>
      <c r="HD28" s="1336"/>
      <c r="HE28" s="1336"/>
      <c r="HF28" s="1336"/>
      <c r="HG28" s="1336"/>
      <c r="HH28" s="1336"/>
      <c r="HI28" s="1336"/>
      <c r="HJ28" s="1336"/>
      <c r="HK28" s="1336"/>
      <c r="HL28" s="1336"/>
      <c r="HM28" s="1336"/>
      <c r="HN28" s="1336"/>
      <c r="HO28" s="1336"/>
      <c r="HP28" s="1336"/>
      <c r="HQ28" s="1336"/>
      <c r="HR28" s="1336"/>
      <c r="HS28" s="1336"/>
      <c r="HT28" s="1336"/>
      <c r="HU28" s="1336"/>
      <c r="HV28" s="1336"/>
      <c r="HW28" s="1336"/>
      <c r="HX28" s="1336"/>
      <c r="HY28" s="1336"/>
      <c r="HZ28" s="1336"/>
      <c r="IA28" s="1336"/>
      <c r="IB28" s="1336"/>
      <c r="IC28" s="1336"/>
      <c r="ID28" s="1336"/>
      <c r="IE28" s="1336"/>
      <c r="IF28" s="1336"/>
      <c r="IG28" s="1336"/>
      <c r="IH28" s="1336"/>
      <c r="II28" s="1336"/>
      <c r="IJ28" s="1336"/>
      <c r="IK28" s="1336"/>
      <c r="IL28" s="1336"/>
      <c r="IM28" s="1336"/>
      <c r="IN28" s="1336"/>
      <c r="IO28" s="1336"/>
      <c r="IP28" s="1336"/>
    </row>
    <row r="29" spans="1:250">
      <c r="A29" s="1336"/>
      <c r="B29" s="2957"/>
      <c r="C29" s="2222" t="s">
        <v>572</v>
      </c>
      <c r="D29" s="2385" t="s">
        <v>1343</v>
      </c>
      <c r="E29" s="2403">
        <v>1.65</v>
      </c>
      <c r="F29" s="2404">
        <v>1.84</v>
      </c>
      <c r="G29" s="2404">
        <v>1.62</v>
      </c>
      <c r="H29" s="2404">
        <v>1.1499999999999999</v>
      </c>
      <c r="I29" s="2404">
        <v>0.85</v>
      </c>
      <c r="J29" s="2404">
        <v>0.81</v>
      </c>
      <c r="K29" s="2404">
        <v>1.01</v>
      </c>
      <c r="L29" s="2180">
        <v>1.0900000000000001</v>
      </c>
      <c r="M29" s="2180">
        <v>0.91</v>
      </c>
      <c r="N29" s="2180">
        <v>0.66</v>
      </c>
      <c r="O29" s="2405">
        <v>0.67</v>
      </c>
      <c r="P29" s="2406">
        <v>0.8</v>
      </c>
      <c r="Q29" s="897">
        <v>0.74</v>
      </c>
      <c r="R29" s="897">
        <v>0.75</v>
      </c>
      <c r="S29" s="2407">
        <v>0.9</v>
      </c>
      <c r="T29" s="2407">
        <v>1.17</v>
      </c>
      <c r="U29" s="2407">
        <v>1.3</v>
      </c>
      <c r="V29" s="2407">
        <v>1.4</v>
      </c>
      <c r="W29" s="2407">
        <v>1.34</v>
      </c>
      <c r="X29" s="2408">
        <v>1.01</v>
      </c>
      <c r="Y29" s="2408">
        <v>0.77</v>
      </c>
      <c r="Z29" s="2408">
        <v>0.9</v>
      </c>
      <c r="AA29" s="2408">
        <v>1.01</v>
      </c>
      <c r="AB29" s="2408">
        <v>1.1399999999999999</v>
      </c>
      <c r="AC29" s="2408">
        <v>1.26</v>
      </c>
      <c r="AD29" s="2408">
        <v>1.41</v>
      </c>
      <c r="AE29" s="2408">
        <v>1.56</v>
      </c>
      <c r="AF29" s="2408">
        <v>1.79</v>
      </c>
      <c r="AG29" s="1535">
        <v>1.98</v>
      </c>
      <c r="AH29" s="2408">
        <v>2.1800000000000002</v>
      </c>
      <c r="AI29" s="1947">
        <v>2.1</v>
      </c>
      <c r="AJ29" s="1947">
        <v>1.72</v>
      </c>
      <c r="AK29" s="1948">
        <v>1.74</v>
      </c>
      <c r="AL29" s="1948">
        <v>1.88</v>
      </c>
      <c r="AM29" s="1948">
        <v>1.85</v>
      </c>
      <c r="AN29" s="2409">
        <v>2.1</v>
      </c>
      <c r="AO29" s="1941" t="s">
        <v>1344</v>
      </c>
      <c r="AP29" s="1336"/>
      <c r="AQ29" s="327" t="s">
        <v>1345</v>
      </c>
      <c r="AR29" s="1336"/>
      <c r="AS29" s="1336"/>
      <c r="AT29" s="1949"/>
      <c r="AU29" s="1949"/>
      <c r="AV29" s="1336"/>
      <c r="AW29" s="1336"/>
      <c r="AX29" s="1336"/>
      <c r="AY29" s="1336"/>
      <c r="AZ29" s="1336"/>
      <c r="BA29" s="1336"/>
      <c r="BB29" s="1336"/>
      <c r="BC29" s="1336"/>
      <c r="BD29" s="1336"/>
      <c r="BE29" s="1336"/>
      <c r="BF29" s="1336"/>
      <c r="BG29" s="1336"/>
      <c r="BH29" s="1336"/>
      <c r="BI29" s="1336"/>
      <c r="BJ29" s="1336"/>
      <c r="BK29" s="1336"/>
      <c r="BL29" s="1336"/>
      <c r="BM29" s="1336"/>
      <c r="BN29" s="1336"/>
      <c r="BO29" s="1336"/>
      <c r="BP29" s="1336"/>
      <c r="BQ29" s="1336"/>
      <c r="BR29" s="1336"/>
      <c r="BS29" s="1336"/>
      <c r="BT29" s="1336"/>
      <c r="BU29" s="1336"/>
      <c r="BV29" s="1336"/>
      <c r="BW29" s="1336"/>
      <c r="BX29" s="1336"/>
      <c r="BY29" s="1336"/>
      <c r="BZ29" s="1336"/>
      <c r="CA29" s="1336"/>
      <c r="CB29" s="1336"/>
      <c r="CC29" s="1336"/>
      <c r="CD29" s="1336"/>
      <c r="CE29" s="1336"/>
      <c r="CF29" s="1336"/>
      <c r="CG29" s="1336"/>
      <c r="CH29" s="1336"/>
      <c r="CI29" s="1336"/>
      <c r="CJ29" s="1336"/>
      <c r="CK29" s="1336"/>
      <c r="CL29" s="1336"/>
      <c r="CM29" s="1336"/>
      <c r="CN29" s="1336"/>
      <c r="CO29" s="1336"/>
      <c r="CP29" s="1336"/>
      <c r="CQ29" s="1336"/>
      <c r="CR29" s="1336"/>
      <c r="CS29" s="1336"/>
      <c r="CT29" s="1336"/>
      <c r="CU29" s="1336"/>
      <c r="CV29" s="1336"/>
      <c r="CW29" s="1336"/>
      <c r="CX29" s="1336"/>
      <c r="CY29" s="1336"/>
      <c r="CZ29" s="1336"/>
      <c r="DA29" s="1336"/>
      <c r="DB29" s="1336"/>
      <c r="DC29" s="1336"/>
      <c r="DD29" s="1336"/>
      <c r="DE29" s="1336"/>
      <c r="DF29" s="1336"/>
      <c r="DG29" s="1336"/>
      <c r="DH29" s="1336"/>
      <c r="DI29" s="1336"/>
      <c r="DJ29" s="1336"/>
      <c r="DK29" s="1336"/>
      <c r="DL29" s="1336"/>
      <c r="DM29" s="1336"/>
      <c r="DN29" s="1336"/>
      <c r="DO29" s="1336"/>
      <c r="DP29" s="1336"/>
      <c r="DQ29" s="1336"/>
      <c r="DR29" s="1336"/>
      <c r="DS29" s="1336"/>
      <c r="DT29" s="1336"/>
      <c r="DU29" s="1336"/>
      <c r="DV29" s="1336"/>
      <c r="DW29" s="1336"/>
      <c r="DX29" s="1336"/>
      <c r="DY29" s="1336"/>
      <c r="DZ29" s="1336"/>
      <c r="EA29" s="1336"/>
      <c r="EB29" s="1336"/>
      <c r="EC29" s="1336"/>
      <c r="ED29" s="1336"/>
      <c r="EE29" s="1336"/>
      <c r="EF29" s="1336"/>
      <c r="EG29" s="1336"/>
      <c r="EH29" s="1336"/>
      <c r="EI29" s="1336"/>
      <c r="EJ29" s="1336"/>
      <c r="EK29" s="1336"/>
      <c r="EL29" s="1336"/>
      <c r="EM29" s="1336"/>
      <c r="EN29" s="1336"/>
      <c r="EO29" s="1336"/>
      <c r="EP29" s="1336"/>
      <c r="EQ29" s="1336"/>
      <c r="ER29" s="1336"/>
      <c r="ES29" s="1336"/>
      <c r="ET29" s="1336"/>
      <c r="EU29" s="1336"/>
      <c r="EV29" s="1336"/>
      <c r="EW29" s="1336"/>
      <c r="EX29" s="1336"/>
      <c r="EY29" s="1336"/>
      <c r="EZ29" s="1336"/>
      <c r="FA29" s="1336"/>
      <c r="FB29" s="1336"/>
      <c r="FC29" s="1336"/>
      <c r="FD29" s="1336"/>
      <c r="FE29" s="1336"/>
      <c r="FF29" s="1336"/>
      <c r="FG29" s="1336"/>
      <c r="FH29" s="1336"/>
      <c r="FI29" s="1336"/>
      <c r="FJ29" s="1336"/>
      <c r="FK29" s="1336"/>
      <c r="FL29" s="1336"/>
      <c r="FM29" s="1336"/>
      <c r="FN29" s="1336"/>
      <c r="FO29" s="1336"/>
      <c r="FP29" s="1336"/>
      <c r="FQ29" s="1336"/>
      <c r="FR29" s="1336"/>
      <c r="FS29" s="1336"/>
      <c r="FT29" s="1336"/>
      <c r="FU29" s="1336"/>
      <c r="FV29" s="1336"/>
      <c r="FW29" s="1336"/>
      <c r="FX29" s="1336"/>
      <c r="FY29" s="1336"/>
      <c r="FZ29" s="1336"/>
      <c r="GA29" s="1336"/>
      <c r="GB29" s="1336"/>
      <c r="GC29" s="1336"/>
      <c r="GD29" s="1336"/>
      <c r="GE29" s="1336"/>
      <c r="GF29" s="1336"/>
      <c r="GG29" s="1336"/>
      <c r="GH29" s="1336"/>
      <c r="GI29" s="1336"/>
      <c r="GJ29" s="1336"/>
      <c r="GK29" s="1336"/>
      <c r="GL29" s="1336"/>
      <c r="GM29" s="1336"/>
      <c r="GN29" s="1336"/>
      <c r="GO29" s="1336"/>
      <c r="GP29" s="1336"/>
      <c r="GQ29" s="1336"/>
      <c r="GR29" s="1336"/>
      <c r="GS29" s="1336"/>
      <c r="GT29" s="1336"/>
      <c r="GU29" s="1336"/>
      <c r="GV29" s="1336"/>
      <c r="GW29" s="1336"/>
      <c r="GX29" s="1336"/>
      <c r="GY29" s="1336"/>
      <c r="GZ29" s="1336"/>
      <c r="HA29" s="1336"/>
      <c r="HB29" s="1336"/>
      <c r="HC29" s="1336"/>
      <c r="HD29" s="1336"/>
      <c r="HE29" s="1336"/>
      <c r="HF29" s="1336"/>
      <c r="HG29" s="1336"/>
      <c r="HH29" s="1336"/>
      <c r="HI29" s="1336"/>
      <c r="HJ29" s="1336"/>
      <c r="HK29" s="1336"/>
      <c r="HL29" s="1336"/>
      <c r="HM29" s="1336"/>
      <c r="HN29" s="1336"/>
      <c r="HO29" s="1336"/>
      <c r="HP29" s="1336"/>
      <c r="HQ29" s="1336"/>
      <c r="HR29" s="1336"/>
      <c r="HS29" s="1336"/>
      <c r="HT29" s="1336"/>
      <c r="HU29" s="1336"/>
      <c r="HV29" s="1336"/>
      <c r="HW29" s="1336"/>
      <c r="HX29" s="1336"/>
      <c r="HY29" s="1336"/>
      <c r="HZ29" s="1336"/>
      <c r="IA29" s="1336"/>
      <c r="IB29" s="1336"/>
      <c r="IC29" s="1336"/>
      <c r="ID29" s="1336"/>
      <c r="IE29" s="1336"/>
      <c r="IF29" s="1336"/>
      <c r="IG29" s="1336"/>
      <c r="IH29" s="1336"/>
      <c r="II29" s="1336"/>
      <c r="IJ29" s="1336"/>
      <c r="IK29" s="1336"/>
      <c r="IL29" s="1336"/>
      <c r="IM29" s="1336"/>
      <c r="IN29" s="1336"/>
      <c r="IO29" s="1336"/>
      <c r="IP29" s="1336"/>
    </row>
    <row r="30" spans="1:250">
      <c r="A30" s="1336"/>
      <c r="B30" s="2957"/>
      <c r="C30" s="2222" t="s">
        <v>573</v>
      </c>
      <c r="D30" s="2385" t="s">
        <v>1343</v>
      </c>
      <c r="E30" s="2410">
        <v>0.99</v>
      </c>
      <c r="F30" s="2180">
        <v>1.1100000000000001</v>
      </c>
      <c r="G30" s="2180">
        <v>1.01</v>
      </c>
      <c r="H30" s="2180">
        <v>0.71</v>
      </c>
      <c r="I30" s="2180">
        <v>0.5</v>
      </c>
      <c r="J30" s="2180">
        <v>0.46</v>
      </c>
      <c r="K30" s="2180">
        <v>0.5</v>
      </c>
      <c r="L30" s="2411">
        <v>0.62</v>
      </c>
      <c r="M30" s="2411">
        <v>0.54</v>
      </c>
      <c r="N30" s="2411">
        <v>0.37</v>
      </c>
      <c r="O30" s="2412">
        <v>0.37</v>
      </c>
      <c r="P30" s="2280">
        <v>0.46</v>
      </c>
      <c r="Q30" s="2282">
        <v>0.43</v>
      </c>
      <c r="R30" s="2282">
        <v>0.44</v>
      </c>
      <c r="S30" s="2282">
        <v>0.55000000000000004</v>
      </c>
      <c r="T30" s="2282">
        <v>0.73</v>
      </c>
      <c r="U30" s="2282">
        <v>0.86</v>
      </c>
      <c r="V30" s="2282">
        <v>0.95</v>
      </c>
      <c r="W30" s="2282">
        <v>0.92</v>
      </c>
      <c r="X30" s="1948">
        <v>0.7</v>
      </c>
      <c r="Y30" s="1948">
        <v>0.44</v>
      </c>
      <c r="Z30" s="1948">
        <v>0.53</v>
      </c>
      <c r="AA30" s="1948">
        <v>0.61</v>
      </c>
      <c r="AB30" s="1948">
        <v>0.69</v>
      </c>
      <c r="AC30" s="1948">
        <v>0.79</v>
      </c>
      <c r="AD30" s="1948">
        <v>0.91</v>
      </c>
      <c r="AE30" s="1948">
        <v>1.01</v>
      </c>
      <c r="AF30" s="1948">
        <v>1.17</v>
      </c>
      <c r="AG30" s="1948">
        <v>1.32</v>
      </c>
      <c r="AH30" s="1948">
        <v>1.45</v>
      </c>
      <c r="AI30" s="1948">
        <v>1.38</v>
      </c>
      <c r="AJ30" s="1948">
        <v>0.97</v>
      </c>
      <c r="AK30" s="1947">
        <v>0.94</v>
      </c>
      <c r="AL30" s="1947">
        <v>1.27</v>
      </c>
      <c r="AM30" s="1947">
        <v>1.02</v>
      </c>
      <c r="AN30" s="1947">
        <v>1.1399999999999999</v>
      </c>
      <c r="AO30" s="1532" t="s">
        <v>1346</v>
      </c>
      <c r="AP30" s="1336"/>
      <c r="AQ30" s="327" t="s">
        <v>1347</v>
      </c>
      <c r="AR30" s="1336"/>
      <c r="AS30" s="1336"/>
      <c r="AT30" s="1949"/>
      <c r="AU30" s="1949"/>
      <c r="AV30" s="1336"/>
      <c r="AW30" s="1336"/>
      <c r="AX30" s="1336"/>
      <c r="AY30" s="1336"/>
      <c r="AZ30" s="1336"/>
      <c r="BA30" s="1336"/>
      <c r="BB30" s="1336"/>
      <c r="BC30" s="1336"/>
      <c r="BD30" s="1336"/>
      <c r="BE30" s="1336"/>
      <c r="BF30" s="1336"/>
      <c r="BG30" s="1336"/>
      <c r="BH30" s="1336"/>
      <c r="BI30" s="1336"/>
      <c r="BJ30" s="1336"/>
      <c r="BK30" s="1336"/>
      <c r="BL30" s="1336"/>
      <c r="BM30" s="1336"/>
      <c r="BN30" s="1336"/>
      <c r="BO30" s="1336"/>
      <c r="BP30" s="1336"/>
      <c r="BQ30" s="1336"/>
      <c r="BR30" s="1336"/>
      <c r="BS30" s="1336"/>
      <c r="BT30" s="1336"/>
      <c r="BU30" s="1336"/>
      <c r="BV30" s="1336"/>
      <c r="BW30" s="1336"/>
      <c r="BX30" s="1336"/>
      <c r="BY30" s="1336"/>
      <c r="BZ30" s="1336"/>
      <c r="CA30" s="1336"/>
      <c r="CB30" s="1336"/>
      <c r="CC30" s="1336"/>
      <c r="CD30" s="1336"/>
      <c r="CE30" s="1336"/>
      <c r="CF30" s="1336"/>
      <c r="CG30" s="1336"/>
      <c r="CH30" s="1336"/>
      <c r="CI30" s="1336"/>
      <c r="CJ30" s="1336"/>
      <c r="CK30" s="1336"/>
      <c r="CL30" s="1336"/>
      <c r="CM30" s="1336"/>
      <c r="CN30" s="1336"/>
      <c r="CO30" s="1336"/>
      <c r="CP30" s="1336"/>
      <c r="CQ30" s="1336"/>
      <c r="CR30" s="1336"/>
      <c r="CS30" s="1336"/>
      <c r="CT30" s="1336"/>
      <c r="CU30" s="1336"/>
      <c r="CV30" s="1336"/>
      <c r="CW30" s="1336"/>
      <c r="CX30" s="1336"/>
      <c r="CY30" s="1336"/>
      <c r="CZ30" s="1336"/>
      <c r="DA30" s="1336"/>
      <c r="DB30" s="1336"/>
      <c r="DC30" s="1336"/>
      <c r="DD30" s="1336"/>
      <c r="DE30" s="1336"/>
      <c r="DF30" s="1336"/>
      <c r="DG30" s="1336"/>
      <c r="DH30" s="1336"/>
      <c r="DI30" s="1336"/>
      <c r="DJ30" s="1336"/>
      <c r="DK30" s="1336"/>
      <c r="DL30" s="1336"/>
      <c r="DM30" s="1336"/>
      <c r="DN30" s="1336"/>
      <c r="DO30" s="1336"/>
      <c r="DP30" s="1336"/>
      <c r="DQ30" s="1336"/>
      <c r="DR30" s="1336"/>
      <c r="DS30" s="1336"/>
      <c r="DT30" s="1336"/>
      <c r="DU30" s="1336"/>
      <c r="DV30" s="1336"/>
      <c r="DW30" s="1336"/>
      <c r="DX30" s="1336"/>
      <c r="DY30" s="1336"/>
      <c r="DZ30" s="1336"/>
      <c r="EA30" s="1336"/>
      <c r="EB30" s="1336"/>
      <c r="EC30" s="1336"/>
      <c r="ED30" s="1336"/>
      <c r="EE30" s="1336"/>
      <c r="EF30" s="1336"/>
      <c r="EG30" s="1336"/>
      <c r="EH30" s="1336"/>
      <c r="EI30" s="1336"/>
      <c r="EJ30" s="1336"/>
      <c r="EK30" s="1336"/>
      <c r="EL30" s="1336"/>
      <c r="EM30" s="1336"/>
      <c r="EN30" s="1336"/>
      <c r="EO30" s="1336"/>
      <c r="EP30" s="1336"/>
      <c r="EQ30" s="1336"/>
      <c r="ER30" s="1336"/>
      <c r="ES30" s="1336"/>
      <c r="ET30" s="1336"/>
      <c r="EU30" s="1336"/>
      <c r="EV30" s="1336"/>
      <c r="EW30" s="1336"/>
      <c r="EX30" s="1336"/>
      <c r="EY30" s="1336"/>
      <c r="EZ30" s="1336"/>
      <c r="FA30" s="1336"/>
      <c r="FB30" s="1336"/>
      <c r="FC30" s="1336"/>
      <c r="FD30" s="1336"/>
      <c r="FE30" s="1336"/>
      <c r="FF30" s="1336"/>
      <c r="FG30" s="1336"/>
      <c r="FH30" s="1336"/>
      <c r="FI30" s="1336"/>
      <c r="FJ30" s="1336"/>
      <c r="FK30" s="1336"/>
      <c r="FL30" s="1336"/>
      <c r="FM30" s="1336"/>
      <c r="FN30" s="1336"/>
      <c r="FO30" s="1336"/>
      <c r="FP30" s="1336"/>
      <c r="FQ30" s="1336"/>
      <c r="FR30" s="1336"/>
      <c r="FS30" s="1336"/>
      <c r="FT30" s="1336"/>
      <c r="FU30" s="1336"/>
      <c r="FV30" s="1336"/>
      <c r="FW30" s="1336"/>
      <c r="FX30" s="1336"/>
      <c r="FY30" s="1336"/>
      <c r="FZ30" s="1336"/>
      <c r="GA30" s="1336"/>
      <c r="GB30" s="1336"/>
      <c r="GC30" s="1336"/>
      <c r="GD30" s="1336"/>
      <c r="GE30" s="1336"/>
      <c r="GF30" s="1336"/>
      <c r="GG30" s="1336"/>
      <c r="GH30" s="1336"/>
      <c r="GI30" s="1336"/>
      <c r="GJ30" s="1336"/>
      <c r="GK30" s="1336"/>
      <c r="GL30" s="1336"/>
      <c r="GM30" s="1336"/>
      <c r="GN30" s="1336"/>
      <c r="GO30" s="1336"/>
      <c r="GP30" s="1336"/>
      <c r="GQ30" s="1336"/>
      <c r="GR30" s="1336"/>
      <c r="GS30" s="1336"/>
      <c r="GT30" s="1336"/>
      <c r="GU30" s="1336"/>
      <c r="GV30" s="1336"/>
      <c r="GW30" s="1336"/>
      <c r="GX30" s="1336"/>
      <c r="GY30" s="1336"/>
      <c r="GZ30" s="1336"/>
      <c r="HA30" s="1336"/>
      <c r="HB30" s="1336"/>
      <c r="HC30" s="1336"/>
      <c r="HD30" s="1336"/>
      <c r="HE30" s="1336"/>
      <c r="HF30" s="1336"/>
      <c r="HG30" s="1336"/>
      <c r="HH30" s="1336"/>
      <c r="HI30" s="1336"/>
      <c r="HJ30" s="1336"/>
      <c r="HK30" s="1336"/>
      <c r="HL30" s="1336"/>
      <c r="HM30" s="1336"/>
      <c r="HN30" s="1336"/>
      <c r="HO30" s="1336"/>
      <c r="HP30" s="1336"/>
      <c r="HQ30" s="1336"/>
      <c r="HR30" s="1336"/>
      <c r="HS30" s="1336"/>
      <c r="HT30" s="1336"/>
      <c r="HU30" s="1336"/>
      <c r="HV30" s="1336"/>
      <c r="HW30" s="1336"/>
      <c r="HX30" s="1336"/>
      <c r="HY30" s="1336"/>
      <c r="HZ30" s="1336"/>
      <c r="IA30" s="1336"/>
      <c r="IB30" s="1336"/>
      <c r="IC30" s="1336"/>
      <c r="ID30" s="1336"/>
      <c r="IE30" s="1336"/>
      <c r="IF30" s="1336"/>
      <c r="IG30" s="1336"/>
      <c r="IH30" s="1336"/>
      <c r="II30" s="1336"/>
      <c r="IJ30" s="1336"/>
      <c r="IK30" s="1336"/>
      <c r="IL30" s="1336"/>
      <c r="IM30" s="1336"/>
      <c r="IN30" s="1336"/>
      <c r="IO30" s="1336"/>
      <c r="IP30" s="1336"/>
    </row>
    <row r="31" spans="1:250">
      <c r="A31" s="1336"/>
      <c r="B31" s="2958"/>
      <c r="C31" s="2413" t="s">
        <v>1348</v>
      </c>
      <c r="D31" s="2385" t="s">
        <v>575</v>
      </c>
      <c r="E31" s="2414" t="s">
        <v>579</v>
      </c>
      <c r="F31" s="2414" t="s">
        <v>579</v>
      </c>
      <c r="G31" s="2414" t="s">
        <v>579</v>
      </c>
      <c r="H31" s="2414" t="s">
        <v>579</v>
      </c>
      <c r="I31" s="2414" t="s">
        <v>579</v>
      </c>
      <c r="J31" s="2414" t="s">
        <v>579</v>
      </c>
      <c r="K31" s="2414" t="s">
        <v>579</v>
      </c>
      <c r="L31" s="2414" t="s">
        <v>579</v>
      </c>
      <c r="M31" s="2415">
        <v>3.7</v>
      </c>
      <c r="N31" s="2415">
        <v>4.7</v>
      </c>
      <c r="O31" s="2415">
        <v>5.8</v>
      </c>
      <c r="P31" s="2415">
        <v>5.9</v>
      </c>
      <c r="Q31" s="2415">
        <v>6.3</v>
      </c>
      <c r="R31" s="2415">
        <v>6.8</v>
      </c>
      <c r="S31" s="2415">
        <v>6.4</v>
      </c>
      <c r="T31" s="2415">
        <v>5.5</v>
      </c>
      <c r="U31" s="2415">
        <v>5</v>
      </c>
      <c r="V31" s="2415">
        <v>4.5999999999999996</v>
      </c>
      <c r="W31" s="2415">
        <v>4</v>
      </c>
      <c r="X31" s="2415">
        <v>4.2</v>
      </c>
      <c r="Y31" s="2415">
        <v>5.2</v>
      </c>
      <c r="Z31" s="2415">
        <v>5.3</v>
      </c>
      <c r="AA31" s="2415">
        <v>4.5999999999999996</v>
      </c>
      <c r="AB31" s="2415">
        <v>4.7</v>
      </c>
      <c r="AC31" s="2415">
        <v>4.0999999999999996</v>
      </c>
      <c r="AD31" s="2415">
        <v>3.9</v>
      </c>
      <c r="AE31" s="2415">
        <v>3.7</v>
      </c>
      <c r="AF31" s="2415">
        <v>3.4</v>
      </c>
      <c r="AG31" s="2415">
        <v>2.7</v>
      </c>
      <c r="AH31" s="2415">
        <v>2.6</v>
      </c>
      <c r="AI31" s="2415">
        <v>2.2999999999999998</v>
      </c>
      <c r="AJ31" s="2416">
        <v>2.7</v>
      </c>
      <c r="AK31" s="2416">
        <v>2.8</v>
      </c>
      <c r="AL31" s="2416">
        <v>2.6</v>
      </c>
      <c r="AM31" s="2416">
        <v>2.6</v>
      </c>
      <c r="AN31" s="2416">
        <v>2.4</v>
      </c>
      <c r="AO31" s="1952" t="s">
        <v>1349</v>
      </c>
      <c r="AP31" s="1336"/>
      <c r="AQ31" s="327" t="s">
        <v>1350</v>
      </c>
      <c r="AR31" s="1336"/>
      <c r="AS31" s="1336"/>
      <c r="AT31" s="1949"/>
      <c r="AU31" s="1949"/>
      <c r="AV31" s="1336"/>
      <c r="AW31" s="1336"/>
      <c r="AX31" s="1336"/>
      <c r="AY31" s="1336"/>
      <c r="AZ31" s="1336"/>
      <c r="BA31" s="1336"/>
      <c r="BB31" s="1336"/>
      <c r="BC31" s="1336"/>
      <c r="BD31" s="1336"/>
      <c r="BE31" s="1336"/>
      <c r="BF31" s="1336"/>
      <c r="BG31" s="1336"/>
      <c r="BH31" s="1336"/>
      <c r="BI31" s="1336"/>
      <c r="BJ31" s="1336"/>
      <c r="BK31" s="1336"/>
      <c r="BL31" s="1336"/>
      <c r="BM31" s="1336"/>
      <c r="BN31" s="1336"/>
      <c r="BO31" s="1336"/>
      <c r="BP31" s="1336"/>
      <c r="BQ31" s="1336"/>
      <c r="BR31" s="1336"/>
      <c r="BS31" s="1336"/>
      <c r="BT31" s="1336"/>
      <c r="BU31" s="1336"/>
      <c r="BV31" s="1336"/>
      <c r="BW31" s="1336"/>
      <c r="BX31" s="1336"/>
      <c r="BY31" s="1336"/>
      <c r="BZ31" s="1336"/>
      <c r="CA31" s="1336"/>
      <c r="CB31" s="1336"/>
      <c r="CC31" s="1336"/>
      <c r="CD31" s="1336"/>
      <c r="CE31" s="1336"/>
      <c r="CF31" s="1336"/>
      <c r="CG31" s="1336"/>
      <c r="CH31" s="1336"/>
      <c r="CI31" s="1336"/>
      <c r="CJ31" s="1336"/>
      <c r="CK31" s="1336"/>
      <c r="CL31" s="1336"/>
      <c r="CM31" s="1336"/>
      <c r="CN31" s="1336"/>
      <c r="CO31" s="1336"/>
      <c r="CP31" s="1336"/>
      <c r="CQ31" s="1336"/>
      <c r="CR31" s="1336"/>
      <c r="CS31" s="1336"/>
      <c r="CT31" s="1336"/>
      <c r="CU31" s="1336"/>
      <c r="CV31" s="1336"/>
      <c r="CW31" s="1336"/>
      <c r="CX31" s="1336"/>
      <c r="CY31" s="1336"/>
      <c r="CZ31" s="1336"/>
      <c r="DA31" s="1336"/>
      <c r="DB31" s="1336"/>
      <c r="DC31" s="1336"/>
      <c r="DD31" s="1336"/>
      <c r="DE31" s="1336"/>
      <c r="DF31" s="1336"/>
      <c r="DG31" s="1336"/>
      <c r="DH31" s="1336"/>
      <c r="DI31" s="1336"/>
      <c r="DJ31" s="1336"/>
      <c r="DK31" s="1336"/>
      <c r="DL31" s="1336"/>
      <c r="DM31" s="1336"/>
      <c r="DN31" s="1336"/>
      <c r="DO31" s="1336"/>
      <c r="DP31" s="1336"/>
      <c r="DQ31" s="1336"/>
      <c r="DR31" s="1336"/>
      <c r="DS31" s="1336"/>
      <c r="DT31" s="1336"/>
      <c r="DU31" s="1336"/>
      <c r="DV31" s="1336"/>
      <c r="DW31" s="1336"/>
      <c r="DX31" s="1336"/>
      <c r="DY31" s="1336"/>
      <c r="DZ31" s="1336"/>
      <c r="EA31" s="1336"/>
      <c r="EB31" s="1336"/>
      <c r="EC31" s="1336"/>
      <c r="ED31" s="1336"/>
      <c r="EE31" s="1336"/>
      <c r="EF31" s="1336"/>
      <c r="EG31" s="1336"/>
      <c r="EH31" s="1336"/>
      <c r="EI31" s="1336"/>
      <c r="EJ31" s="1336"/>
      <c r="EK31" s="1336"/>
      <c r="EL31" s="1336"/>
      <c r="EM31" s="1336"/>
      <c r="EN31" s="1336"/>
      <c r="EO31" s="1336"/>
      <c r="EP31" s="1336"/>
      <c r="EQ31" s="1336"/>
      <c r="ER31" s="1336"/>
      <c r="ES31" s="1336"/>
      <c r="ET31" s="1336"/>
      <c r="EU31" s="1336"/>
      <c r="EV31" s="1336"/>
      <c r="EW31" s="1336"/>
      <c r="EX31" s="1336"/>
      <c r="EY31" s="1336"/>
      <c r="EZ31" s="1336"/>
      <c r="FA31" s="1336"/>
      <c r="FB31" s="1336"/>
      <c r="FC31" s="1336"/>
      <c r="FD31" s="1336"/>
      <c r="FE31" s="1336"/>
      <c r="FF31" s="1336"/>
      <c r="FG31" s="1336"/>
      <c r="FH31" s="1336"/>
      <c r="FI31" s="1336"/>
      <c r="FJ31" s="1336"/>
      <c r="FK31" s="1336"/>
      <c r="FL31" s="1336"/>
      <c r="FM31" s="1336"/>
      <c r="FN31" s="1336"/>
      <c r="FO31" s="1336"/>
      <c r="FP31" s="1336"/>
      <c r="FQ31" s="1336"/>
      <c r="FR31" s="1336"/>
      <c r="FS31" s="1336"/>
      <c r="FT31" s="1336"/>
      <c r="FU31" s="1336"/>
      <c r="FV31" s="1336"/>
      <c r="FW31" s="1336"/>
      <c r="FX31" s="1336"/>
      <c r="FY31" s="1336"/>
      <c r="FZ31" s="1336"/>
      <c r="GA31" s="1336"/>
      <c r="GB31" s="1336"/>
      <c r="GC31" s="1336"/>
      <c r="GD31" s="1336"/>
      <c r="GE31" s="1336"/>
      <c r="GF31" s="1336"/>
      <c r="GG31" s="1336"/>
      <c r="GH31" s="1336"/>
      <c r="GI31" s="1336"/>
      <c r="GJ31" s="1336"/>
      <c r="GK31" s="1336"/>
      <c r="GL31" s="1336"/>
      <c r="GM31" s="1336"/>
      <c r="GN31" s="1336"/>
      <c r="GO31" s="1336"/>
      <c r="GP31" s="1336"/>
      <c r="GQ31" s="1336"/>
      <c r="GR31" s="1336"/>
      <c r="GS31" s="1336"/>
      <c r="GT31" s="1336"/>
      <c r="GU31" s="1336"/>
      <c r="GV31" s="1336"/>
      <c r="GW31" s="1336"/>
      <c r="GX31" s="1336"/>
      <c r="GY31" s="1336"/>
      <c r="GZ31" s="1336"/>
      <c r="HA31" s="1336"/>
      <c r="HB31" s="1336"/>
      <c r="HC31" s="1336"/>
      <c r="HD31" s="1336"/>
      <c r="HE31" s="1336"/>
      <c r="HF31" s="1336"/>
      <c r="HG31" s="1336"/>
      <c r="HH31" s="1336"/>
      <c r="HI31" s="1336"/>
      <c r="HJ31" s="1336"/>
      <c r="HK31" s="1336"/>
      <c r="HL31" s="1336"/>
      <c r="HM31" s="1336"/>
      <c r="HN31" s="1336"/>
      <c r="HO31" s="1336"/>
      <c r="HP31" s="1336"/>
      <c r="HQ31" s="1336"/>
      <c r="HR31" s="1336"/>
      <c r="HS31" s="1336"/>
      <c r="HT31" s="1336"/>
      <c r="HU31" s="1336"/>
      <c r="HV31" s="1336"/>
      <c r="HW31" s="1336"/>
      <c r="HX31" s="1336"/>
      <c r="HY31" s="1336"/>
      <c r="HZ31" s="1336"/>
      <c r="IA31" s="1336"/>
      <c r="IB31" s="1336"/>
      <c r="IC31" s="1336"/>
      <c r="ID31" s="1336"/>
      <c r="IE31" s="1336"/>
      <c r="IF31" s="1336"/>
      <c r="IG31" s="1336"/>
      <c r="IH31" s="1336"/>
      <c r="II31" s="1336"/>
      <c r="IJ31" s="1336"/>
      <c r="IK31" s="1336"/>
      <c r="IL31" s="1336"/>
      <c r="IM31" s="1336"/>
      <c r="IN31" s="1336"/>
      <c r="IO31" s="1336"/>
      <c r="IP31" s="1336"/>
    </row>
    <row r="32" spans="1:250">
      <c r="A32" s="1336"/>
      <c r="B32" s="2417" t="s">
        <v>1039</v>
      </c>
      <c r="C32" s="2227" t="s">
        <v>1040</v>
      </c>
      <c r="D32" s="2389" t="s">
        <v>1041</v>
      </c>
      <c r="E32" s="2418">
        <v>197</v>
      </c>
      <c r="F32" s="2418">
        <v>212</v>
      </c>
      <c r="G32" s="2418">
        <v>403</v>
      </c>
      <c r="H32" s="2418">
        <v>530</v>
      </c>
      <c r="I32" s="2418">
        <v>674</v>
      </c>
      <c r="J32" s="2418">
        <v>638</v>
      </c>
      <c r="K32" s="2418">
        <v>421</v>
      </c>
      <c r="L32" s="2418">
        <v>532</v>
      </c>
      <c r="M32" s="2418">
        <v>652</v>
      </c>
      <c r="N32" s="2418">
        <v>736</v>
      </c>
      <c r="O32" s="2419">
        <v>687</v>
      </c>
      <c r="P32" s="2419">
        <v>763</v>
      </c>
      <c r="Q32" s="2420">
        <v>813</v>
      </c>
      <c r="R32" s="2420">
        <v>731</v>
      </c>
      <c r="S32" s="2420">
        <v>666</v>
      </c>
      <c r="T32" s="2420">
        <v>661</v>
      </c>
      <c r="U32" s="2420">
        <v>643</v>
      </c>
      <c r="V32" s="2420">
        <v>616</v>
      </c>
      <c r="W32" s="2420">
        <v>753</v>
      </c>
      <c r="X32" s="2420">
        <v>742</v>
      </c>
      <c r="Y32" s="2420">
        <v>713</v>
      </c>
      <c r="Z32" s="2420">
        <v>718</v>
      </c>
      <c r="AA32" s="2420">
        <v>635</v>
      </c>
      <c r="AB32" s="2420">
        <v>609</v>
      </c>
      <c r="AC32" s="2420">
        <v>516</v>
      </c>
      <c r="AD32" s="820">
        <v>518</v>
      </c>
      <c r="AE32" s="897">
        <v>481</v>
      </c>
      <c r="AF32" s="897">
        <v>417</v>
      </c>
      <c r="AG32" s="897">
        <v>467</v>
      </c>
      <c r="AH32" s="820">
        <v>427</v>
      </c>
      <c r="AI32" s="820">
        <v>471</v>
      </c>
      <c r="AJ32" s="886">
        <v>396</v>
      </c>
      <c r="AK32" s="820">
        <v>329</v>
      </c>
      <c r="AL32" s="820">
        <v>368</v>
      </c>
      <c r="AM32" s="820">
        <v>568</v>
      </c>
      <c r="AN32" s="820">
        <v>571</v>
      </c>
      <c r="AO32" s="1941" t="s">
        <v>1042</v>
      </c>
      <c r="AP32" s="1336"/>
      <c r="AQ32" s="327" t="s">
        <v>1351</v>
      </c>
      <c r="AR32" s="1336"/>
      <c r="AS32" s="1336"/>
      <c r="AT32" s="1949"/>
      <c r="AU32" s="1949"/>
      <c r="AV32" s="1336"/>
      <c r="AW32" s="1336"/>
      <c r="AX32" s="1336"/>
      <c r="AY32" s="1336"/>
      <c r="AZ32" s="1336"/>
      <c r="BA32" s="1336"/>
      <c r="BB32" s="1336"/>
      <c r="BC32" s="1336"/>
      <c r="BD32" s="1336"/>
      <c r="BE32" s="1336"/>
      <c r="BF32" s="1336"/>
      <c r="BG32" s="1336"/>
      <c r="BH32" s="1336"/>
      <c r="BI32" s="1336"/>
      <c r="BJ32" s="1336"/>
      <c r="BK32" s="1336"/>
      <c r="BL32" s="1336"/>
      <c r="BM32" s="1336"/>
      <c r="BN32" s="1336"/>
      <c r="BO32" s="1336"/>
      <c r="BP32" s="1336"/>
      <c r="BQ32" s="1336"/>
      <c r="BR32" s="1336"/>
      <c r="BS32" s="1336"/>
      <c r="BT32" s="1336"/>
      <c r="BU32" s="1336"/>
      <c r="BV32" s="1336"/>
      <c r="BW32" s="1336"/>
      <c r="BX32" s="1336"/>
      <c r="BY32" s="1336"/>
      <c r="BZ32" s="1336"/>
      <c r="CA32" s="1336"/>
      <c r="CB32" s="1336"/>
      <c r="CC32" s="1336"/>
      <c r="CD32" s="1336"/>
      <c r="CE32" s="1336"/>
      <c r="CF32" s="1336"/>
      <c r="CG32" s="1336"/>
      <c r="CH32" s="1336"/>
      <c r="CI32" s="1336"/>
      <c r="CJ32" s="1336"/>
      <c r="CK32" s="1336"/>
      <c r="CL32" s="1336"/>
      <c r="CM32" s="1336"/>
      <c r="CN32" s="1336"/>
      <c r="CO32" s="1336"/>
      <c r="CP32" s="1336"/>
      <c r="CQ32" s="1336"/>
      <c r="CR32" s="1336"/>
      <c r="CS32" s="1336"/>
      <c r="CT32" s="1336"/>
      <c r="CU32" s="1336"/>
      <c r="CV32" s="1336"/>
      <c r="CW32" s="1336"/>
      <c r="CX32" s="1336"/>
      <c r="CY32" s="1336"/>
      <c r="CZ32" s="1336"/>
      <c r="DA32" s="1336"/>
      <c r="DB32" s="1336"/>
      <c r="DC32" s="1336"/>
      <c r="DD32" s="1336"/>
      <c r="DE32" s="1336"/>
      <c r="DF32" s="1336"/>
      <c r="DG32" s="1336"/>
      <c r="DH32" s="1336"/>
      <c r="DI32" s="1336"/>
      <c r="DJ32" s="1336"/>
      <c r="DK32" s="1336"/>
      <c r="DL32" s="1336"/>
      <c r="DM32" s="1336"/>
      <c r="DN32" s="1336"/>
      <c r="DO32" s="1336"/>
      <c r="DP32" s="1336"/>
      <c r="DQ32" s="1336"/>
      <c r="DR32" s="1336"/>
      <c r="DS32" s="1336"/>
      <c r="DT32" s="1336"/>
      <c r="DU32" s="1336"/>
      <c r="DV32" s="1336"/>
      <c r="DW32" s="1336"/>
      <c r="DX32" s="1336"/>
      <c r="DY32" s="1336"/>
      <c r="DZ32" s="1336"/>
      <c r="EA32" s="1336"/>
      <c r="EB32" s="1336"/>
      <c r="EC32" s="1336"/>
      <c r="ED32" s="1336"/>
      <c r="EE32" s="1336"/>
      <c r="EF32" s="1336"/>
      <c r="EG32" s="1336"/>
      <c r="EH32" s="1336"/>
      <c r="EI32" s="1336"/>
      <c r="EJ32" s="1336"/>
      <c r="EK32" s="1336"/>
      <c r="EL32" s="1336"/>
      <c r="EM32" s="1336"/>
      <c r="EN32" s="1336"/>
      <c r="EO32" s="1336"/>
      <c r="EP32" s="1336"/>
      <c r="EQ32" s="1336"/>
      <c r="ER32" s="1336"/>
      <c r="ES32" s="1336"/>
      <c r="ET32" s="1336"/>
      <c r="EU32" s="1336"/>
      <c r="EV32" s="1336"/>
      <c r="EW32" s="1336"/>
      <c r="EX32" s="1336"/>
      <c r="EY32" s="1336"/>
      <c r="EZ32" s="1336"/>
      <c r="FA32" s="1336"/>
      <c r="FB32" s="1336"/>
      <c r="FC32" s="1336"/>
      <c r="FD32" s="1336"/>
      <c r="FE32" s="1336"/>
      <c r="FF32" s="1336"/>
      <c r="FG32" s="1336"/>
      <c r="FH32" s="1336"/>
      <c r="FI32" s="1336"/>
      <c r="FJ32" s="1336"/>
      <c r="FK32" s="1336"/>
      <c r="FL32" s="1336"/>
      <c r="FM32" s="1336"/>
      <c r="FN32" s="1336"/>
      <c r="FO32" s="1336"/>
      <c r="FP32" s="1336"/>
      <c r="FQ32" s="1336"/>
      <c r="FR32" s="1336"/>
      <c r="FS32" s="1336"/>
      <c r="FT32" s="1336"/>
      <c r="FU32" s="1336"/>
      <c r="FV32" s="1336"/>
      <c r="FW32" s="1336"/>
      <c r="FX32" s="1336"/>
      <c r="FY32" s="1336"/>
      <c r="FZ32" s="1336"/>
      <c r="GA32" s="1336"/>
      <c r="GB32" s="1336"/>
      <c r="GC32" s="1336"/>
      <c r="GD32" s="1336"/>
      <c r="GE32" s="1336"/>
      <c r="GF32" s="1336"/>
      <c r="GG32" s="1336"/>
      <c r="GH32" s="1336"/>
      <c r="GI32" s="1336"/>
      <c r="GJ32" s="1336"/>
      <c r="GK32" s="1336"/>
      <c r="GL32" s="1336"/>
      <c r="GM32" s="1336"/>
      <c r="GN32" s="1336"/>
      <c r="GO32" s="1336"/>
      <c r="GP32" s="1336"/>
      <c r="GQ32" s="1336"/>
      <c r="GR32" s="1336"/>
      <c r="GS32" s="1336"/>
      <c r="GT32" s="1336"/>
      <c r="GU32" s="1336"/>
      <c r="GV32" s="1336"/>
      <c r="GW32" s="1336"/>
      <c r="GX32" s="1336"/>
      <c r="GY32" s="1336"/>
      <c r="GZ32" s="1336"/>
      <c r="HA32" s="1336"/>
      <c r="HB32" s="1336"/>
      <c r="HC32" s="1336"/>
      <c r="HD32" s="1336"/>
      <c r="HE32" s="1336"/>
      <c r="HF32" s="1336"/>
      <c r="HG32" s="1336"/>
      <c r="HH32" s="1336"/>
      <c r="HI32" s="1336"/>
      <c r="HJ32" s="1336"/>
      <c r="HK32" s="1336"/>
      <c r="HL32" s="1336"/>
      <c r="HM32" s="1336"/>
      <c r="HN32" s="1336"/>
      <c r="HO32" s="1336"/>
      <c r="HP32" s="1336"/>
      <c r="HQ32" s="1336"/>
      <c r="HR32" s="1336"/>
      <c r="HS32" s="1336"/>
      <c r="HT32" s="1336"/>
      <c r="HU32" s="1336"/>
      <c r="HV32" s="1336"/>
      <c r="HW32" s="1336"/>
      <c r="HX32" s="1336"/>
      <c r="HY32" s="1336"/>
      <c r="HZ32" s="1336"/>
      <c r="IA32" s="1336"/>
      <c r="IB32" s="1336"/>
      <c r="IC32" s="1336"/>
      <c r="ID32" s="1336"/>
      <c r="IE32" s="1336"/>
      <c r="IF32" s="1336"/>
      <c r="IG32" s="1336"/>
      <c r="IH32" s="1336"/>
      <c r="II32" s="1336"/>
      <c r="IJ32" s="1336"/>
      <c r="IK32" s="1336"/>
      <c r="IL32" s="1336"/>
      <c r="IM32" s="1336"/>
      <c r="IN32" s="1336"/>
      <c r="IO32" s="1336"/>
      <c r="IP32" s="1336"/>
    </row>
    <row r="33" spans="1:250">
      <c r="A33" s="1336"/>
      <c r="B33" s="2421" t="s">
        <v>1043</v>
      </c>
      <c r="C33" s="2384"/>
      <c r="D33" s="2372" t="s">
        <v>577</v>
      </c>
      <c r="E33" s="2367" t="s">
        <v>1296</v>
      </c>
      <c r="F33" s="1218">
        <f>ROUND((F32-E32)/E32*100,1)</f>
        <v>7.6</v>
      </c>
      <c r="G33" s="1218">
        <f>ROUND((G32-F32)/F32*100,1)</f>
        <v>90.1</v>
      </c>
      <c r="H33" s="1218">
        <f t="shared" ref="H33:AN33" si="23">ROUND((H32-G32)/G32*100,1)</f>
        <v>31.5</v>
      </c>
      <c r="I33" s="1218">
        <f t="shared" si="23"/>
        <v>27.2</v>
      </c>
      <c r="J33" s="1218">
        <f t="shared" si="23"/>
        <v>-5.3</v>
      </c>
      <c r="K33" s="1218">
        <f t="shared" si="23"/>
        <v>-34</v>
      </c>
      <c r="L33" s="1218">
        <f t="shared" si="23"/>
        <v>26.4</v>
      </c>
      <c r="M33" s="1218">
        <f t="shared" si="23"/>
        <v>22.6</v>
      </c>
      <c r="N33" s="1218">
        <f t="shared" si="23"/>
        <v>12.9</v>
      </c>
      <c r="O33" s="1218">
        <f t="shared" si="23"/>
        <v>-6.7</v>
      </c>
      <c r="P33" s="1218">
        <f t="shared" si="23"/>
        <v>11.1</v>
      </c>
      <c r="Q33" s="1218">
        <f t="shared" si="23"/>
        <v>6.6</v>
      </c>
      <c r="R33" s="1218">
        <f t="shared" si="23"/>
        <v>-10.1</v>
      </c>
      <c r="S33" s="1218">
        <f t="shared" si="23"/>
        <v>-8.9</v>
      </c>
      <c r="T33" s="1218">
        <f t="shared" si="23"/>
        <v>-0.8</v>
      </c>
      <c r="U33" s="1218">
        <f t="shared" si="23"/>
        <v>-2.7</v>
      </c>
      <c r="V33" s="1218">
        <f t="shared" si="23"/>
        <v>-4.2</v>
      </c>
      <c r="W33" s="1218">
        <f t="shared" si="23"/>
        <v>22.2</v>
      </c>
      <c r="X33" s="1218">
        <f t="shared" si="23"/>
        <v>-1.5</v>
      </c>
      <c r="Y33" s="1218">
        <f t="shared" si="23"/>
        <v>-3.9</v>
      </c>
      <c r="Z33" s="1218">
        <f t="shared" si="23"/>
        <v>0.7</v>
      </c>
      <c r="AA33" s="1218">
        <f t="shared" si="23"/>
        <v>-11.6</v>
      </c>
      <c r="AB33" s="1218">
        <f t="shared" si="23"/>
        <v>-4.0999999999999996</v>
      </c>
      <c r="AC33" s="1218">
        <f t="shared" si="23"/>
        <v>-15.3</v>
      </c>
      <c r="AD33" s="1218">
        <f t="shared" si="23"/>
        <v>0.4</v>
      </c>
      <c r="AE33" s="1218">
        <f t="shared" si="23"/>
        <v>-7.1</v>
      </c>
      <c r="AF33" s="1218">
        <f t="shared" si="23"/>
        <v>-13.3</v>
      </c>
      <c r="AG33" s="1218">
        <f t="shared" si="23"/>
        <v>12</v>
      </c>
      <c r="AH33" s="1218">
        <f t="shared" si="23"/>
        <v>-8.6</v>
      </c>
      <c r="AI33" s="1218">
        <f t="shared" si="23"/>
        <v>10.3</v>
      </c>
      <c r="AJ33" s="1218">
        <f t="shared" si="23"/>
        <v>-15.9</v>
      </c>
      <c r="AK33" s="1499">
        <f t="shared" si="23"/>
        <v>-16.899999999999999</v>
      </c>
      <c r="AL33" s="1499">
        <f t="shared" si="23"/>
        <v>11.9</v>
      </c>
      <c r="AM33" s="1499">
        <f t="shared" si="23"/>
        <v>54.3</v>
      </c>
      <c r="AN33" s="1499">
        <f t="shared" si="23"/>
        <v>0.5</v>
      </c>
      <c r="AO33" s="1532" t="s">
        <v>1044</v>
      </c>
      <c r="AP33" s="1336"/>
      <c r="AQ33" s="327"/>
      <c r="AR33" s="1336"/>
      <c r="AS33" s="1336"/>
      <c r="AT33" s="1949"/>
      <c r="AU33" s="1949"/>
      <c r="AV33" s="1336"/>
      <c r="AW33" s="1336"/>
      <c r="AX33" s="1336"/>
      <c r="AY33" s="1336"/>
      <c r="AZ33" s="1336"/>
      <c r="BA33" s="1336"/>
      <c r="BB33" s="1336"/>
      <c r="BC33" s="1336"/>
      <c r="BD33" s="1336"/>
      <c r="BE33" s="1336"/>
      <c r="BF33" s="1336"/>
      <c r="BG33" s="1336"/>
      <c r="BH33" s="1336"/>
      <c r="BI33" s="1336"/>
      <c r="BJ33" s="1336"/>
      <c r="BK33" s="1336"/>
      <c r="BL33" s="1336"/>
      <c r="BM33" s="1336"/>
      <c r="BN33" s="1336"/>
      <c r="BO33" s="1336"/>
      <c r="BP33" s="1336"/>
      <c r="BQ33" s="1336"/>
      <c r="BR33" s="1336"/>
      <c r="BS33" s="1336"/>
      <c r="BT33" s="1336"/>
      <c r="BU33" s="1336"/>
      <c r="BV33" s="1336"/>
      <c r="BW33" s="1336"/>
      <c r="BX33" s="1336"/>
      <c r="BY33" s="1336"/>
      <c r="BZ33" s="1336"/>
      <c r="CA33" s="1336"/>
      <c r="CB33" s="1336"/>
      <c r="CC33" s="1336"/>
      <c r="CD33" s="1336"/>
      <c r="CE33" s="1336"/>
      <c r="CF33" s="1336"/>
      <c r="CG33" s="1336"/>
      <c r="CH33" s="1336"/>
      <c r="CI33" s="1336"/>
      <c r="CJ33" s="1336"/>
      <c r="CK33" s="1336"/>
      <c r="CL33" s="1336"/>
      <c r="CM33" s="1336"/>
      <c r="CN33" s="1336"/>
      <c r="CO33" s="1336"/>
      <c r="CP33" s="1336"/>
      <c r="CQ33" s="1336"/>
      <c r="CR33" s="1336"/>
      <c r="CS33" s="1336"/>
      <c r="CT33" s="1336"/>
      <c r="CU33" s="1336"/>
      <c r="CV33" s="1336"/>
      <c r="CW33" s="1336"/>
      <c r="CX33" s="1336"/>
      <c r="CY33" s="1336"/>
      <c r="CZ33" s="1336"/>
      <c r="DA33" s="1336"/>
      <c r="DB33" s="1336"/>
      <c r="DC33" s="1336"/>
      <c r="DD33" s="1336"/>
      <c r="DE33" s="1336"/>
      <c r="DF33" s="1336"/>
      <c r="DG33" s="1336"/>
      <c r="DH33" s="1336"/>
      <c r="DI33" s="1336"/>
      <c r="DJ33" s="1336"/>
      <c r="DK33" s="1336"/>
      <c r="DL33" s="1336"/>
      <c r="DM33" s="1336"/>
      <c r="DN33" s="1336"/>
      <c r="DO33" s="1336"/>
      <c r="DP33" s="1336"/>
      <c r="DQ33" s="1336"/>
      <c r="DR33" s="1336"/>
      <c r="DS33" s="1336"/>
      <c r="DT33" s="1336"/>
      <c r="DU33" s="1336"/>
      <c r="DV33" s="1336"/>
      <c r="DW33" s="1336"/>
      <c r="DX33" s="1336"/>
      <c r="DY33" s="1336"/>
      <c r="DZ33" s="1336"/>
      <c r="EA33" s="1336"/>
      <c r="EB33" s="1336"/>
      <c r="EC33" s="1336"/>
      <c r="ED33" s="1336"/>
      <c r="EE33" s="1336"/>
      <c r="EF33" s="1336"/>
      <c r="EG33" s="1336"/>
      <c r="EH33" s="1336"/>
      <c r="EI33" s="1336"/>
      <c r="EJ33" s="1336"/>
      <c r="EK33" s="1336"/>
      <c r="EL33" s="1336"/>
      <c r="EM33" s="1336"/>
      <c r="EN33" s="1336"/>
      <c r="EO33" s="1336"/>
      <c r="EP33" s="1336"/>
      <c r="EQ33" s="1336"/>
      <c r="ER33" s="1336"/>
      <c r="ES33" s="1336"/>
      <c r="ET33" s="1336"/>
      <c r="EU33" s="1336"/>
      <c r="EV33" s="1336"/>
      <c r="EW33" s="1336"/>
      <c r="EX33" s="1336"/>
      <c r="EY33" s="1336"/>
      <c r="EZ33" s="1336"/>
      <c r="FA33" s="1336"/>
      <c r="FB33" s="1336"/>
      <c r="FC33" s="1336"/>
      <c r="FD33" s="1336"/>
      <c r="FE33" s="1336"/>
      <c r="FF33" s="1336"/>
      <c r="FG33" s="1336"/>
      <c r="FH33" s="1336"/>
      <c r="FI33" s="1336"/>
      <c r="FJ33" s="1336"/>
      <c r="FK33" s="1336"/>
      <c r="FL33" s="1336"/>
      <c r="FM33" s="1336"/>
      <c r="FN33" s="1336"/>
      <c r="FO33" s="1336"/>
      <c r="FP33" s="1336"/>
      <c r="FQ33" s="1336"/>
      <c r="FR33" s="1336"/>
      <c r="FS33" s="1336"/>
      <c r="FT33" s="1336"/>
      <c r="FU33" s="1336"/>
      <c r="FV33" s="1336"/>
      <c r="FW33" s="1336"/>
      <c r="FX33" s="1336"/>
      <c r="FY33" s="1336"/>
      <c r="FZ33" s="1336"/>
      <c r="GA33" s="1336"/>
      <c r="GB33" s="1336"/>
      <c r="GC33" s="1336"/>
      <c r="GD33" s="1336"/>
      <c r="GE33" s="1336"/>
      <c r="GF33" s="1336"/>
      <c r="GG33" s="1336"/>
      <c r="GH33" s="1336"/>
      <c r="GI33" s="1336"/>
      <c r="GJ33" s="1336"/>
      <c r="GK33" s="1336"/>
      <c r="GL33" s="1336"/>
      <c r="GM33" s="1336"/>
      <c r="GN33" s="1336"/>
      <c r="GO33" s="1336"/>
      <c r="GP33" s="1336"/>
      <c r="GQ33" s="1336"/>
      <c r="GR33" s="1336"/>
      <c r="GS33" s="1336"/>
      <c r="GT33" s="1336"/>
      <c r="GU33" s="1336"/>
      <c r="GV33" s="1336"/>
      <c r="GW33" s="1336"/>
      <c r="GX33" s="1336"/>
      <c r="GY33" s="1336"/>
      <c r="GZ33" s="1336"/>
      <c r="HA33" s="1336"/>
      <c r="HB33" s="1336"/>
      <c r="HC33" s="1336"/>
      <c r="HD33" s="1336"/>
      <c r="HE33" s="1336"/>
      <c r="HF33" s="1336"/>
      <c r="HG33" s="1336"/>
      <c r="HH33" s="1336"/>
      <c r="HI33" s="1336"/>
      <c r="HJ33" s="1336"/>
      <c r="HK33" s="1336"/>
      <c r="HL33" s="1336"/>
      <c r="HM33" s="1336"/>
      <c r="HN33" s="1336"/>
      <c r="HO33" s="1336"/>
      <c r="HP33" s="1336"/>
      <c r="HQ33" s="1336"/>
      <c r="HR33" s="1336"/>
      <c r="HS33" s="1336"/>
      <c r="HT33" s="1336"/>
      <c r="HU33" s="1336"/>
      <c r="HV33" s="1336"/>
      <c r="HW33" s="1336"/>
      <c r="HX33" s="1336"/>
      <c r="HY33" s="1336"/>
      <c r="HZ33" s="1336"/>
      <c r="IA33" s="1336"/>
      <c r="IB33" s="1336"/>
      <c r="IC33" s="1336"/>
      <c r="ID33" s="1336"/>
      <c r="IE33" s="1336"/>
      <c r="IF33" s="1336"/>
      <c r="IG33" s="1336"/>
      <c r="IH33" s="1336"/>
      <c r="II33" s="1336"/>
      <c r="IJ33" s="1336"/>
      <c r="IK33" s="1336"/>
      <c r="IL33" s="1336"/>
      <c r="IM33" s="1336"/>
      <c r="IN33" s="1336"/>
      <c r="IO33" s="1336"/>
      <c r="IP33" s="1336"/>
    </row>
    <row r="34" spans="1:250">
      <c r="A34" s="1336"/>
      <c r="B34" s="2967" t="s">
        <v>1352</v>
      </c>
      <c r="C34" s="2392" t="s">
        <v>315</v>
      </c>
      <c r="D34" s="2383" t="s">
        <v>1353</v>
      </c>
      <c r="E34" s="2422">
        <v>3436.029</v>
      </c>
      <c r="F34" s="2422">
        <v>3399.7150000000001</v>
      </c>
      <c r="G34" s="2422">
        <v>3682.88</v>
      </c>
      <c r="H34" s="2422">
        <v>3553.8620000000001</v>
      </c>
      <c r="I34" s="2422">
        <v>3736.902</v>
      </c>
      <c r="J34" s="2422">
        <v>3819.4319999999998</v>
      </c>
      <c r="K34" s="2422">
        <v>4117.933</v>
      </c>
      <c r="L34" s="2422">
        <v>4196.6229999999996</v>
      </c>
      <c r="M34" s="2422">
        <v>4144.8760000000002</v>
      </c>
      <c r="N34" s="2422">
        <v>3991.63</v>
      </c>
      <c r="O34" s="2423">
        <v>3989.893</v>
      </c>
      <c r="P34" s="2423">
        <v>3819.1010000000001</v>
      </c>
      <c r="Q34" s="2424">
        <v>3693.3679999999999</v>
      </c>
      <c r="R34" s="2424">
        <v>3555.4760000000001</v>
      </c>
      <c r="S34" s="2424">
        <v>3587.9090000000001</v>
      </c>
      <c r="T34" s="2424">
        <v>3070.0949999999998</v>
      </c>
      <c r="U34" s="2424">
        <v>3100.5859999999998</v>
      </c>
      <c r="V34" s="2424">
        <v>3155.2730000000001</v>
      </c>
      <c r="W34" s="2424">
        <v>3243.0920000000001</v>
      </c>
      <c r="X34" s="2424">
        <v>3489.0070000000001</v>
      </c>
      <c r="Y34" s="2424">
        <v>3282.3240000000001</v>
      </c>
      <c r="Z34" s="2424">
        <v>3334.6489999999999</v>
      </c>
      <c r="AA34" s="2424">
        <v>3347.8719999999998</v>
      </c>
      <c r="AB34" s="2425">
        <v>3229.453</v>
      </c>
      <c r="AC34" s="2425">
        <v>3153.5189999999998</v>
      </c>
      <c r="AD34" s="2426">
        <v>3090.1239999999998</v>
      </c>
      <c r="AE34" s="1280">
        <v>3129.607</v>
      </c>
      <c r="AF34" s="1280">
        <v>3154.377</v>
      </c>
      <c r="AG34" s="1280">
        <v>2919.337</v>
      </c>
      <c r="AH34" s="1280">
        <v>3335.7289999999998</v>
      </c>
      <c r="AI34" s="1280">
        <v>3265.136</v>
      </c>
      <c r="AJ34" s="1280">
        <v>3236.5030000000002</v>
      </c>
      <c r="AK34" s="1546">
        <v>3444.1970000000001</v>
      </c>
      <c r="AL34" s="1546">
        <v>3510.364</v>
      </c>
      <c r="AM34" s="1546">
        <v>3405.1709999999998</v>
      </c>
      <c r="AN34" s="1546">
        <f>3308788/1000</f>
        <v>3308.788</v>
      </c>
      <c r="AO34" s="1961" t="s">
        <v>1354</v>
      </c>
      <c r="AP34" s="1336"/>
      <c r="AQ34" s="327" t="s">
        <v>1350</v>
      </c>
      <c r="AR34" s="1962"/>
      <c r="AS34" s="1962"/>
      <c r="AT34" s="1344"/>
      <c r="AU34" s="1344"/>
      <c r="AV34" s="1336"/>
      <c r="AW34" s="1336"/>
      <c r="AX34" s="1962"/>
      <c r="AY34" s="1962"/>
      <c r="AZ34" s="1962"/>
      <c r="BA34" s="1962"/>
      <c r="BB34" s="1962"/>
      <c r="BC34" s="1962"/>
      <c r="BD34" s="1962"/>
      <c r="BE34" s="1962"/>
      <c r="BF34" s="1336"/>
      <c r="BG34" s="1336"/>
      <c r="BH34" s="1336"/>
      <c r="BI34" s="1336"/>
      <c r="BJ34" s="1336"/>
      <c r="BK34" s="1336"/>
      <c r="BL34" s="1336"/>
      <c r="BM34" s="1336"/>
      <c r="BN34" s="1336"/>
      <c r="BO34" s="1336"/>
      <c r="BP34" s="1336"/>
      <c r="BQ34" s="1336"/>
      <c r="BR34" s="1336"/>
      <c r="BS34" s="1336"/>
      <c r="BT34" s="1336"/>
      <c r="BU34" s="1336"/>
      <c r="BV34" s="1336"/>
      <c r="BW34" s="1336"/>
      <c r="BX34" s="1336"/>
      <c r="BY34" s="1336"/>
      <c r="BZ34" s="1336"/>
      <c r="CA34" s="1336"/>
      <c r="CB34" s="1336"/>
      <c r="CC34" s="1336"/>
      <c r="CD34" s="1336"/>
      <c r="CE34" s="1336"/>
      <c r="CF34" s="1336"/>
      <c r="CG34" s="1336"/>
      <c r="CH34" s="1336"/>
      <c r="CI34" s="1336"/>
      <c r="CJ34" s="1336"/>
      <c r="CK34" s="1336"/>
      <c r="CL34" s="1336"/>
      <c r="CM34" s="1336"/>
      <c r="CN34" s="1336"/>
      <c r="CO34" s="1336"/>
      <c r="CP34" s="1336"/>
      <c r="CQ34" s="1336"/>
      <c r="CR34" s="1336"/>
      <c r="CS34" s="1336"/>
      <c r="CT34" s="1336"/>
      <c r="CU34" s="1336"/>
      <c r="CV34" s="1336"/>
      <c r="CW34" s="1336"/>
      <c r="CX34" s="1336"/>
      <c r="CY34" s="1336"/>
      <c r="CZ34" s="1336"/>
      <c r="DA34" s="1336"/>
      <c r="DB34" s="1336"/>
      <c r="DC34" s="1336"/>
      <c r="DD34" s="1336"/>
      <c r="DE34" s="1336"/>
      <c r="DF34" s="1336"/>
      <c r="DG34" s="1336"/>
      <c r="DH34" s="1336"/>
      <c r="DI34" s="1336"/>
      <c r="DJ34" s="1336"/>
      <c r="DK34" s="1336"/>
      <c r="DL34" s="1336"/>
      <c r="DM34" s="1336"/>
      <c r="DN34" s="1336"/>
      <c r="DO34" s="1336"/>
      <c r="DP34" s="1336"/>
      <c r="DQ34" s="1336"/>
      <c r="DR34" s="1336"/>
      <c r="DS34" s="1336"/>
      <c r="DT34" s="1336"/>
      <c r="DU34" s="1336"/>
      <c r="DV34" s="1336"/>
      <c r="DW34" s="1336"/>
      <c r="DX34" s="1336"/>
      <c r="DY34" s="1336"/>
      <c r="DZ34" s="1336"/>
      <c r="EA34" s="1336"/>
      <c r="EB34" s="1336"/>
      <c r="EC34" s="1336"/>
      <c r="ED34" s="1336"/>
      <c r="EE34" s="1336"/>
      <c r="EF34" s="1336"/>
      <c r="EG34" s="1336"/>
      <c r="EH34" s="1336"/>
      <c r="EI34" s="1336"/>
      <c r="EJ34" s="1336"/>
      <c r="EK34" s="1336"/>
      <c r="EL34" s="1336"/>
      <c r="EM34" s="1336"/>
      <c r="EN34" s="1336"/>
      <c r="EO34" s="1336"/>
      <c r="EP34" s="1336"/>
      <c r="EQ34" s="1336"/>
      <c r="ER34" s="1336"/>
      <c r="ES34" s="1336"/>
      <c r="ET34" s="1336"/>
      <c r="EU34" s="1336"/>
      <c r="EV34" s="1336"/>
      <c r="EW34" s="1336"/>
      <c r="EX34" s="1336"/>
      <c r="EY34" s="1336"/>
      <c r="EZ34" s="1336"/>
      <c r="FA34" s="1336"/>
      <c r="FB34" s="1336"/>
      <c r="FC34" s="1336"/>
      <c r="FD34" s="1336"/>
      <c r="FE34" s="1336"/>
      <c r="FF34" s="1336"/>
      <c r="FG34" s="1336"/>
      <c r="FH34" s="1336"/>
      <c r="FI34" s="1336"/>
      <c r="FJ34" s="1336"/>
      <c r="FK34" s="1336"/>
      <c r="FL34" s="1336"/>
      <c r="FM34" s="1336"/>
      <c r="FN34" s="1336"/>
      <c r="FO34" s="1336"/>
      <c r="FP34" s="1336"/>
      <c r="FQ34" s="1336"/>
      <c r="FR34" s="1336"/>
      <c r="FS34" s="1336"/>
      <c r="FT34" s="1336"/>
      <c r="FU34" s="1336"/>
      <c r="FV34" s="1336"/>
      <c r="FW34" s="1336"/>
      <c r="FX34" s="1336"/>
      <c r="FY34" s="1336"/>
      <c r="FZ34" s="1336"/>
      <c r="GA34" s="1336"/>
      <c r="GB34" s="1336"/>
      <c r="GC34" s="1336"/>
      <c r="GD34" s="1336"/>
      <c r="GE34" s="1336"/>
      <c r="GF34" s="1336"/>
      <c r="GG34" s="1336"/>
      <c r="GH34" s="1336"/>
      <c r="GI34" s="1336"/>
      <c r="GJ34" s="1336"/>
      <c r="GK34" s="1336"/>
      <c r="GL34" s="1336"/>
      <c r="GM34" s="1336"/>
      <c r="GN34" s="1336"/>
      <c r="GO34" s="1336"/>
      <c r="GP34" s="1336"/>
      <c r="GQ34" s="1336"/>
      <c r="GR34" s="1336"/>
      <c r="GS34" s="1336"/>
      <c r="GT34" s="1336"/>
      <c r="GU34" s="1336"/>
      <c r="GV34" s="1336"/>
      <c r="GW34" s="1336"/>
      <c r="GX34" s="1336"/>
      <c r="GY34" s="1336"/>
      <c r="GZ34" s="1336"/>
      <c r="HA34" s="1336"/>
      <c r="HB34" s="1336"/>
      <c r="HC34" s="1336"/>
      <c r="HD34" s="1336"/>
      <c r="HE34" s="1336"/>
      <c r="HF34" s="1336"/>
      <c r="HG34" s="1336"/>
      <c r="HH34" s="1336"/>
      <c r="HI34" s="1336"/>
      <c r="HJ34" s="1336"/>
      <c r="HK34" s="1336"/>
      <c r="HL34" s="1336"/>
      <c r="HM34" s="1336"/>
      <c r="HN34" s="1336"/>
      <c r="HO34" s="1336"/>
      <c r="HP34" s="1336"/>
      <c r="HQ34" s="1336"/>
      <c r="HR34" s="1336"/>
      <c r="HS34" s="1336"/>
      <c r="HT34" s="1336"/>
      <c r="HU34" s="1336"/>
      <c r="HV34" s="1336"/>
      <c r="HW34" s="1336"/>
      <c r="HX34" s="1336"/>
      <c r="HY34" s="1336"/>
      <c r="HZ34" s="1336"/>
      <c r="IA34" s="1336"/>
      <c r="IB34" s="1336"/>
      <c r="IC34" s="1336"/>
      <c r="ID34" s="1336"/>
      <c r="IE34" s="1336"/>
      <c r="IF34" s="1336"/>
      <c r="IG34" s="1336"/>
      <c r="IH34" s="1336"/>
      <c r="II34" s="1336"/>
      <c r="IJ34" s="1336"/>
      <c r="IK34" s="1336"/>
      <c r="IL34" s="1336"/>
      <c r="IM34" s="1336"/>
      <c r="IN34" s="1336"/>
      <c r="IO34" s="1336"/>
      <c r="IP34" s="1336"/>
    </row>
    <row r="35" spans="1:250">
      <c r="A35" s="1336"/>
      <c r="B35" s="2957"/>
      <c r="C35" s="2399" t="s">
        <v>565</v>
      </c>
      <c r="D35" s="2385" t="s">
        <v>577</v>
      </c>
      <c r="E35" s="2367" t="s">
        <v>1296</v>
      </c>
      <c r="F35" s="1218">
        <f>ROUND((F34-E34)/E34*100,1)</f>
        <v>-1.1000000000000001</v>
      </c>
      <c r="G35" s="1218">
        <f>ROUND((G34-F34)/F34*100,1)</f>
        <v>8.3000000000000007</v>
      </c>
      <c r="H35" s="1218">
        <f t="shared" ref="H35:AN35" si="24">ROUND((H34-G34)/G34*100,1)</f>
        <v>-3.5</v>
      </c>
      <c r="I35" s="1218">
        <f t="shared" si="24"/>
        <v>5.2</v>
      </c>
      <c r="J35" s="1218">
        <f t="shared" si="24"/>
        <v>2.2000000000000002</v>
      </c>
      <c r="K35" s="1218">
        <f t="shared" si="24"/>
        <v>7.8</v>
      </c>
      <c r="L35" s="1218">
        <f t="shared" si="24"/>
        <v>1.9</v>
      </c>
      <c r="M35" s="1218">
        <f t="shared" si="24"/>
        <v>-1.2</v>
      </c>
      <c r="N35" s="1218">
        <f t="shared" si="24"/>
        <v>-3.7</v>
      </c>
      <c r="O35" s="1218">
        <f t="shared" si="24"/>
        <v>0</v>
      </c>
      <c r="P35" s="1218">
        <f t="shared" si="24"/>
        <v>-4.3</v>
      </c>
      <c r="Q35" s="1218">
        <f t="shared" si="24"/>
        <v>-3.3</v>
      </c>
      <c r="R35" s="1218">
        <f t="shared" si="24"/>
        <v>-3.7</v>
      </c>
      <c r="S35" s="1218">
        <f t="shared" si="24"/>
        <v>0.9</v>
      </c>
      <c r="T35" s="1218">
        <f t="shared" si="24"/>
        <v>-14.4</v>
      </c>
      <c r="U35" s="1218">
        <f t="shared" si="24"/>
        <v>1</v>
      </c>
      <c r="V35" s="1218">
        <f t="shared" si="24"/>
        <v>1.8</v>
      </c>
      <c r="W35" s="1218">
        <f t="shared" si="24"/>
        <v>2.8</v>
      </c>
      <c r="X35" s="1218">
        <f t="shared" si="24"/>
        <v>7.6</v>
      </c>
      <c r="Y35" s="1218">
        <f t="shared" si="24"/>
        <v>-5.9</v>
      </c>
      <c r="Z35" s="1218">
        <f t="shared" si="24"/>
        <v>1.6</v>
      </c>
      <c r="AA35" s="1218">
        <f t="shared" si="24"/>
        <v>0.4</v>
      </c>
      <c r="AB35" s="1218">
        <f t="shared" si="24"/>
        <v>-3.5</v>
      </c>
      <c r="AC35" s="1218">
        <f t="shared" si="24"/>
        <v>-2.4</v>
      </c>
      <c r="AD35" s="1218">
        <f t="shared" si="24"/>
        <v>-2</v>
      </c>
      <c r="AE35" s="1218">
        <f t="shared" si="24"/>
        <v>1.3</v>
      </c>
      <c r="AF35" s="1218">
        <f t="shared" si="24"/>
        <v>0.8</v>
      </c>
      <c r="AG35" s="1218">
        <f t="shared" si="24"/>
        <v>-7.5</v>
      </c>
      <c r="AH35" s="1218">
        <f t="shared" si="24"/>
        <v>14.3</v>
      </c>
      <c r="AI35" s="1218">
        <f t="shared" si="24"/>
        <v>-2.1</v>
      </c>
      <c r="AJ35" s="1218">
        <f t="shared" si="24"/>
        <v>-0.9</v>
      </c>
      <c r="AK35" s="1218">
        <f t="shared" si="24"/>
        <v>6.4</v>
      </c>
      <c r="AL35" s="1218">
        <f t="shared" si="24"/>
        <v>1.9</v>
      </c>
      <c r="AM35" s="1218">
        <f t="shared" si="24"/>
        <v>-3</v>
      </c>
      <c r="AN35" s="1218">
        <f t="shared" si="24"/>
        <v>-2.8</v>
      </c>
      <c r="AO35" s="2966" t="s">
        <v>1355</v>
      </c>
      <c r="AP35" s="1336"/>
      <c r="AQ35" s="327"/>
      <c r="AR35" s="1963"/>
      <c r="AS35" s="1963"/>
      <c r="AT35" s="1949"/>
      <c r="AU35" s="1949"/>
      <c r="AV35" s="1336"/>
      <c r="AW35" s="1336"/>
      <c r="AX35" s="1963"/>
      <c r="AY35" s="1963"/>
      <c r="AZ35" s="1963"/>
      <c r="BA35" s="1963"/>
      <c r="BB35" s="1963"/>
      <c r="BC35" s="1963"/>
      <c r="BD35" s="1963"/>
      <c r="BE35" s="1963"/>
      <c r="BF35" s="1963"/>
      <c r="BG35" s="1336"/>
      <c r="BH35" s="1336"/>
      <c r="BI35" s="1336"/>
      <c r="BJ35" s="1336"/>
      <c r="BK35" s="1336"/>
      <c r="BL35" s="1336"/>
      <c r="BM35" s="1336"/>
      <c r="BN35" s="1336"/>
      <c r="BO35" s="1336"/>
      <c r="BP35" s="1336"/>
      <c r="BQ35" s="1336"/>
      <c r="BR35" s="1336"/>
      <c r="BS35" s="1336"/>
      <c r="BT35" s="1336"/>
      <c r="BU35" s="1336"/>
      <c r="BV35" s="1336"/>
      <c r="BW35" s="1336"/>
      <c r="BX35" s="1336"/>
      <c r="BY35" s="1336"/>
      <c r="BZ35" s="1336"/>
      <c r="CA35" s="1336"/>
      <c r="CB35" s="1336"/>
      <c r="CC35" s="1336"/>
      <c r="CD35" s="1336"/>
      <c r="CE35" s="1336"/>
      <c r="CF35" s="1336"/>
      <c r="CG35" s="1336"/>
      <c r="CH35" s="1336"/>
      <c r="CI35" s="1336"/>
      <c r="CJ35" s="1336"/>
      <c r="CK35" s="1336"/>
      <c r="CL35" s="1336"/>
      <c r="CM35" s="1336"/>
      <c r="CN35" s="1336"/>
      <c r="CO35" s="1336"/>
      <c r="CP35" s="1336"/>
      <c r="CQ35" s="1336"/>
      <c r="CR35" s="1336"/>
      <c r="CS35" s="1336"/>
      <c r="CT35" s="1336"/>
      <c r="CU35" s="1336"/>
      <c r="CV35" s="1336"/>
      <c r="CW35" s="1336"/>
      <c r="CX35" s="1336"/>
      <c r="CY35" s="1336"/>
      <c r="CZ35" s="1336"/>
      <c r="DA35" s="1336"/>
      <c r="DB35" s="1336"/>
      <c r="DC35" s="1336"/>
      <c r="DD35" s="1336"/>
      <c r="DE35" s="1336"/>
      <c r="DF35" s="1336"/>
      <c r="DG35" s="1336"/>
      <c r="DH35" s="1336"/>
      <c r="DI35" s="1336"/>
      <c r="DJ35" s="1336"/>
      <c r="DK35" s="1336"/>
      <c r="DL35" s="1336"/>
      <c r="DM35" s="1336"/>
      <c r="DN35" s="1336"/>
      <c r="DO35" s="1336"/>
      <c r="DP35" s="1336"/>
      <c r="DQ35" s="1336"/>
      <c r="DR35" s="1336"/>
      <c r="DS35" s="1336"/>
      <c r="DT35" s="1336"/>
      <c r="DU35" s="1336"/>
      <c r="DV35" s="1336"/>
      <c r="DW35" s="1336"/>
      <c r="DX35" s="1336"/>
      <c r="DY35" s="1336"/>
      <c r="DZ35" s="1336"/>
      <c r="EA35" s="1336"/>
      <c r="EB35" s="1336"/>
      <c r="EC35" s="1336"/>
      <c r="ED35" s="1336"/>
      <c r="EE35" s="1336"/>
      <c r="EF35" s="1336"/>
      <c r="EG35" s="1336"/>
      <c r="EH35" s="1336"/>
      <c r="EI35" s="1336"/>
      <c r="EJ35" s="1336"/>
      <c r="EK35" s="1336"/>
      <c r="EL35" s="1336"/>
      <c r="EM35" s="1336"/>
      <c r="EN35" s="1336"/>
      <c r="EO35" s="1336"/>
      <c r="EP35" s="1336"/>
      <c r="EQ35" s="1336"/>
      <c r="ER35" s="1336"/>
      <c r="ES35" s="1336"/>
      <c r="ET35" s="1336"/>
      <c r="EU35" s="1336"/>
      <c r="EV35" s="1336"/>
      <c r="EW35" s="1336"/>
      <c r="EX35" s="1336"/>
      <c r="EY35" s="1336"/>
      <c r="EZ35" s="1336"/>
      <c r="FA35" s="1336"/>
      <c r="FB35" s="1336"/>
      <c r="FC35" s="1336"/>
      <c r="FD35" s="1336"/>
      <c r="FE35" s="1336"/>
      <c r="FF35" s="1336"/>
      <c r="FG35" s="1336"/>
      <c r="FH35" s="1336"/>
      <c r="FI35" s="1336"/>
      <c r="FJ35" s="1336"/>
      <c r="FK35" s="1336"/>
      <c r="FL35" s="1336"/>
      <c r="FM35" s="1336"/>
      <c r="FN35" s="1336"/>
      <c r="FO35" s="1336"/>
      <c r="FP35" s="1336"/>
      <c r="FQ35" s="1336"/>
      <c r="FR35" s="1336"/>
      <c r="FS35" s="1336"/>
      <c r="FT35" s="1336"/>
      <c r="FU35" s="1336"/>
      <c r="FV35" s="1336"/>
      <c r="FW35" s="1336"/>
      <c r="FX35" s="1336"/>
      <c r="FY35" s="1336"/>
      <c r="FZ35" s="1336"/>
      <c r="GA35" s="1336"/>
      <c r="GB35" s="1336"/>
      <c r="GC35" s="1336"/>
      <c r="GD35" s="1336"/>
      <c r="GE35" s="1336"/>
      <c r="GF35" s="1336"/>
      <c r="GG35" s="1336"/>
      <c r="GH35" s="1336"/>
      <c r="GI35" s="1336"/>
      <c r="GJ35" s="1336"/>
      <c r="GK35" s="1336"/>
      <c r="GL35" s="1336"/>
      <c r="GM35" s="1336"/>
      <c r="GN35" s="1336"/>
      <c r="GO35" s="1336"/>
      <c r="GP35" s="1336"/>
      <c r="GQ35" s="1336"/>
      <c r="GR35" s="1336"/>
      <c r="GS35" s="1336"/>
      <c r="GT35" s="1336"/>
      <c r="GU35" s="1336"/>
      <c r="GV35" s="1336"/>
      <c r="GW35" s="1336"/>
      <c r="GX35" s="1336"/>
      <c r="GY35" s="1336"/>
      <c r="GZ35" s="1336"/>
      <c r="HA35" s="1336"/>
      <c r="HB35" s="1336"/>
      <c r="HC35" s="1336"/>
      <c r="HD35" s="1336"/>
      <c r="HE35" s="1336"/>
      <c r="HF35" s="1336"/>
      <c r="HG35" s="1336"/>
      <c r="HH35" s="1336"/>
      <c r="HI35" s="1336"/>
      <c r="HJ35" s="1336"/>
      <c r="HK35" s="1336"/>
      <c r="HL35" s="1336"/>
      <c r="HM35" s="1336"/>
      <c r="HN35" s="1336"/>
      <c r="HO35" s="1336"/>
      <c r="HP35" s="1336"/>
      <c r="HQ35" s="1336"/>
      <c r="HR35" s="1336"/>
      <c r="HS35" s="1336"/>
      <c r="HT35" s="1336"/>
      <c r="HU35" s="1336"/>
      <c r="HV35" s="1336"/>
      <c r="HW35" s="1336"/>
      <c r="HX35" s="1336"/>
      <c r="HY35" s="1336"/>
      <c r="HZ35" s="1336"/>
      <c r="IA35" s="1336"/>
      <c r="IB35" s="1336"/>
      <c r="IC35" s="1336"/>
      <c r="ID35" s="1336"/>
      <c r="IE35" s="1336"/>
      <c r="IF35" s="1336"/>
      <c r="IG35" s="1336"/>
      <c r="IH35" s="1336"/>
      <c r="II35" s="1336"/>
      <c r="IJ35" s="1336"/>
      <c r="IK35" s="1336"/>
      <c r="IL35" s="1336"/>
      <c r="IM35" s="1336"/>
      <c r="IN35" s="1336"/>
      <c r="IO35" s="1336"/>
      <c r="IP35" s="1336"/>
    </row>
    <row r="36" spans="1:250">
      <c r="A36" s="1336"/>
      <c r="B36" s="2957"/>
      <c r="C36" s="2392" t="s">
        <v>315</v>
      </c>
      <c r="D36" s="2427" t="s">
        <v>1353</v>
      </c>
      <c r="E36" s="1546">
        <f t="shared" ref="E36:AN36" si="25">ROUND(E34/(E17/100),0)</f>
        <v>3869</v>
      </c>
      <c r="F36" s="1546">
        <f t="shared" si="25"/>
        <v>3707</v>
      </c>
      <c r="G36" s="1546">
        <f t="shared" si="25"/>
        <v>3910</v>
      </c>
      <c r="H36" s="1546">
        <f t="shared" si="25"/>
        <v>3714</v>
      </c>
      <c r="I36" s="1546">
        <f t="shared" si="25"/>
        <v>3860</v>
      </c>
      <c r="J36" s="1546">
        <f t="shared" si="25"/>
        <v>3934</v>
      </c>
      <c r="K36" s="1546">
        <f t="shared" si="25"/>
        <v>4232</v>
      </c>
      <c r="L36" s="1546">
        <f t="shared" si="25"/>
        <v>4230</v>
      </c>
      <c r="M36" s="1546">
        <f t="shared" si="25"/>
        <v>4100</v>
      </c>
      <c r="N36" s="1546">
        <f t="shared" si="25"/>
        <v>3933</v>
      </c>
      <c r="O36" s="1546">
        <f t="shared" si="25"/>
        <v>3982</v>
      </c>
      <c r="P36" s="1546">
        <f t="shared" si="25"/>
        <v>3862</v>
      </c>
      <c r="Q36" s="1546">
        <f t="shared" si="25"/>
        <v>3823</v>
      </c>
      <c r="R36" s="1546">
        <f t="shared" si="25"/>
        <v>3743</v>
      </c>
      <c r="S36" s="1546">
        <f t="shared" si="25"/>
        <v>3781</v>
      </c>
      <c r="T36" s="1546">
        <f t="shared" si="25"/>
        <v>3222</v>
      </c>
      <c r="U36" s="1546">
        <f t="shared" si="25"/>
        <v>3267</v>
      </c>
      <c r="V36" s="1546">
        <f t="shared" si="25"/>
        <v>3321</v>
      </c>
      <c r="W36" s="1546">
        <f t="shared" si="25"/>
        <v>3410</v>
      </c>
      <c r="X36" s="1546">
        <f t="shared" si="25"/>
        <v>3638</v>
      </c>
      <c r="Y36" s="1546">
        <f t="shared" si="25"/>
        <v>3470</v>
      </c>
      <c r="Z36" s="1546">
        <f t="shared" si="25"/>
        <v>3532</v>
      </c>
      <c r="AA36" s="1546">
        <f t="shared" si="25"/>
        <v>3546</v>
      </c>
      <c r="AB36" s="1546">
        <f t="shared" si="25"/>
        <v>3439</v>
      </c>
      <c r="AC36" s="1546">
        <f t="shared" si="25"/>
        <v>3326</v>
      </c>
      <c r="AD36" s="1546">
        <f t="shared" si="25"/>
        <v>3182</v>
      </c>
      <c r="AE36" s="1546">
        <f t="shared" si="25"/>
        <v>3203</v>
      </c>
      <c r="AF36" s="1546">
        <f t="shared" si="25"/>
        <v>3225</v>
      </c>
      <c r="AG36" s="1546">
        <f t="shared" si="25"/>
        <v>2970</v>
      </c>
      <c r="AH36" s="1546">
        <f t="shared" si="25"/>
        <v>3380</v>
      </c>
      <c r="AI36" s="1546">
        <f t="shared" si="25"/>
        <v>3278</v>
      </c>
      <c r="AJ36" s="1546">
        <f t="shared" si="25"/>
        <v>3243</v>
      </c>
      <c r="AK36" s="1280">
        <f t="shared" si="25"/>
        <v>3462</v>
      </c>
      <c r="AL36" s="1280">
        <f t="shared" si="25"/>
        <v>3438</v>
      </c>
      <c r="AM36" s="1280">
        <f t="shared" si="25"/>
        <v>3231</v>
      </c>
      <c r="AN36" s="1280">
        <f t="shared" si="25"/>
        <v>3041</v>
      </c>
      <c r="AO36" s="2966"/>
      <c r="AP36" s="1336"/>
      <c r="AQ36" s="327" t="s">
        <v>97</v>
      </c>
      <c r="AR36" s="1336"/>
      <c r="AS36" s="1336"/>
      <c r="AT36" s="1949"/>
      <c r="AU36" s="1949"/>
      <c r="AV36" s="1336"/>
      <c r="AW36" s="1336"/>
      <c r="AX36" s="1336"/>
      <c r="AY36" s="1336"/>
      <c r="AZ36" s="1336"/>
      <c r="BA36" s="1336"/>
      <c r="BB36" s="1336"/>
      <c r="BC36" s="1336"/>
      <c r="BD36" s="1336"/>
      <c r="BE36" s="1336"/>
      <c r="BF36" s="1336"/>
      <c r="BG36" s="1336"/>
      <c r="BH36" s="1336"/>
      <c r="BI36" s="1336"/>
      <c r="BJ36" s="1336"/>
      <c r="BK36" s="1336"/>
      <c r="BL36" s="1336"/>
      <c r="BM36" s="1336"/>
      <c r="BN36" s="1336"/>
      <c r="BO36" s="1336"/>
      <c r="BP36" s="1336"/>
      <c r="BQ36" s="1336"/>
      <c r="BR36" s="1336"/>
      <c r="BS36" s="1336"/>
      <c r="BT36" s="1336"/>
      <c r="BU36" s="1336"/>
      <c r="BV36" s="1336"/>
      <c r="BW36" s="1336"/>
      <c r="BX36" s="1336"/>
      <c r="BY36" s="1336"/>
      <c r="BZ36" s="1336"/>
      <c r="CA36" s="1336"/>
      <c r="CB36" s="1336"/>
      <c r="CC36" s="1336"/>
      <c r="CD36" s="1336"/>
      <c r="CE36" s="1336"/>
      <c r="CF36" s="1336"/>
      <c r="CG36" s="1336"/>
      <c r="CH36" s="1336"/>
      <c r="CI36" s="1336"/>
      <c r="CJ36" s="1336"/>
      <c r="CK36" s="1336"/>
      <c r="CL36" s="1336"/>
      <c r="CM36" s="1336"/>
      <c r="CN36" s="1336"/>
      <c r="CO36" s="1336"/>
      <c r="CP36" s="1336"/>
      <c r="CQ36" s="1336"/>
      <c r="CR36" s="1336"/>
      <c r="CS36" s="1336"/>
      <c r="CT36" s="1336"/>
      <c r="CU36" s="1336"/>
      <c r="CV36" s="1336"/>
      <c r="CW36" s="1336"/>
      <c r="CX36" s="1336"/>
      <c r="CY36" s="1336"/>
      <c r="CZ36" s="1336"/>
      <c r="DA36" s="1336"/>
      <c r="DB36" s="1336"/>
      <c r="DC36" s="1336"/>
      <c r="DD36" s="1336"/>
      <c r="DE36" s="1336"/>
      <c r="DF36" s="1336"/>
      <c r="DG36" s="1336"/>
      <c r="DH36" s="1336"/>
      <c r="DI36" s="1336"/>
      <c r="DJ36" s="1336"/>
      <c r="DK36" s="1336"/>
      <c r="DL36" s="1336"/>
      <c r="DM36" s="1336"/>
      <c r="DN36" s="1336"/>
      <c r="DO36" s="1336"/>
      <c r="DP36" s="1336"/>
      <c r="DQ36" s="1336"/>
      <c r="DR36" s="1336"/>
      <c r="DS36" s="1336"/>
      <c r="DT36" s="1336"/>
      <c r="DU36" s="1336"/>
      <c r="DV36" s="1336"/>
      <c r="DW36" s="1336"/>
      <c r="DX36" s="1336"/>
      <c r="DY36" s="1336"/>
      <c r="DZ36" s="1336"/>
      <c r="EA36" s="1336"/>
      <c r="EB36" s="1336"/>
      <c r="EC36" s="1336"/>
      <c r="ED36" s="1336"/>
      <c r="EE36" s="1336"/>
      <c r="EF36" s="1336"/>
      <c r="EG36" s="1336"/>
      <c r="EH36" s="1336"/>
      <c r="EI36" s="1336"/>
      <c r="EJ36" s="1336"/>
      <c r="EK36" s="1336"/>
      <c r="EL36" s="1336"/>
      <c r="EM36" s="1336"/>
      <c r="EN36" s="1336"/>
      <c r="EO36" s="1336"/>
      <c r="EP36" s="1336"/>
      <c r="EQ36" s="1336"/>
      <c r="ER36" s="1336"/>
      <c r="ES36" s="1336"/>
      <c r="ET36" s="1336"/>
      <c r="EU36" s="1336"/>
      <c r="EV36" s="1336"/>
      <c r="EW36" s="1336"/>
      <c r="EX36" s="1336"/>
      <c r="EY36" s="1336"/>
      <c r="EZ36" s="1336"/>
      <c r="FA36" s="1336"/>
      <c r="FB36" s="1336"/>
      <c r="FC36" s="1336"/>
      <c r="FD36" s="1336"/>
      <c r="FE36" s="1336"/>
      <c r="FF36" s="1336"/>
      <c r="FG36" s="1336"/>
      <c r="FH36" s="1336"/>
      <c r="FI36" s="1336"/>
      <c r="FJ36" s="1336"/>
      <c r="FK36" s="1336"/>
      <c r="FL36" s="1336"/>
      <c r="FM36" s="1336"/>
      <c r="FN36" s="1336"/>
      <c r="FO36" s="1336"/>
      <c r="FP36" s="1336"/>
      <c r="FQ36" s="1336"/>
      <c r="FR36" s="1336"/>
      <c r="FS36" s="1336"/>
      <c r="FT36" s="1336"/>
      <c r="FU36" s="1336"/>
      <c r="FV36" s="1336"/>
      <c r="FW36" s="1336"/>
      <c r="FX36" s="1336"/>
      <c r="FY36" s="1336"/>
      <c r="FZ36" s="1336"/>
      <c r="GA36" s="1336"/>
      <c r="GB36" s="1336"/>
      <c r="GC36" s="1336"/>
      <c r="GD36" s="1336"/>
      <c r="GE36" s="1336"/>
      <c r="GF36" s="1336"/>
      <c r="GG36" s="1336"/>
      <c r="GH36" s="1336"/>
      <c r="GI36" s="1336"/>
      <c r="GJ36" s="1336"/>
      <c r="GK36" s="1336"/>
      <c r="GL36" s="1336"/>
      <c r="GM36" s="1336"/>
      <c r="GN36" s="1336"/>
      <c r="GO36" s="1336"/>
      <c r="GP36" s="1336"/>
      <c r="GQ36" s="1336"/>
      <c r="GR36" s="1336"/>
      <c r="GS36" s="1336"/>
      <c r="GT36" s="1336"/>
      <c r="GU36" s="1336"/>
      <c r="GV36" s="1336"/>
      <c r="GW36" s="1336"/>
      <c r="GX36" s="1336"/>
      <c r="GY36" s="1336"/>
      <c r="GZ36" s="1336"/>
      <c r="HA36" s="1336"/>
      <c r="HB36" s="1336"/>
      <c r="HC36" s="1336"/>
      <c r="HD36" s="1336"/>
      <c r="HE36" s="1336"/>
      <c r="HF36" s="1336"/>
      <c r="HG36" s="1336"/>
      <c r="HH36" s="1336"/>
      <c r="HI36" s="1336"/>
      <c r="HJ36" s="1336"/>
      <c r="HK36" s="1336"/>
      <c r="HL36" s="1336"/>
      <c r="HM36" s="1336"/>
      <c r="HN36" s="1336"/>
      <c r="HO36" s="1336"/>
      <c r="HP36" s="1336"/>
      <c r="HQ36" s="1336"/>
      <c r="HR36" s="1336"/>
      <c r="HS36" s="1336"/>
      <c r="HT36" s="1336"/>
      <c r="HU36" s="1336"/>
      <c r="HV36" s="1336"/>
      <c r="HW36" s="1336"/>
      <c r="HX36" s="1336"/>
      <c r="HY36" s="1336"/>
      <c r="HZ36" s="1336"/>
      <c r="IA36" s="1336"/>
      <c r="IB36" s="1336"/>
      <c r="IC36" s="1336"/>
      <c r="ID36" s="1336"/>
      <c r="IE36" s="1336"/>
      <c r="IF36" s="1336"/>
      <c r="IG36" s="1336"/>
      <c r="IH36" s="1336"/>
      <c r="II36" s="1336"/>
      <c r="IJ36" s="1336"/>
      <c r="IK36" s="1336"/>
      <c r="IL36" s="1336"/>
      <c r="IM36" s="1336"/>
      <c r="IN36" s="1336"/>
      <c r="IO36" s="1336"/>
      <c r="IP36" s="1336"/>
    </row>
    <row r="37" spans="1:250">
      <c r="A37" s="1336"/>
      <c r="B37" s="2957"/>
      <c r="C37" s="2399" t="s">
        <v>566</v>
      </c>
      <c r="D37" s="2427" t="s">
        <v>577</v>
      </c>
      <c r="E37" s="2373" t="s">
        <v>1296</v>
      </c>
      <c r="F37" s="1499">
        <f t="shared" ref="F37:AN37" si="26">ROUND((F36-E36)/E36*100,1)</f>
        <v>-4.2</v>
      </c>
      <c r="G37" s="1499">
        <f t="shared" si="26"/>
        <v>5.5</v>
      </c>
      <c r="H37" s="1499">
        <f t="shared" si="26"/>
        <v>-5</v>
      </c>
      <c r="I37" s="1499">
        <f t="shared" si="26"/>
        <v>3.9</v>
      </c>
      <c r="J37" s="1499">
        <f t="shared" si="26"/>
        <v>1.9</v>
      </c>
      <c r="K37" s="1499">
        <f t="shared" si="26"/>
        <v>7.6</v>
      </c>
      <c r="L37" s="1499">
        <f t="shared" si="26"/>
        <v>0</v>
      </c>
      <c r="M37" s="1499">
        <f t="shared" si="26"/>
        <v>-3.1</v>
      </c>
      <c r="N37" s="1499">
        <f t="shared" si="26"/>
        <v>-4.0999999999999996</v>
      </c>
      <c r="O37" s="1499">
        <f t="shared" si="26"/>
        <v>1.2</v>
      </c>
      <c r="P37" s="1499">
        <f t="shared" si="26"/>
        <v>-3</v>
      </c>
      <c r="Q37" s="1499">
        <f t="shared" si="26"/>
        <v>-1</v>
      </c>
      <c r="R37" s="1499">
        <f t="shared" si="26"/>
        <v>-2.1</v>
      </c>
      <c r="S37" s="1499">
        <f t="shared" si="26"/>
        <v>1</v>
      </c>
      <c r="T37" s="1499">
        <f t="shared" si="26"/>
        <v>-14.8</v>
      </c>
      <c r="U37" s="1499">
        <f t="shared" si="26"/>
        <v>1.4</v>
      </c>
      <c r="V37" s="1499">
        <f t="shared" si="26"/>
        <v>1.7</v>
      </c>
      <c r="W37" s="1499">
        <f t="shared" si="26"/>
        <v>2.7</v>
      </c>
      <c r="X37" s="1499">
        <f t="shared" si="26"/>
        <v>6.7</v>
      </c>
      <c r="Y37" s="1499">
        <f t="shared" si="26"/>
        <v>-4.5999999999999996</v>
      </c>
      <c r="Z37" s="1499">
        <f t="shared" si="26"/>
        <v>1.8</v>
      </c>
      <c r="AA37" s="1499">
        <f t="shared" si="26"/>
        <v>0.4</v>
      </c>
      <c r="AB37" s="1499">
        <f t="shared" si="26"/>
        <v>-3</v>
      </c>
      <c r="AC37" s="1499">
        <f t="shared" si="26"/>
        <v>-3.3</v>
      </c>
      <c r="AD37" s="1499">
        <f t="shared" si="26"/>
        <v>-4.3</v>
      </c>
      <c r="AE37" s="1499">
        <f t="shared" si="26"/>
        <v>0.7</v>
      </c>
      <c r="AF37" s="1499">
        <f t="shared" si="26"/>
        <v>0.7</v>
      </c>
      <c r="AG37" s="1499">
        <f t="shared" si="26"/>
        <v>-7.9</v>
      </c>
      <c r="AH37" s="1499">
        <f t="shared" si="26"/>
        <v>13.8</v>
      </c>
      <c r="AI37" s="1499">
        <f t="shared" si="26"/>
        <v>-3</v>
      </c>
      <c r="AJ37" s="1499">
        <f t="shared" si="26"/>
        <v>-1.1000000000000001</v>
      </c>
      <c r="AK37" s="1218">
        <f t="shared" si="26"/>
        <v>6.8</v>
      </c>
      <c r="AL37" s="1218">
        <f t="shared" si="26"/>
        <v>-0.7</v>
      </c>
      <c r="AM37" s="1218">
        <f t="shared" si="26"/>
        <v>-6</v>
      </c>
      <c r="AN37" s="1218">
        <f t="shared" si="26"/>
        <v>-5.9</v>
      </c>
      <c r="AO37" s="1965" t="s">
        <v>1356</v>
      </c>
      <c r="AP37" s="1336"/>
      <c r="AQ37" s="327"/>
      <c r="AR37" s="327"/>
      <c r="AS37" s="327"/>
      <c r="AT37" s="1344"/>
      <c r="AU37" s="1949"/>
      <c r="AV37" s="1336"/>
      <c r="AW37" s="1336"/>
      <c r="AX37" s="1336"/>
      <c r="AY37" s="1336"/>
      <c r="AZ37" s="1336"/>
      <c r="BA37" s="1336"/>
      <c r="BB37" s="1336"/>
      <c r="BC37" s="1336"/>
      <c r="BD37" s="1336"/>
      <c r="BE37" s="1336"/>
      <c r="BF37" s="1336"/>
      <c r="BG37" s="1336"/>
      <c r="BH37" s="1336"/>
      <c r="BI37" s="1336"/>
      <c r="BJ37" s="1336"/>
      <c r="BK37" s="1336"/>
      <c r="BL37" s="1336"/>
      <c r="BM37" s="1336"/>
      <c r="BN37" s="1336"/>
      <c r="BO37" s="1336"/>
      <c r="BP37" s="1336"/>
      <c r="BQ37" s="1336"/>
      <c r="BR37" s="1336"/>
      <c r="BS37" s="1336"/>
      <c r="BT37" s="1336"/>
      <c r="BU37" s="1336"/>
      <c r="BV37" s="1336"/>
      <c r="BW37" s="1336"/>
      <c r="BX37" s="1336"/>
      <c r="BY37" s="1336"/>
      <c r="BZ37" s="1336"/>
      <c r="CA37" s="1336"/>
      <c r="CB37" s="1336"/>
      <c r="CC37" s="1336"/>
      <c r="CD37" s="1336"/>
      <c r="CE37" s="1336"/>
      <c r="CF37" s="1336"/>
      <c r="CG37" s="1336"/>
      <c r="CH37" s="1336"/>
      <c r="CI37" s="1336"/>
      <c r="CJ37" s="1336"/>
      <c r="CK37" s="1336"/>
      <c r="CL37" s="1336"/>
      <c r="CM37" s="1336"/>
      <c r="CN37" s="1336"/>
      <c r="CO37" s="1336"/>
      <c r="CP37" s="1336"/>
      <c r="CQ37" s="1336"/>
      <c r="CR37" s="1336"/>
      <c r="CS37" s="1336"/>
      <c r="CT37" s="1336"/>
      <c r="CU37" s="1336"/>
      <c r="CV37" s="1336"/>
      <c r="CW37" s="1336"/>
      <c r="CX37" s="1336"/>
      <c r="CY37" s="1336"/>
      <c r="CZ37" s="1336"/>
      <c r="DA37" s="1336"/>
      <c r="DB37" s="1336"/>
      <c r="DC37" s="1336"/>
      <c r="DD37" s="1336"/>
      <c r="DE37" s="1336"/>
      <c r="DF37" s="1336"/>
      <c r="DG37" s="1336"/>
      <c r="DH37" s="1336"/>
      <c r="DI37" s="1336"/>
      <c r="DJ37" s="1336"/>
      <c r="DK37" s="1336"/>
      <c r="DL37" s="1336"/>
      <c r="DM37" s="1336"/>
      <c r="DN37" s="1336"/>
      <c r="DO37" s="1336"/>
      <c r="DP37" s="1336"/>
      <c r="DQ37" s="1336"/>
      <c r="DR37" s="1336"/>
      <c r="DS37" s="1336"/>
      <c r="DT37" s="1336"/>
      <c r="DU37" s="1336"/>
      <c r="DV37" s="1336"/>
      <c r="DW37" s="1336"/>
      <c r="DX37" s="1336"/>
      <c r="DY37" s="1336"/>
      <c r="DZ37" s="1336"/>
      <c r="EA37" s="1336"/>
      <c r="EB37" s="1336"/>
      <c r="EC37" s="1336"/>
      <c r="ED37" s="1336"/>
      <c r="EE37" s="1336"/>
      <c r="EF37" s="1336"/>
      <c r="EG37" s="1336"/>
      <c r="EH37" s="1336"/>
      <c r="EI37" s="1336"/>
      <c r="EJ37" s="1336"/>
      <c r="EK37" s="1336"/>
      <c r="EL37" s="1336"/>
      <c r="EM37" s="1336"/>
      <c r="EN37" s="1336"/>
      <c r="EO37" s="1336"/>
      <c r="EP37" s="1336"/>
      <c r="EQ37" s="1336"/>
      <c r="ER37" s="1336"/>
      <c r="ES37" s="1336"/>
      <c r="ET37" s="1336"/>
      <c r="EU37" s="1336"/>
      <c r="EV37" s="1336"/>
      <c r="EW37" s="1336"/>
      <c r="EX37" s="1336"/>
      <c r="EY37" s="1336"/>
      <c r="EZ37" s="1336"/>
      <c r="FA37" s="1336"/>
      <c r="FB37" s="1336"/>
      <c r="FC37" s="1336"/>
      <c r="FD37" s="1336"/>
      <c r="FE37" s="1336"/>
      <c r="FF37" s="1336"/>
      <c r="FG37" s="1336"/>
      <c r="FH37" s="1336"/>
      <c r="FI37" s="1336"/>
      <c r="FJ37" s="1336"/>
      <c r="FK37" s="1336"/>
      <c r="FL37" s="1336"/>
      <c r="FM37" s="1336"/>
      <c r="FN37" s="1336"/>
      <c r="FO37" s="1336"/>
      <c r="FP37" s="1336"/>
      <c r="FQ37" s="1336"/>
      <c r="FR37" s="1336"/>
      <c r="FS37" s="1336"/>
      <c r="FT37" s="1336"/>
      <c r="FU37" s="1336"/>
      <c r="FV37" s="1336"/>
      <c r="FW37" s="1336"/>
      <c r="FX37" s="1336"/>
      <c r="FY37" s="1336"/>
      <c r="FZ37" s="1336"/>
      <c r="GA37" s="1336"/>
      <c r="GB37" s="1336"/>
      <c r="GC37" s="1336"/>
      <c r="GD37" s="1336"/>
      <c r="GE37" s="1336"/>
      <c r="GF37" s="1336"/>
      <c r="GG37" s="1336"/>
      <c r="GH37" s="1336"/>
      <c r="GI37" s="1336"/>
      <c r="GJ37" s="1336"/>
      <c r="GK37" s="1336"/>
      <c r="GL37" s="1336"/>
      <c r="GM37" s="1336"/>
      <c r="GN37" s="1336"/>
      <c r="GO37" s="1336"/>
      <c r="GP37" s="1336"/>
      <c r="GQ37" s="1336"/>
      <c r="GR37" s="1336"/>
      <c r="GS37" s="1336"/>
      <c r="GT37" s="1336"/>
      <c r="GU37" s="1336"/>
      <c r="GV37" s="1336"/>
      <c r="GW37" s="1336"/>
      <c r="GX37" s="1336"/>
      <c r="GY37" s="1336"/>
      <c r="GZ37" s="1336"/>
      <c r="HA37" s="1336"/>
      <c r="HB37" s="1336"/>
      <c r="HC37" s="1336"/>
      <c r="HD37" s="1336"/>
      <c r="HE37" s="1336"/>
      <c r="HF37" s="1336"/>
      <c r="HG37" s="1336"/>
      <c r="HH37" s="1336"/>
      <c r="HI37" s="1336"/>
      <c r="HJ37" s="1336"/>
      <c r="HK37" s="1336"/>
      <c r="HL37" s="1336"/>
      <c r="HM37" s="1336"/>
      <c r="HN37" s="1336"/>
      <c r="HO37" s="1336"/>
      <c r="HP37" s="1336"/>
      <c r="HQ37" s="1336"/>
      <c r="HR37" s="1336"/>
      <c r="HS37" s="1336"/>
      <c r="HT37" s="1336"/>
      <c r="HU37" s="1336"/>
      <c r="HV37" s="1336"/>
      <c r="HW37" s="1336"/>
      <c r="HX37" s="1336"/>
      <c r="HY37" s="1336"/>
      <c r="HZ37" s="1336"/>
      <c r="IA37" s="1336"/>
      <c r="IB37" s="1336"/>
      <c r="IC37" s="1336"/>
      <c r="ID37" s="1336"/>
      <c r="IE37" s="1336"/>
      <c r="IF37" s="1336"/>
      <c r="IG37" s="1336"/>
      <c r="IH37" s="1336"/>
      <c r="II37" s="1336"/>
      <c r="IJ37" s="1336"/>
      <c r="IK37" s="1336"/>
      <c r="IL37" s="1336"/>
      <c r="IM37" s="1336"/>
      <c r="IN37" s="1336"/>
      <c r="IO37" s="1336"/>
      <c r="IP37" s="1336"/>
    </row>
    <row r="38" spans="1:250">
      <c r="A38" s="1336"/>
      <c r="B38" s="2957"/>
      <c r="C38" s="2617" t="s">
        <v>1048</v>
      </c>
      <c r="D38" s="2266" t="s">
        <v>1049</v>
      </c>
      <c r="E38" s="2428"/>
      <c r="F38" s="1258"/>
      <c r="G38" s="1258"/>
      <c r="H38" s="1258"/>
      <c r="I38" s="1258"/>
      <c r="J38" s="1258"/>
      <c r="K38" s="1258"/>
      <c r="L38" s="1258"/>
      <c r="M38" s="1258"/>
      <c r="N38" s="1258"/>
      <c r="O38" s="1258"/>
      <c r="P38" s="1258"/>
      <c r="Q38" s="1258"/>
      <c r="R38" s="1258"/>
      <c r="S38" s="1258"/>
      <c r="T38" s="1258"/>
      <c r="U38" s="1258"/>
      <c r="V38" s="1258"/>
      <c r="W38" s="1258"/>
      <c r="X38" s="1258"/>
      <c r="Y38" s="1258"/>
      <c r="Z38" s="1258"/>
      <c r="AA38" s="1258"/>
      <c r="AB38" s="1258">
        <v>100.4773225</v>
      </c>
      <c r="AC38" s="1258">
        <v>104.41133833333335</v>
      </c>
      <c r="AD38" s="1258">
        <v>104.01749500000001</v>
      </c>
      <c r="AE38" s="1258">
        <v>105.85909833333331</v>
      </c>
      <c r="AF38" s="1258">
        <v>103.69345166666666</v>
      </c>
      <c r="AG38" s="1258">
        <v>105.61268</v>
      </c>
      <c r="AH38" s="1258">
        <v>105.78615666666666</v>
      </c>
      <c r="AI38" s="1258">
        <v>104.72931583333333</v>
      </c>
      <c r="AJ38" s="1258">
        <v>96.87244833333331</v>
      </c>
      <c r="AK38" s="1499">
        <v>96.89211916666666</v>
      </c>
      <c r="AL38" s="1499">
        <v>99.408969999999997</v>
      </c>
      <c r="AM38" s="1499">
        <v>99.637329999999977</v>
      </c>
      <c r="AN38" s="2672"/>
      <c r="AO38" s="1259" t="s">
        <v>1050</v>
      </c>
      <c r="AP38" s="1336"/>
      <c r="AQ38" s="327" t="s">
        <v>1051</v>
      </c>
      <c r="AR38" s="327"/>
      <c r="AS38" s="327"/>
      <c r="AT38" s="1344"/>
      <c r="AU38" s="1949"/>
      <c r="AV38" s="1336"/>
      <c r="AW38" s="1336"/>
      <c r="AX38" s="1336"/>
      <c r="AY38" s="1336"/>
      <c r="AZ38" s="1336"/>
      <c r="BA38" s="1336"/>
      <c r="BB38" s="1336"/>
      <c r="BC38" s="1336"/>
      <c r="BD38" s="1336"/>
      <c r="BE38" s="1336"/>
      <c r="BF38" s="1336"/>
      <c r="BG38" s="1336"/>
      <c r="BH38" s="1336"/>
      <c r="BI38" s="1336"/>
      <c r="BJ38" s="1336"/>
      <c r="BK38" s="1336"/>
      <c r="BL38" s="1336"/>
      <c r="BM38" s="1336"/>
      <c r="BN38" s="1336"/>
      <c r="BO38" s="1336"/>
      <c r="BP38" s="1336"/>
      <c r="BQ38" s="1336"/>
      <c r="BR38" s="1336"/>
      <c r="BS38" s="1336"/>
      <c r="BT38" s="1336"/>
      <c r="BU38" s="1336"/>
      <c r="BV38" s="1336"/>
      <c r="BW38" s="1336"/>
      <c r="BX38" s="1336"/>
      <c r="BY38" s="1336"/>
      <c r="BZ38" s="1336"/>
      <c r="CA38" s="1336"/>
      <c r="CB38" s="1336"/>
      <c r="CC38" s="1336"/>
      <c r="CD38" s="1336"/>
      <c r="CE38" s="1336"/>
      <c r="CF38" s="1336"/>
      <c r="CG38" s="1336"/>
      <c r="CH38" s="1336"/>
      <c r="CI38" s="1336"/>
      <c r="CJ38" s="1336"/>
      <c r="CK38" s="1336"/>
      <c r="CL38" s="1336"/>
      <c r="CM38" s="1336"/>
      <c r="CN38" s="1336"/>
      <c r="CO38" s="1336"/>
      <c r="CP38" s="1336"/>
      <c r="CQ38" s="1336"/>
      <c r="CR38" s="1336"/>
      <c r="CS38" s="1336"/>
      <c r="CT38" s="1336"/>
      <c r="CU38" s="1336"/>
      <c r="CV38" s="1336"/>
      <c r="CW38" s="1336"/>
      <c r="CX38" s="1336"/>
      <c r="CY38" s="1336"/>
      <c r="CZ38" s="1336"/>
      <c r="DA38" s="1336"/>
      <c r="DB38" s="1336"/>
      <c r="DC38" s="1336"/>
      <c r="DD38" s="1336"/>
      <c r="DE38" s="1336"/>
      <c r="DF38" s="1336"/>
      <c r="DG38" s="1336"/>
      <c r="DH38" s="1336"/>
      <c r="DI38" s="1336"/>
      <c r="DJ38" s="1336"/>
      <c r="DK38" s="1336"/>
      <c r="DL38" s="1336"/>
      <c r="DM38" s="1336"/>
      <c r="DN38" s="1336"/>
      <c r="DO38" s="1336"/>
      <c r="DP38" s="1336"/>
      <c r="DQ38" s="1336"/>
      <c r="DR38" s="1336"/>
      <c r="DS38" s="1336"/>
      <c r="DT38" s="1336"/>
      <c r="DU38" s="1336"/>
      <c r="DV38" s="1336"/>
      <c r="DW38" s="1336"/>
      <c r="DX38" s="1336"/>
      <c r="DY38" s="1336"/>
      <c r="DZ38" s="1336"/>
      <c r="EA38" s="1336"/>
      <c r="EB38" s="1336"/>
      <c r="EC38" s="1336"/>
      <c r="ED38" s="1336"/>
      <c r="EE38" s="1336"/>
      <c r="EF38" s="1336"/>
      <c r="EG38" s="1336"/>
      <c r="EH38" s="1336"/>
      <c r="EI38" s="1336"/>
      <c r="EJ38" s="1336"/>
      <c r="EK38" s="1336"/>
      <c r="EL38" s="1336"/>
      <c r="EM38" s="1336"/>
      <c r="EN38" s="1336"/>
      <c r="EO38" s="1336"/>
      <c r="EP38" s="1336"/>
      <c r="EQ38" s="1336"/>
      <c r="ER38" s="1336"/>
      <c r="ES38" s="1336"/>
      <c r="ET38" s="1336"/>
      <c r="EU38" s="1336"/>
      <c r="EV38" s="1336"/>
      <c r="EW38" s="1336"/>
      <c r="EX38" s="1336"/>
      <c r="EY38" s="1336"/>
      <c r="EZ38" s="1336"/>
      <c r="FA38" s="1336"/>
      <c r="FB38" s="1336"/>
      <c r="FC38" s="1336"/>
      <c r="FD38" s="1336"/>
      <c r="FE38" s="1336"/>
      <c r="FF38" s="1336"/>
      <c r="FG38" s="1336"/>
      <c r="FH38" s="1336"/>
      <c r="FI38" s="1336"/>
      <c r="FJ38" s="1336"/>
      <c r="FK38" s="1336"/>
      <c r="FL38" s="1336"/>
      <c r="FM38" s="1336"/>
      <c r="FN38" s="1336"/>
      <c r="FO38" s="1336"/>
      <c r="FP38" s="1336"/>
      <c r="FQ38" s="1336"/>
      <c r="FR38" s="1336"/>
      <c r="FS38" s="1336"/>
      <c r="FT38" s="1336"/>
      <c r="FU38" s="1336"/>
      <c r="FV38" s="1336"/>
      <c r="FW38" s="1336"/>
      <c r="FX38" s="1336"/>
      <c r="FY38" s="1336"/>
      <c r="FZ38" s="1336"/>
      <c r="GA38" s="1336"/>
      <c r="GB38" s="1336"/>
      <c r="GC38" s="1336"/>
      <c r="GD38" s="1336"/>
      <c r="GE38" s="1336"/>
      <c r="GF38" s="1336"/>
      <c r="GG38" s="1336"/>
      <c r="GH38" s="1336"/>
      <c r="GI38" s="1336"/>
      <c r="GJ38" s="1336"/>
      <c r="GK38" s="1336"/>
      <c r="GL38" s="1336"/>
      <c r="GM38" s="1336"/>
      <c r="GN38" s="1336"/>
      <c r="GO38" s="1336"/>
      <c r="GP38" s="1336"/>
      <c r="GQ38" s="1336"/>
      <c r="GR38" s="1336"/>
      <c r="GS38" s="1336"/>
      <c r="GT38" s="1336"/>
      <c r="GU38" s="1336"/>
      <c r="GV38" s="1336"/>
      <c r="GW38" s="1336"/>
      <c r="GX38" s="1336"/>
      <c r="GY38" s="1336"/>
      <c r="GZ38" s="1336"/>
      <c r="HA38" s="1336"/>
      <c r="HB38" s="1336"/>
      <c r="HC38" s="1336"/>
      <c r="HD38" s="1336"/>
      <c r="HE38" s="1336"/>
      <c r="HF38" s="1336"/>
      <c r="HG38" s="1336"/>
      <c r="HH38" s="1336"/>
      <c r="HI38" s="1336"/>
      <c r="HJ38" s="1336"/>
      <c r="HK38" s="1336"/>
      <c r="HL38" s="1336"/>
      <c r="HM38" s="1336"/>
      <c r="HN38" s="1336"/>
      <c r="HO38" s="1336"/>
      <c r="HP38" s="1336"/>
      <c r="HQ38" s="1336"/>
      <c r="HR38" s="1336"/>
      <c r="HS38" s="1336"/>
      <c r="HT38" s="1336"/>
      <c r="HU38" s="1336"/>
      <c r="HV38" s="1336"/>
      <c r="HW38" s="1336"/>
      <c r="HX38" s="1336"/>
      <c r="HY38" s="1336"/>
      <c r="HZ38" s="1336"/>
      <c r="IA38" s="1336"/>
      <c r="IB38" s="1336"/>
      <c r="IC38" s="1336"/>
      <c r="ID38" s="1336"/>
      <c r="IE38" s="1336"/>
      <c r="IF38" s="1336"/>
      <c r="IG38" s="1336"/>
      <c r="IH38" s="1336"/>
      <c r="II38" s="1336"/>
      <c r="IJ38" s="1336"/>
      <c r="IK38" s="1336"/>
      <c r="IL38" s="1336"/>
      <c r="IM38" s="1336"/>
      <c r="IN38" s="1336"/>
      <c r="IO38" s="1336"/>
      <c r="IP38" s="1336"/>
    </row>
    <row r="39" spans="1:250">
      <c r="A39" s="1336"/>
      <c r="B39" s="2957"/>
      <c r="C39" s="2240"/>
      <c r="D39" s="2244" t="s">
        <v>577</v>
      </c>
      <c r="E39" s="2367"/>
      <c r="F39" s="1218"/>
      <c r="G39" s="1218"/>
      <c r="H39" s="1218"/>
      <c r="I39" s="1218"/>
      <c r="J39" s="1218"/>
      <c r="K39" s="1218"/>
      <c r="L39" s="1218"/>
      <c r="M39" s="1218"/>
      <c r="N39" s="1218"/>
      <c r="O39" s="1218"/>
      <c r="P39" s="1218"/>
      <c r="Q39" s="1218"/>
      <c r="R39" s="1218"/>
      <c r="S39" s="1218"/>
      <c r="T39" s="1218"/>
      <c r="U39" s="1218"/>
      <c r="V39" s="1218"/>
      <c r="W39" s="1218"/>
      <c r="X39" s="1218"/>
      <c r="Y39" s="1218"/>
      <c r="Z39" s="1218"/>
      <c r="AA39" s="1218"/>
      <c r="AB39" s="1218" t="s">
        <v>271</v>
      </c>
      <c r="AC39" s="1218">
        <f t="shared" ref="AC39:AN39" si="27">ROUND((AC38-AB38)/AB38*100,1)</f>
        <v>3.9</v>
      </c>
      <c r="AD39" s="1218">
        <f t="shared" si="27"/>
        <v>-0.4</v>
      </c>
      <c r="AE39" s="1218">
        <f t="shared" si="27"/>
        <v>1.8</v>
      </c>
      <c r="AF39" s="1218">
        <f t="shared" si="27"/>
        <v>-2</v>
      </c>
      <c r="AG39" s="1218">
        <f t="shared" si="27"/>
        <v>1.9</v>
      </c>
      <c r="AH39" s="1218">
        <f t="shared" si="27"/>
        <v>0.2</v>
      </c>
      <c r="AI39" s="1218">
        <f t="shared" si="27"/>
        <v>-1</v>
      </c>
      <c r="AJ39" s="1218">
        <f t="shared" si="27"/>
        <v>-7.5</v>
      </c>
      <c r="AK39" s="1218">
        <f t="shared" si="27"/>
        <v>0</v>
      </c>
      <c r="AL39" s="1218">
        <f t="shared" si="27"/>
        <v>2.6</v>
      </c>
      <c r="AM39" s="1218">
        <f t="shared" si="27"/>
        <v>0.2</v>
      </c>
      <c r="AN39" s="2673">
        <f t="shared" si="27"/>
        <v>-100</v>
      </c>
      <c r="AO39" s="1965"/>
      <c r="AP39" s="1336"/>
      <c r="AQ39" s="327" t="s">
        <v>1053</v>
      </c>
      <c r="AR39" s="327"/>
      <c r="AS39" s="327"/>
      <c r="AT39" s="1344"/>
      <c r="AU39" s="1949"/>
      <c r="AV39" s="1336"/>
      <c r="AW39" s="1336"/>
      <c r="AX39" s="1336"/>
      <c r="AY39" s="1336"/>
      <c r="AZ39" s="1336"/>
      <c r="BA39" s="1336"/>
      <c r="BB39" s="1336"/>
      <c r="BC39" s="1336"/>
      <c r="BD39" s="1336"/>
      <c r="BE39" s="1336"/>
      <c r="BF39" s="1336"/>
      <c r="BG39" s="1336"/>
      <c r="BH39" s="1336"/>
      <c r="BI39" s="1336"/>
      <c r="BJ39" s="1336"/>
      <c r="BK39" s="1336"/>
      <c r="BL39" s="1336"/>
      <c r="BM39" s="1336"/>
      <c r="BN39" s="1336"/>
      <c r="BO39" s="1336"/>
      <c r="BP39" s="1336"/>
      <c r="BQ39" s="1336"/>
      <c r="BR39" s="1336"/>
      <c r="BS39" s="1336"/>
      <c r="BT39" s="1336"/>
      <c r="BU39" s="1336"/>
      <c r="BV39" s="1336"/>
      <c r="BW39" s="1336"/>
      <c r="BX39" s="1336"/>
      <c r="BY39" s="1336"/>
      <c r="BZ39" s="1336"/>
      <c r="CA39" s="1336"/>
      <c r="CB39" s="1336"/>
      <c r="CC39" s="1336"/>
      <c r="CD39" s="1336"/>
      <c r="CE39" s="1336"/>
      <c r="CF39" s="1336"/>
      <c r="CG39" s="1336"/>
      <c r="CH39" s="1336"/>
      <c r="CI39" s="1336"/>
      <c r="CJ39" s="1336"/>
      <c r="CK39" s="1336"/>
      <c r="CL39" s="1336"/>
      <c r="CM39" s="1336"/>
      <c r="CN39" s="1336"/>
      <c r="CO39" s="1336"/>
      <c r="CP39" s="1336"/>
      <c r="CQ39" s="1336"/>
      <c r="CR39" s="1336"/>
      <c r="CS39" s="1336"/>
      <c r="CT39" s="1336"/>
      <c r="CU39" s="1336"/>
      <c r="CV39" s="1336"/>
      <c r="CW39" s="1336"/>
      <c r="CX39" s="1336"/>
      <c r="CY39" s="1336"/>
      <c r="CZ39" s="1336"/>
      <c r="DA39" s="1336"/>
      <c r="DB39" s="1336"/>
      <c r="DC39" s="1336"/>
      <c r="DD39" s="1336"/>
      <c r="DE39" s="1336"/>
      <c r="DF39" s="1336"/>
      <c r="DG39" s="1336"/>
      <c r="DH39" s="1336"/>
      <c r="DI39" s="1336"/>
      <c r="DJ39" s="1336"/>
      <c r="DK39" s="1336"/>
      <c r="DL39" s="1336"/>
      <c r="DM39" s="1336"/>
      <c r="DN39" s="1336"/>
      <c r="DO39" s="1336"/>
      <c r="DP39" s="1336"/>
      <c r="DQ39" s="1336"/>
      <c r="DR39" s="1336"/>
      <c r="DS39" s="1336"/>
      <c r="DT39" s="1336"/>
      <c r="DU39" s="1336"/>
      <c r="DV39" s="1336"/>
      <c r="DW39" s="1336"/>
      <c r="DX39" s="1336"/>
      <c r="DY39" s="1336"/>
      <c r="DZ39" s="1336"/>
      <c r="EA39" s="1336"/>
      <c r="EB39" s="1336"/>
      <c r="EC39" s="1336"/>
      <c r="ED39" s="1336"/>
      <c r="EE39" s="1336"/>
      <c r="EF39" s="1336"/>
      <c r="EG39" s="1336"/>
      <c r="EH39" s="1336"/>
      <c r="EI39" s="1336"/>
      <c r="EJ39" s="1336"/>
      <c r="EK39" s="1336"/>
      <c r="EL39" s="1336"/>
      <c r="EM39" s="1336"/>
      <c r="EN39" s="1336"/>
      <c r="EO39" s="1336"/>
      <c r="EP39" s="1336"/>
      <c r="EQ39" s="1336"/>
      <c r="ER39" s="1336"/>
      <c r="ES39" s="1336"/>
      <c r="ET39" s="1336"/>
      <c r="EU39" s="1336"/>
      <c r="EV39" s="1336"/>
      <c r="EW39" s="1336"/>
      <c r="EX39" s="1336"/>
      <c r="EY39" s="1336"/>
      <c r="EZ39" s="1336"/>
      <c r="FA39" s="1336"/>
      <c r="FB39" s="1336"/>
      <c r="FC39" s="1336"/>
      <c r="FD39" s="1336"/>
      <c r="FE39" s="1336"/>
      <c r="FF39" s="1336"/>
      <c r="FG39" s="1336"/>
      <c r="FH39" s="1336"/>
      <c r="FI39" s="1336"/>
      <c r="FJ39" s="1336"/>
      <c r="FK39" s="1336"/>
      <c r="FL39" s="1336"/>
      <c r="FM39" s="1336"/>
      <c r="FN39" s="1336"/>
      <c r="FO39" s="1336"/>
      <c r="FP39" s="1336"/>
      <c r="FQ39" s="1336"/>
      <c r="FR39" s="1336"/>
      <c r="FS39" s="1336"/>
      <c r="FT39" s="1336"/>
      <c r="FU39" s="1336"/>
      <c r="FV39" s="1336"/>
      <c r="FW39" s="1336"/>
      <c r="FX39" s="1336"/>
      <c r="FY39" s="1336"/>
      <c r="FZ39" s="1336"/>
      <c r="GA39" s="1336"/>
      <c r="GB39" s="1336"/>
      <c r="GC39" s="1336"/>
      <c r="GD39" s="1336"/>
      <c r="GE39" s="1336"/>
      <c r="GF39" s="1336"/>
      <c r="GG39" s="1336"/>
      <c r="GH39" s="1336"/>
      <c r="GI39" s="1336"/>
      <c r="GJ39" s="1336"/>
      <c r="GK39" s="1336"/>
      <c r="GL39" s="1336"/>
      <c r="GM39" s="1336"/>
      <c r="GN39" s="1336"/>
      <c r="GO39" s="1336"/>
      <c r="GP39" s="1336"/>
      <c r="GQ39" s="1336"/>
      <c r="GR39" s="1336"/>
      <c r="GS39" s="1336"/>
      <c r="GT39" s="1336"/>
      <c r="GU39" s="1336"/>
      <c r="GV39" s="1336"/>
      <c r="GW39" s="1336"/>
      <c r="GX39" s="1336"/>
      <c r="GY39" s="1336"/>
      <c r="GZ39" s="1336"/>
      <c r="HA39" s="1336"/>
      <c r="HB39" s="1336"/>
      <c r="HC39" s="1336"/>
      <c r="HD39" s="1336"/>
      <c r="HE39" s="1336"/>
      <c r="HF39" s="1336"/>
      <c r="HG39" s="1336"/>
      <c r="HH39" s="1336"/>
      <c r="HI39" s="1336"/>
      <c r="HJ39" s="1336"/>
      <c r="HK39" s="1336"/>
      <c r="HL39" s="1336"/>
      <c r="HM39" s="1336"/>
      <c r="HN39" s="1336"/>
      <c r="HO39" s="1336"/>
      <c r="HP39" s="1336"/>
      <c r="HQ39" s="1336"/>
      <c r="HR39" s="1336"/>
      <c r="HS39" s="1336"/>
      <c r="HT39" s="1336"/>
      <c r="HU39" s="1336"/>
      <c r="HV39" s="1336"/>
      <c r="HW39" s="1336"/>
      <c r="HX39" s="1336"/>
      <c r="HY39" s="1336"/>
      <c r="HZ39" s="1336"/>
      <c r="IA39" s="1336"/>
      <c r="IB39" s="1336"/>
      <c r="IC39" s="1336"/>
      <c r="ID39" s="1336"/>
      <c r="IE39" s="1336"/>
      <c r="IF39" s="1336"/>
      <c r="IG39" s="1336"/>
      <c r="IH39" s="1336"/>
      <c r="II39" s="1336"/>
      <c r="IJ39" s="1336"/>
      <c r="IK39" s="1336"/>
      <c r="IL39" s="1336"/>
      <c r="IM39" s="1336"/>
      <c r="IN39" s="1336"/>
      <c r="IO39" s="1336"/>
      <c r="IP39" s="1336"/>
    </row>
    <row r="40" spans="1:250">
      <c r="A40" s="1336"/>
      <c r="B40" s="2957"/>
      <c r="C40" s="2392" t="s">
        <v>1357</v>
      </c>
      <c r="D40" s="2427" t="s">
        <v>1358</v>
      </c>
      <c r="E40" s="1300">
        <v>67.867999999999995</v>
      </c>
      <c r="F40" s="1300">
        <v>62.567999999999998</v>
      </c>
      <c r="G40" s="1300">
        <v>49.456000000000003</v>
      </c>
      <c r="H40" s="1300">
        <v>53.863999999999997</v>
      </c>
      <c r="I40" s="1300">
        <v>61.280999999999999</v>
      </c>
      <c r="J40" s="1300">
        <v>68.126000000000005</v>
      </c>
      <c r="K40" s="1300">
        <v>116.227</v>
      </c>
      <c r="L40" s="1300">
        <v>125.623</v>
      </c>
      <c r="M40" s="1300">
        <v>79.923000000000002</v>
      </c>
      <c r="N40" s="1300">
        <v>54.587000000000003</v>
      </c>
      <c r="O40" s="1300">
        <v>53.302999999999997</v>
      </c>
      <c r="P40" s="1300">
        <v>49.570999999999998</v>
      </c>
      <c r="Q40" s="1300">
        <v>48.494</v>
      </c>
      <c r="R40" s="1300">
        <v>42.988</v>
      </c>
      <c r="S40" s="1300">
        <v>41.582999999999998</v>
      </c>
      <c r="T40" s="1300">
        <v>45.64</v>
      </c>
      <c r="U40" s="1300">
        <v>45.927</v>
      </c>
      <c r="V40" s="1300">
        <v>52.152000000000001</v>
      </c>
      <c r="W40" s="1300">
        <v>39.895000000000003</v>
      </c>
      <c r="X40" s="1300">
        <v>38.856000000000002</v>
      </c>
      <c r="Y40" s="1300">
        <v>33.554000000000002</v>
      </c>
      <c r="Z40" s="1300">
        <v>32.49</v>
      </c>
      <c r="AA40" s="1300">
        <v>33.012999999999998</v>
      </c>
      <c r="AB40" s="1300">
        <v>33.128999999999998</v>
      </c>
      <c r="AC40" s="1300">
        <v>36.42</v>
      </c>
      <c r="AD40" s="1300">
        <v>33.520000000000003</v>
      </c>
      <c r="AE40" s="1300">
        <v>33.981000000000002</v>
      </c>
      <c r="AF40" s="1300">
        <v>34.792999999999999</v>
      </c>
      <c r="AG40" s="1300">
        <v>33.444000000000003</v>
      </c>
      <c r="AH40" s="1300">
        <v>31.774000000000001</v>
      </c>
      <c r="AI40" s="1300">
        <v>31.567</v>
      </c>
      <c r="AJ40" s="1300">
        <v>30.550999999999998</v>
      </c>
      <c r="AK40" s="1300">
        <v>29.844000000000001</v>
      </c>
      <c r="AL40" s="1300">
        <v>31.911000000000001</v>
      </c>
      <c r="AM40" s="1300">
        <v>23.36328</v>
      </c>
      <c r="AN40" s="1300">
        <v>28.664000000000001</v>
      </c>
      <c r="AO40" s="1905" t="s">
        <v>1359</v>
      </c>
      <c r="AP40" s="1336"/>
      <c r="AQ40" s="327" t="s">
        <v>1360</v>
      </c>
      <c r="AR40" s="1336"/>
      <c r="AS40" s="1336"/>
      <c r="AT40" s="1949"/>
      <c r="AU40" s="1949"/>
      <c r="AV40" s="1336"/>
      <c r="AW40" s="1336"/>
      <c r="AX40" s="1336"/>
      <c r="AY40" s="1336"/>
      <c r="AZ40" s="1336"/>
      <c r="BA40" s="1336"/>
      <c r="BB40" s="1336"/>
      <c r="BC40" s="1336"/>
      <c r="BD40" s="1336"/>
      <c r="BE40" s="1336"/>
      <c r="BF40" s="1336"/>
      <c r="BG40" s="1336"/>
      <c r="BH40" s="1336"/>
      <c r="BI40" s="1336"/>
      <c r="BJ40" s="1336"/>
      <c r="BK40" s="1336"/>
      <c r="BL40" s="1336"/>
      <c r="BM40" s="1336"/>
      <c r="BN40" s="1336"/>
      <c r="BO40" s="1336"/>
      <c r="BP40" s="1336"/>
      <c r="BQ40" s="1336"/>
      <c r="BR40" s="1336"/>
      <c r="BS40" s="1336"/>
      <c r="BT40" s="1336"/>
      <c r="BU40" s="1336"/>
      <c r="BV40" s="1336"/>
      <c r="BW40" s="1336"/>
      <c r="BX40" s="1336"/>
      <c r="BY40" s="1336"/>
      <c r="BZ40" s="1336"/>
      <c r="CA40" s="1336"/>
      <c r="CB40" s="1336"/>
      <c r="CC40" s="1336"/>
      <c r="CD40" s="1336"/>
      <c r="CE40" s="1336"/>
      <c r="CF40" s="1336"/>
      <c r="CG40" s="1336"/>
      <c r="CH40" s="1336"/>
      <c r="CI40" s="1336"/>
      <c r="CJ40" s="1336"/>
      <c r="CK40" s="1336"/>
      <c r="CL40" s="1336"/>
      <c r="CM40" s="1336"/>
      <c r="CN40" s="1336"/>
      <c r="CO40" s="1336"/>
      <c r="CP40" s="1336"/>
      <c r="CQ40" s="1336"/>
      <c r="CR40" s="1336"/>
      <c r="CS40" s="1336"/>
      <c r="CT40" s="1336"/>
      <c r="CU40" s="1336"/>
      <c r="CV40" s="1336"/>
      <c r="CW40" s="1336"/>
      <c r="CX40" s="1336"/>
      <c r="CY40" s="1336"/>
      <c r="CZ40" s="1336"/>
      <c r="DA40" s="1336"/>
      <c r="DB40" s="1336"/>
      <c r="DC40" s="1336"/>
      <c r="DD40" s="1336"/>
      <c r="DE40" s="1336"/>
      <c r="DF40" s="1336"/>
      <c r="DG40" s="1336"/>
      <c r="DH40" s="1336"/>
      <c r="DI40" s="1336"/>
      <c r="DJ40" s="1336"/>
      <c r="DK40" s="1336"/>
      <c r="DL40" s="1336"/>
      <c r="DM40" s="1336"/>
      <c r="DN40" s="1336"/>
      <c r="DO40" s="1336"/>
      <c r="DP40" s="1336"/>
      <c r="DQ40" s="1336"/>
      <c r="DR40" s="1336"/>
      <c r="DS40" s="1336"/>
      <c r="DT40" s="1336"/>
      <c r="DU40" s="1336"/>
      <c r="DV40" s="1336"/>
      <c r="DW40" s="1336"/>
      <c r="DX40" s="1336"/>
      <c r="DY40" s="1336"/>
      <c r="DZ40" s="1336"/>
      <c r="EA40" s="1336"/>
      <c r="EB40" s="1336"/>
      <c r="EC40" s="1336"/>
      <c r="ED40" s="1336"/>
      <c r="EE40" s="1336"/>
      <c r="EF40" s="1336"/>
      <c r="EG40" s="1336"/>
      <c r="EH40" s="1336"/>
      <c r="EI40" s="1336"/>
      <c r="EJ40" s="1336"/>
      <c r="EK40" s="1336"/>
      <c r="EL40" s="1336"/>
      <c r="EM40" s="1336"/>
      <c r="EN40" s="1336"/>
      <c r="EO40" s="1336"/>
      <c r="EP40" s="1336"/>
      <c r="EQ40" s="1336"/>
      <c r="ER40" s="1336"/>
      <c r="ES40" s="1336"/>
      <c r="ET40" s="1336"/>
      <c r="EU40" s="1336"/>
      <c r="EV40" s="1336"/>
      <c r="EW40" s="1336"/>
      <c r="EX40" s="1336"/>
      <c r="EY40" s="1336"/>
      <c r="EZ40" s="1336"/>
      <c r="FA40" s="1336"/>
      <c r="FB40" s="1336"/>
      <c r="FC40" s="1336"/>
      <c r="FD40" s="1336"/>
      <c r="FE40" s="1336"/>
      <c r="FF40" s="1336"/>
      <c r="FG40" s="1336"/>
      <c r="FH40" s="1336"/>
      <c r="FI40" s="1336"/>
      <c r="FJ40" s="1336"/>
      <c r="FK40" s="1336"/>
      <c r="FL40" s="1336"/>
      <c r="FM40" s="1336"/>
      <c r="FN40" s="1336"/>
      <c r="FO40" s="1336"/>
      <c r="FP40" s="1336"/>
      <c r="FQ40" s="1336"/>
      <c r="FR40" s="1336"/>
      <c r="FS40" s="1336"/>
      <c r="FT40" s="1336"/>
      <c r="FU40" s="1336"/>
      <c r="FV40" s="1336"/>
      <c r="FW40" s="1336"/>
      <c r="FX40" s="1336"/>
      <c r="FY40" s="1336"/>
      <c r="FZ40" s="1336"/>
      <c r="GA40" s="1336"/>
      <c r="GB40" s="1336"/>
      <c r="GC40" s="1336"/>
      <c r="GD40" s="1336"/>
      <c r="GE40" s="1336"/>
      <c r="GF40" s="1336"/>
      <c r="GG40" s="1336"/>
      <c r="GH40" s="1336"/>
      <c r="GI40" s="1336"/>
      <c r="GJ40" s="1336"/>
      <c r="GK40" s="1336"/>
      <c r="GL40" s="1336"/>
      <c r="GM40" s="1336"/>
      <c r="GN40" s="1336"/>
      <c r="GO40" s="1336"/>
      <c r="GP40" s="1336"/>
      <c r="GQ40" s="1336"/>
      <c r="GR40" s="1336"/>
      <c r="GS40" s="1336"/>
      <c r="GT40" s="1336"/>
      <c r="GU40" s="1336"/>
      <c r="GV40" s="1336"/>
      <c r="GW40" s="1336"/>
      <c r="GX40" s="1336"/>
      <c r="GY40" s="1336"/>
      <c r="GZ40" s="1336"/>
      <c r="HA40" s="1336"/>
      <c r="HB40" s="1336"/>
      <c r="HC40" s="1336"/>
      <c r="HD40" s="1336"/>
      <c r="HE40" s="1336"/>
      <c r="HF40" s="1336"/>
      <c r="HG40" s="1336"/>
      <c r="HH40" s="1336"/>
      <c r="HI40" s="1336"/>
      <c r="HJ40" s="1336"/>
      <c r="HK40" s="1336"/>
      <c r="HL40" s="1336"/>
      <c r="HM40" s="1336"/>
      <c r="HN40" s="1336"/>
      <c r="HO40" s="1336"/>
      <c r="HP40" s="1336"/>
      <c r="HQ40" s="1336"/>
      <c r="HR40" s="1336"/>
      <c r="HS40" s="1336"/>
      <c r="HT40" s="1336"/>
      <c r="HU40" s="1336"/>
      <c r="HV40" s="1336"/>
      <c r="HW40" s="1336"/>
      <c r="HX40" s="1336"/>
      <c r="HY40" s="1336"/>
      <c r="HZ40" s="1336"/>
      <c r="IA40" s="1336"/>
      <c r="IB40" s="1336"/>
      <c r="IC40" s="1336"/>
      <c r="ID40" s="1336"/>
      <c r="IE40" s="1336"/>
      <c r="IF40" s="1336"/>
      <c r="IG40" s="1336"/>
      <c r="IH40" s="1336"/>
      <c r="II40" s="1336"/>
      <c r="IJ40" s="1336"/>
      <c r="IK40" s="1336"/>
      <c r="IL40" s="1336"/>
      <c r="IM40" s="1336"/>
      <c r="IN40" s="1336"/>
      <c r="IO40" s="1336"/>
      <c r="IP40" s="1336"/>
    </row>
    <row r="41" spans="1:250">
      <c r="A41" s="1336"/>
      <c r="B41" s="2957"/>
      <c r="C41" s="2399" t="s">
        <v>1361</v>
      </c>
      <c r="D41" s="2385" t="s">
        <v>577</v>
      </c>
      <c r="E41" s="2367" t="s">
        <v>1296</v>
      </c>
      <c r="F41" s="1218">
        <f>ROUND((F40-E40)/E40*100,1)</f>
        <v>-7.8</v>
      </c>
      <c r="G41" s="1218">
        <f>ROUND((G40-F40)/F40*100,1)</f>
        <v>-21</v>
      </c>
      <c r="H41" s="1218">
        <f t="shared" ref="H41:AN41" si="28">ROUND((H40-G40)/G40*100,1)</f>
        <v>8.9</v>
      </c>
      <c r="I41" s="1218">
        <f t="shared" si="28"/>
        <v>13.8</v>
      </c>
      <c r="J41" s="1218">
        <f t="shared" si="28"/>
        <v>11.2</v>
      </c>
      <c r="K41" s="1218">
        <f t="shared" si="28"/>
        <v>70.599999999999994</v>
      </c>
      <c r="L41" s="1218">
        <f t="shared" si="28"/>
        <v>8.1</v>
      </c>
      <c r="M41" s="1218">
        <f t="shared" si="28"/>
        <v>-36.4</v>
      </c>
      <c r="N41" s="1218">
        <f t="shared" si="28"/>
        <v>-31.7</v>
      </c>
      <c r="O41" s="1218">
        <f t="shared" si="28"/>
        <v>-2.4</v>
      </c>
      <c r="P41" s="1218">
        <f t="shared" si="28"/>
        <v>-7</v>
      </c>
      <c r="Q41" s="1218">
        <f t="shared" si="28"/>
        <v>-2.2000000000000002</v>
      </c>
      <c r="R41" s="1218">
        <f t="shared" si="28"/>
        <v>-11.4</v>
      </c>
      <c r="S41" s="1218">
        <f t="shared" si="28"/>
        <v>-3.3</v>
      </c>
      <c r="T41" s="1218">
        <f t="shared" si="28"/>
        <v>9.8000000000000007</v>
      </c>
      <c r="U41" s="1218">
        <f t="shared" si="28"/>
        <v>0.6</v>
      </c>
      <c r="V41" s="1218">
        <f t="shared" si="28"/>
        <v>13.6</v>
      </c>
      <c r="W41" s="1218">
        <f t="shared" si="28"/>
        <v>-23.5</v>
      </c>
      <c r="X41" s="1218">
        <f t="shared" si="28"/>
        <v>-2.6</v>
      </c>
      <c r="Y41" s="1218">
        <f t="shared" si="28"/>
        <v>-13.6</v>
      </c>
      <c r="Z41" s="1218">
        <f t="shared" si="28"/>
        <v>-3.2</v>
      </c>
      <c r="AA41" s="1218">
        <f t="shared" si="28"/>
        <v>1.6</v>
      </c>
      <c r="AB41" s="1218">
        <f t="shared" si="28"/>
        <v>0.4</v>
      </c>
      <c r="AC41" s="1218">
        <f t="shared" si="28"/>
        <v>9.9</v>
      </c>
      <c r="AD41" s="1218">
        <f t="shared" si="28"/>
        <v>-8</v>
      </c>
      <c r="AE41" s="1218">
        <f t="shared" si="28"/>
        <v>1.4</v>
      </c>
      <c r="AF41" s="1218">
        <f t="shared" si="28"/>
        <v>2.4</v>
      </c>
      <c r="AG41" s="1218">
        <f t="shared" si="28"/>
        <v>-3.9</v>
      </c>
      <c r="AH41" s="1218">
        <f t="shared" si="28"/>
        <v>-5</v>
      </c>
      <c r="AI41" s="1218">
        <f t="shared" si="28"/>
        <v>-0.7</v>
      </c>
      <c r="AJ41" s="1218">
        <f t="shared" si="28"/>
        <v>-3.2</v>
      </c>
      <c r="AK41" s="1218">
        <f t="shared" si="28"/>
        <v>-2.2999999999999998</v>
      </c>
      <c r="AL41" s="1218">
        <f t="shared" si="28"/>
        <v>6.9</v>
      </c>
      <c r="AM41" s="1218">
        <f t="shared" si="28"/>
        <v>-26.8</v>
      </c>
      <c r="AN41" s="1218">
        <f t="shared" si="28"/>
        <v>22.7</v>
      </c>
      <c r="AO41" s="1905" t="s">
        <v>97</v>
      </c>
      <c r="AP41" s="1336"/>
      <c r="AQ41" s="327"/>
      <c r="AR41" s="327"/>
      <c r="AS41" s="327"/>
      <c r="AT41" s="1344"/>
      <c r="AU41" s="1949"/>
      <c r="AV41" s="1336"/>
      <c r="AW41" s="1336"/>
      <c r="AX41" s="1336"/>
      <c r="AY41" s="1336"/>
      <c r="AZ41" s="1336"/>
      <c r="BA41" s="1336"/>
      <c r="BB41" s="1336"/>
      <c r="BC41" s="1336"/>
      <c r="BD41" s="1336"/>
      <c r="BE41" s="1336"/>
      <c r="BF41" s="1336"/>
      <c r="BG41" s="1336"/>
      <c r="BH41" s="1336"/>
      <c r="BI41" s="1336"/>
      <c r="BJ41" s="1336"/>
      <c r="BK41" s="1336"/>
      <c r="BL41" s="1336"/>
      <c r="BM41" s="1336"/>
      <c r="BN41" s="1336"/>
      <c r="BO41" s="1336"/>
      <c r="BP41" s="1336"/>
      <c r="BQ41" s="1336"/>
      <c r="BR41" s="1336"/>
      <c r="BS41" s="1336"/>
      <c r="BT41" s="1336"/>
      <c r="BU41" s="1336"/>
      <c r="BV41" s="1336"/>
      <c r="BW41" s="1336"/>
      <c r="BX41" s="1336"/>
      <c r="BY41" s="1336"/>
      <c r="BZ41" s="1336"/>
      <c r="CA41" s="1336"/>
      <c r="CB41" s="1336"/>
      <c r="CC41" s="1336"/>
      <c r="CD41" s="1336"/>
      <c r="CE41" s="1336"/>
      <c r="CF41" s="1336"/>
      <c r="CG41" s="1336"/>
      <c r="CH41" s="1336"/>
      <c r="CI41" s="1336"/>
      <c r="CJ41" s="1336"/>
      <c r="CK41" s="1336"/>
      <c r="CL41" s="1336"/>
      <c r="CM41" s="1336"/>
      <c r="CN41" s="1336"/>
      <c r="CO41" s="1336"/>
      <c r="CP41" s="1336"/>
      <c r="CQ41" s="1336"/>
      <c r="CR41" s="1336"/>
      <c r="CS41" s="1336"/>
      <c r="CT41" s="1336"/>
      <c r="CU41" s="1336"/>
      <c r="CV41" s="1336"/>
      <c r="CW41" s="1336"/>
      <c r="CX41" s="1336"/>
      <c r="CY41" s="1336"/>
      <c r="CZ41" s="1336"/>
      <c r="DA41" s="1336"/>
      <c r="DB41" s="1336"/>
      <c r="DC41" s="1336"/>
      <c r="DD41" s="1336"/>
      <c r="DE41" s="1336"/>
      <c r="DF41" s="1336"/>
      <c r="DG41" s="1336"/>
      <c r="DH41" s="1336"/>
      <c r="DI41" s="1336"/>
      <c r="DJ41" s="1336"/>
      <c r="DK41" s="1336"/>
      <c r="DL41" s="1336"/>
      <c r="DM41" s="1336"/>
      <c r="DN41" s="1336"/>
      <c r="DO41" s="1336"/>
      <c r="DP41" s="1336"/>
      <c r="DQ41" s="1336"/>
      <c r="DR41" s="1336"/>
      <c r="DS41" s="1336"/>
      <c r="DT41" s="1336"/>
      <c r="DU41" s="1336"/>
      <c r="DV41" s="1336"/>
      <c r="DW41" s="1336"/>
      <c r="DX41" s="1336"/>
      <c r="DY41" s="1336"/>
      <c r="DZ41" s="1336"/>
      <c r="EA41" s="1336"/>
      <c r="EB41" s="1336"/>
      <c r="EC41" s="1336"/>
      <c r="ED41" s="1336"/>
      <c r="EE41" s="1336"/>
      <c r="EF41" s="1336"/>
      <c r="EG41" s="1336"/>
      <c r="EH41" s="1336"/>
      <c r="EI41" s="1336"/>
      <c r="EJ41" s="1336"/>
      <c r="EK41" s="1336"/>
      <c r="EL41" s="1336"/>
      <c r="EM41" s="1336"/>
      <c r="EN41" s="1336"/>
      <c r="EO41" s="1336"/>
      <c r="EP41" s="1336"/>
      <c r="EQ41" s="1336"/>
      <c r="ER41" s="1336"/>
      <c r="ES41" s="1336"/>
      <c r="ET41" s="1336"/>
      <c r="EU41" s="1336"/>
      <c r="EV41" s="1336"/>
      <c r="EW41" s="1336"/>
      <c r="EX41" s="1336"/>
      <c r="EY41" s="1336"/>
      <c r="EZ41" s="1336"/>
      <c r="FA41" s="1336"/>
      <c r="FB41" s="1336"/>
      <c r="FC41" s="1336"/>
      <c r="FD41" s="1336"/>
      <c r="FE41" s="1336"/>
      <c r="FF41" s="1336"/>
      <c r="FG41" s="1336"/>
      <c r="FH41" s="1336"/>
      <c r="FI41" s="1336"/>
      <c r="FJ41" s="1336"/>
      <c r="FK41" s="1336"/>
      <c r="FL41" s="1336"/>
      <c r="FM41" s="1336"/>
      <c r="FN41" s="1336"/>
      <c r="FO41" s="1336"/>
      <c r="FP41" s="1336"/>
      <c r="FQ41" s="1336"/>
      <c r="FR41" s="1336"/>
      <c r="FS41" s="1336"/>
      <c r="FT41" s="1336"/>
      <c r="FU41" s="1336"/>
      <c r="FV41" s="1336"/>
      <c r="FW41" s="1336"/>
      <c r="FX41" s="1336"/>
      <c r="FY41" s="1336"/>
      <c r="FZ41" s="1336"/>
      <c r="GA41" s="1336"/>
      <c r="GB41" s="1336"/>
      <c r="GC41" s="1336"/>
      <c r="GD41" s="1336"/>
      <c r="GE41" s="1336"/>
      <c r="GF41" s="1336"/>
      <c r="GG41" s="1336"/>
      <c r="GH41" s="1336"/>
      <c r="GI41" s="1336"/>
      <c r="GJ41" s="1336"/>
      <c r="GK41" s="1336"/>
      <c r="GL41" s="1336"/>
      <c r="GM41" s="1336"/>
      <c r="GN41" s="1336"/>
      <c r="GO41" s="1336"/>
      <c r="GP41" s="1336"/>
      <c r="GQ41" s="1336"/>
      <c r="GR41" s="1336"/>
      <c r="GS41" s="1336"/>
      <c r="GT41" s="1336"/>
      <c r="GU41" s="1336"/>
      <c r="GV41" s="1336"/>
      <c r="GW41" s="1336"/>
      <c r="GX41" s="1336"/>
      <c r="GY41" s="1336"/>
      <c r="GZ41" s="1336"/>
      <c r="HA41" s="1336"/>
      <c r="HB41" s="1336"/>
      <c r="HC41" s="1336"/>
      <c r="HD41" s="1336"/>
      <c r="HE41" s="1336"/>
      <c r="HF41" s="1336"/>
      <c r="HG41" s="1336"/>
      <c r="HH41" s="1336"/>
      <c r="HI41" s="1336"/>
      <c r="HJ41" s="1336"/>
      <c r="HK41" s="1336"/>
      <c r="HL41" s="1336"/>
      <c r="HM41" s="1336"/>
      <c r="HN41" s="1336"/>
      <c r="HO41" s="1336"/>
      <c r="HP41" s="1336"/>
      <c r="HQ41" s="1336"/>
      <c r="HR41" s="1336"/>
      <c r="HS41" s="1336"/>
      <c r="HT41" s="1336"/>
      <c r="HU41" s="1336"/>
      <c r="HV41" s="1336"/>
      <c r="HW41" s="1336"/>
      <c r="HX41" s="1336"/>
      <c r="HY41" s="1336"/>
      <c r="HZ41" s="1336"/>
      <c r="IA41" s="1336"/>
      <c r="IB41" s="1336"/>
      <c r="IC41" s="1336"/>
      <c r="ID41" s="1336"/>
      <c r="IE41" s="1336"/>
      <c r="IF41" s="1336"/>
      <c r="IG41" s="1336"/>
      <c r="IH41" s="1336"/>
      <c r="II41" s="1336"/>
      <c r="IJ41" s="1336"/>
      <c r="IK41" s="1336"/>
      <c r="IL41" s="1336"/>
      <c r="IM41" s="1336"/>
      <c r="IN41" s="1336"/>
      <c r="IO41" s="1336"/>
      <c r="IP41" s="1336"/>
    </row>
    <row r="42" spans="1:250">
      <c r="A42" s="1336"/>
      <c r="B42" s="2957"/>
      <c r="C42" s="2429" t="s">
        <v>1362</v>
      </c>
      <c r="D42" s="2400" t="s">
        <v>1057</v>
      </c>
      <c r="E42" s="2430">
        <v>11.650373999999999</v>
      </c>
      <c r="F42" s="2430">
        <v>11.388766</v>
      </c>
      <c r="G42" s="2430">
        <v>10.668094999999999</v>
      </c>
      <c r="H42" s="2430">
        <v>9.9123920000000005</v>
      </c>
      <c r="I42" s="2430">
        <v>9.4323549999999994</v>
      </c>
      <c r="J42" s="2430">
        <v>9.7252840000000003</v>
      </c>
      <c r="K42" s="2430">
        <v>14.603593</v>
      </c>
      <c r="L42" s="2430">
        <v>15.998427</v>
      </c>
      <c r="M42" s="2430">
        <v>12.058685000000001</v>
      </c>
      <c r="N42" s="2430">
        <v>8.5181389999999997</v>
      </c>
      <c r="O42" s="2431">
        <v>8.3432119999999994</v>
      </c>
      <c r="P42" s="2432">
        <v>8.0287389999999998</v>
      </c>
      <c r="Q42" s="2432">
        <v>7.5240159999999996</v>
      </c>
      <c r="R42" s="2432">
        <v>6.915699</v>
      </c>
      <c r="S42" s="2432">
        <v>7.0691090000000001</v>
      </c>
      <c r="T42" s="2432">
        <v>7.9630739999999998</v>
      </c>
      <c r="U42" s="2432">
        <v>7.7887279999999999</v>
      </c>
      <c r="V42" s="2432">
        <v>7.9700839999999999</v>
      </c>
      <c r="W42" s="2432">
        <v>7.3284419999999999</v>
      </c>
      <c r="X42" s="2432">
        <v>6.1474739999999999</v>
      </c>
      <c r="Y42" s="2432">
        <v>4.6069789999999999</v>
      </c>
      <c r="Z42" s="2432">
        <v>4.8220070000000002</v>
      </c>
      <c r="AA42" s="2432">
        <v>4.986313</v>
      </c>
      <c r="AB42" s="2432">
        <v>5.1886010000000002</v>
      </c>
      <c r="AC42" s="2432">
        <v>5.3262669999999996</v>
      </c>
      <c r="AD42" s="2433">
        <v>5.2052379999999996</v>
      </c>
      <c r="AE42" s="2433">
        <v>5.0775880000000004</v>
      </c>
      <c r="AF42" s="2433">
        <v>5.3832009999999997</v>
      </c>
      <c r="AG42" s="2433">
        <v>5.0714920000000001</v>
      </c>
      <c r="AH42" s="2433">
        <v>4.660018</v>
      </c>
      <c r="AI42" s="2433">
        <v>4.6073849999999998</v>
      </c>
      <c r="AJ42" s="2433">
        <v>4.6758230000000003</v>
      </c>
      <c r="AK42" s="2180">
        <v>4.6008889999999996</v>
      </c>
      <c r="AL42" s="2180">
        <v>4.3054779999999999</v>
      </c>
      <c r="AM42" s="2180">
        <v>4.8613220000000004</v>
      </c>
      <c r="AN42" s="2180">
        <v>3.9422410000000001</v>
      </c>
      <c r="AO42" s="1939" t="s">
        <v>97</v>
      </c>
      <c r="AP42" s="1336"/>
      <c r="AQ42" s="327" t="s">
        <v>1363</v>
      </c>
      <c r="AR42" s="1336"/>
      <c r="AS42" s="1336"/>
      <c r="AT42" s="1949"/>
      <c r="AU42" s="1949"/>
      <c r="AV42" s="1336"/>
      <c r="AW42" s="1336"/>
      <c r="AX42" s="1336"/>
      <c r="AY42" s="1336"/>
      <c r="AZ42" s="1336"/>
      <c r="BA42" s="1336"/>
      <c r="BB42" s="1336"/>
      <c r="BC42" s="1336"/>
      <c r="BD42" s="1336"/>
      <c r="BE42" s="1336"/>
      <c r="BF42" s="1336"/>
      <c r="BG42" s="1336"/>
      <c r="BH42" s="1336"/>
      <c r="BI42" s="1336"/>
      <c r="BJ42" s="1336"/>
      <c r="BK42" s="1336"/>
      <c r="BL42" s="1336"/>
      <c r="BM42" s="1336"/>
      <c r="BN42" s="1336"/>
      <c r="BO42" s="1336"/>
      <c r="BP42" s="1336"/>
      <c r="BQ42" s="1336"/>
      <c r="BR42" s="1336"/>
      <c r="BS42" s="1336"/>
      <c r="BT42" s="1336"/>
      <c r="BU42" s="1336"/>
      <c r="BV42" s="1336"/>
      <c r="BW42" s="1336"/>
      <c r="BX42" s="1336"/>
      <c r="BY42" s="1336"/>
      <c r="BZ42" s="1336"/>
      <c r="CA42" s="1336"/>
      <c r="CB42" s="1336"/>
      <c r="CC42" s="1336"/>
      <c r="CD42" s="1336"/>
      <c r="CE42" s="1336"/>
      <c r="CF42" s="1336"/>
      <c r="CG42" s="1336"/>
      <c r="CH42" s="1336"/>
      <c r="CI42" s="1336"/>
      <c r="CJ42" s="1336"/>
      <c r="CK42" s="1336"/>
      <c r="CL42" s="1336"/>
      <c r="CM42" s="1336"/>
      <c r="CN42" s="1336"/>
      <c r="CO42" s="1336"/>
      <c r="CP42" s="1336"/>
      <c r="CQ42" s="1336"/>
      <c r="CR42" s="1336"/>
      <c r="CS42" s="1336"/>
      <c r="CT42" s="1336"/>
      <c r="CU42" s="1336"/>
      <c r="CV42" s="1336"/>
      <c r="CW42" s="1336"/>
      <c r="CX42" s="1336"/>
      <c r="CY42" s="1336"/>
      <c r="CZ42" s="1336"/>
      <c r="DA42" s="1336"/>
      <c r="DB42" s="1336"/>
      <c r="DC42" s="1336"/>
      <c r="DD42" s="1336"/>
      <c r="DE42" s="1336"/>
      <c r="DF42" s="1336"/>
      <c r="DG42" s="1336"/>
      <c r="DH42" s="1336"/>
      <c r="DI42" s="1336"/>
      <c r="DJ42" s="1336"/>
      <c r="DK42" s="1336"/>
      <c r="DL42" s="1336"/>
      <c r="DM42" s="1336"/>
      <c r="DN42" s="1336"/>
      <c r="DO42" s="1336"/>
      <c r="DP42" s="1336"/>
      <c r="DQ42" s="1336"/>
      <c r="DR42" s="1336"/>
      <c r="DS42" s="1336"/>
      <c r="DT42" s="1336"/>
      <c r="DU42" s="1336"/>
      <c r="DV42" s="1336"/>
      <c r="DW42" s="1336"/>
      <c r="DX42" s="1336"/>
      <c r="DY42" s="1336"/>
      <c r="DZ42" s="1336"/>
      <c r="EA42" s="1336"/>
      <c r="EB42" s="1336"/>
      <c r="EC42" s="1336"/>
      <c r="ED42" s="1336"/>
      <c r="EE42" s="1336"/>
      <c r="EF42" s="1336"/>
      <c r="EG42" s="1336"/>
      <c r="EH42" s="1336"/>
      <c r="EI42" s="1336"/>
      <c r="EJ42" s="1336"/>
      <c r="EK42" s="1336"/>
      <c r="EL42" s="1336"/>
      <c r="EM42" s="1336"/>
      <c r="EN42" s="1336"/>
      <c r="EO42" s="1336"/>
      <c r="EP42" s="1336"/>
      <c r="EQ42" s="1336"/>
      <c r="ER42" s="1336"/>
      <c r="ES42" s="1336"/>
      <c r="ET42" s="1336"/>
      <c r="EU42" s="1336"/>
      <c r="EV42" s="1336"/>
      <c r="EW42" s="1336"/>
      <c r="EX42" s="1336"/>
      <c r="EY42" s="1336"/>
      <c r="EZ42" s="1336"/>
      <c r="FA42" s="1336"/>
      <c r="FB42" s="1336"/>
      <c r="FC42" s="1336"/>
      <c r="FD42" s="1336"/>
      <c r="FE42" s="1336"/>
      <c r="FF42" s="1336"/>
      <c r="FG42" s="1336"/>
      <c r="FH42" s="1336"/>
      <c r="FI42" s="1336"/>
      <c r="FJ42" s="1336"/>
      <c r="FK42" s="1336"/>
      <c r="FL42" s="1336"/>
      <c r="FM42" s="1336"/>
      <c r="FN42" s="1336"/>
      <c r="FO42" s="1336"/>
      <c r="FP42" s="1336"/>
      <c r="FQ42" s="1336"/>
      <c r="FR42" s="1336"/>
      <c r="FS42" s="1336"/>
      <c r="FT42" s="1336"/>
      <c r="FU42" s="1336"/>
      <c r="FV42" s="1336"/>
      <c r="FW42" s="1336"/>
      <c r="FX42" s="1336"/>
      <c r="FY42" s="1336"/>
      <c r="FZ42" s="1336"/>
      <c r="GA42" s="1336"/>
      <c r="GB42" s="1336"/>
      <c r="GC42" s="1336"/>
      <c r="GD42" s="1336"/>
      <c r="GE42" s="1336"/>
      <c r="GF42" s="1336"/>
      <c r="GG42" s="1336"/>
      <c r="GH42" s="1336"/>
      <c r="GI42" s="1336"/>
      <c r="GJ42" s="1336"/>
      <c r="GK42" s="1336"/>
      <c r="GL42" s="1336"/>
      <c r="GM42" s="1336"/>
      <c r="GN42" s="1336"/>
      <c r="GO42" s="1336"/>
      <c r="GP42" s="1336"/>
      <c r="GQ42" s="1336"/>
      <c r="GR42" s="1336"/>
      <c r="GS42" s="1336"/>
      <c r="GT42" s="1336"/>
      <c r="GU42" s="1336"/>
      <c r="GV42" s="1336"/>
      <c r="GW42" s="1336"/>
      <c r="GX42" s="1336"/>
      <c r="GY42" s="1336"/>
      <c r="GZ42" s="1336"/>
      <c r="HA42" s="1336"/>
      <c r="HB42" s="1336"/>
      <c r="HC42" s="1336"/>
      <c r="HD42" s="1336"/>
      <c r="HE42" s="1336"/>
      <c r="HF42" s="1336"/>
      <c r="HG42" s="1336"/>
      <c r="HH42" s="1336"/>
      <c r="HI42" s="1336"/>
      <c r="HJ42" s="1336"/>
      <c r="HK42" s="1336"/>
      <c r="HL42" s="1336"/>
      <c r="HM42" s="1336"/>
      <c r="HN42" s="1336"/>
      <c r="HO42" s="1336"/>
      <c r="HP42" s="1336"/>
      <c r="HQ42" s="1336"/>
      <c r="HR42" s="1336"/>
      <c r="HS42" s="1336"/>
      <c r="HT42" s="1336"/>
      <c r="HU42" s="1336"/>
      <c r="HV42" s="1336"/>
      <c r="HW42" s="1336"/>
      <c r="HX42" s="1336"/>
      <c r="HY42" s="1336"/>
      <c r="HZ42" s="1336"/>
      <c r="IA42" s="1336"/>
      <c r="IB42" s="1336"/>
      <c r="IC42" s="1336"/>
      <c r="ID42" s="1336"/>
      <c r="IE42" s="1336"/>
      <c r="IF42" s="1336"/>
      <c r="IG42" s="1336"/>
      <c r="IH42" s="1336"/>
      <c r="II42" s="1336"/>
      <c r="IJ42" s="1336"/>
      <c r="IK42" s="1336"/>
      <c r="IL42" s="1336"/>
      <c r="IM42" s="1336"/>
      <c r="IN42" s="1336"/>
      <c r="IO42" s="1336"/>
      <c r="IP42" s="1336"/>
    </row>
    <row r="43" spans="1:250">
      <c r="A43" s="1336"/>
      <c r="B43" s="2957"/>
      <c r="C43" s="2399" t="s">
        <v>1364</v>
      </c>
      <c r="D43" s="2385" t="s">
        <v>577</v>
      </c>
      <c r="E43" s="2367" t="s">
        <v>1296</v>
      </c>
      <c r="F43" s="1218">
        <f>ROUND((F42-E42)/E42*100,1)</f>
        <v>-2.2000000000000002</v>
      </c>
      <c r="G43" s="1218">
        <f>ROUND((G42-F42)/F42*100,1)</f>
        <v>-6.3</v>
      </c>
      <c r="H43" s="1218">
        <f t="shared" ref="H43:AN43" si="29">ROUND((H42-G42)/G42*100,1)</f>
        <v>-7.1</v>
      </c>
      <c r="I43" s="1218">
        <f t="shared" si="29"/>
        <v>-4.8</v>
      </c>
      <c r="J43" s="1218">
        <f t="shared" si="29"/>
        <v>3.1</v>
      </c>
      <c r="K43" s="1218">
        <f t="shared" si="29"/>
        <v>50.2</v>
      </c>
      <c r="L43" s="1218">
        <f t="shared" si="29"/>
        <v>9.6</v>
      </c>
      <c r="M43" s="1218">
        <f t="shared" si="29"/>
        <v>-24.6</v>
      </c>
      <c r="N43" s="1218">
        <f t="shared" si="29"/>
        <v>-29.4</v>
      </c>
      <c r="O43" s="1218">
        <f t="shared" si="29"/>
        <v>-2.1</v>
      </c>
      <c r="P43" s="1218">
        <f t="shared" si="29"/>
        <v>-3.8</v>
      </c>
      <c r="Q43" s="1218">
        <f t="shared" si="29"/>
        <v>-6.3</v>
      </c>
      <c r="R43" s="1218">
        <f t="shared" si="29"/>
        <v>-8.1</v>
      </c>
      <c r="S43" s="1218">
        <f t="shared" si="29"/>
        <v>2.2000000000000002</v>
      </c>
      <c r="T43" s="1218">
        <f t="shared" si="29"/>
        <v>12.6</v>
      </c>
      <c r="U43" s="1218">
        <f t="shared" si="29"/>
        <v>-2.2000000000000002</v>
      </c>
      <c r="V43" s="1218">
        <f t="shared" si="29"/>
        <v>2.2999999999999998</v>
      </c>
      <c r="W43" s="1218">
        <f t="shared" si="29"/>
        <v>-8.1</v>
      </c>
      <c r="X43" s="1218">
        <f t="shared" si="29"/>
        <v>-16.100000000000001</v>
      </c>
      <c r="Y43" s="1218">
        <f t="shared" si="29"/>
        <v>-25.1</v>
      </c>
      <c r="Z43" s="1218">
        <f t="shared" si="29"/>
        <v>4.7</v>
      </c>
      <c r="AA43" s="1218">
        <f t="shared" si="29"/>
        <v>3.4</v>
      </c>
      <c r="AB43" s="1218">
        <f t="shared" si="29"/>
        <v>4.0999999999999996</v>
      </c>
      <c r="AC43" s="1218">
        <f t="shared" si="29"/>
        <v>2.7</v>
      </c>
      <c r="AD43" s="1218">
        <f t="shared" si="29"/>
        <v>-2.2999999999999998</v>
      </c>
      <c r="AE43" s="1218">
        <f t="shared" si="29"/>
        <v>-2.5</v>
      </c>
      <c r="AF43" s="1218">
        <f t="shared" si="29"/>
        <v>6</v>
      </c>
      <c r="AG43" s="1218">
        <f t="shared" si="29"/>
        <v>-5.8</v>
      </c>
      <c r="AH43" s="1218">
        <f t="shared" si="29"/>
        <v>-8.1</v>
      </c>
      <c r="AI43" s="1218">
        <f t="shared" si="29"/>
        <v>-1.1000000000000001</v>
      </c>
      <c r="AJ43" s="1218">
        <f t="shared" si="29"/>
        <v>1.5</v>
      </c>
      <c r="AK43" s="1218">
        <f t="shared" si="29"/>
        <v>-1.6</v>
      </c>
      <c r="AL43" s="1218">
        <f t="shared" si="29"/>
        <v>-6.4</v>
      </c>
      <c r="AM43" s="1499">
        <f t="shared" si="29"/>
        <v>12.9</v>
      </c>
      <c r="AN43" s="1499">
        <f t="shared" si="29"/>
        <v>-18.899999999999999</v>
      </c>
      <c r="AO43" s="1946"/>
      <c r="AP43" s="1336"/>
      <c r="AQ43" s="327" t="s">
        <v>1365</v>
      </c>
      <c r="AR43" s="1336"/>
      <c r="AS43" s="1336"/>
      <c r="AT43" s="1949"/>
      <c r="AU43" s="1949"/>
      <c r="AV43" s="1336"/>
      <c r="AW43" s="1336"/>
      <c r="AX43" s="1336"/>
      <c r="AY43" s="1336"/>
      <c r="AZ43" s="1336"/>
      <c r="BA43" s="1336"/>
      <c r="BB43" s="1336"/>
      <c r="BC43" s="1336"/>
      <c r="BD43" s="1336"/>
      <c r="BE43" s="1336"/>
      <c r="BF43" s="1336"/>
      <c r="BG43" s="1336"/>
      <c r="BH43" s="1336"/>
      <c r="BI43" s="1336"/>
      <c r="BJ43" s="1336"/>
      <c r="BK43" s="1336"/>
      <c r="BL43" s="1336"/>
      <c r="BM43" s="1336"/>
      <c r="BN43" s="1336"/>
      <c r="BO43" s="1336"/>
      <c r="BP43" s="1336"/>
      <c r="BQ43" s="1336"/>
      <c r="BR43" s="1336"/>
      <c r="BS43" s="1336"/>
      <c r="BT43" s="1336"/>
      <c r="BU43" s="1336"/>
      <c r="BV43" s="1336"/>
      <c r="BW43" s="1336"/>
      <c r="BX43" s="1336"/>
      <c r="BY43" s="1336"/>
      <c r="BZ43" s="1336"/>
      <c r="CA43" s="1336"/>
      <c r="CB43" s="1336"/>
      <c r="CC43" s="1336"/>
      <c r="CD43" s="1336"/>
      <c r="CE43" s="1336"/>
      <c r="CF43" s="1336"/>
      <c r="CG43" s="1336"/>
      <c r="CH43" s="1336"/>
      <c r="CI43" s="1336"/>
      <c r="CJ43" s="1336"/>
      <c r="CK43" s="1336"/>
      <c r="CL43" s="1336"/>
      <c r="CM43" s="1336"/>
      <c r="CN43" s="1336"/>
      <c r="CO43" s="1336"/>
      <c r="CP43" s="1336"/>
      <c r="CQ43" s="1336"/>
      <c r="CR43" s="1336"/>
      <c r="CS43" s="1336"/>
      <c r="CT43" s="1336"/>
      <c r="CU43" s="1336"/>
      <c r="CV43" s="1336"/>
      <c r="CW43" s="1336"/>
      <c r="CX43" s="1336"/>
      <c r="CY43" s="1336"/>
      <c r="CZ43" s="1336"/>
      <c r="DA43" s="1336"/>
      <c r="DB43" s="1336"/>
      <c r="DC43" s="1336"/>
      <c r="DD43" s="1336"/>
      <c r="DE43" s="1336"/>
      <c r="DF43" s="1336"/>
      <c r="DG43" s="1336"/>
      <c r="DH43" s="1336"/>
      <c r="DI43" s="1336"/>
      <c r="DJ43" s="1336"/>
      <c r="DK43" s="1336"/>
      <c r="DL43" s="1336"/>
      <c r="DM43" s="1336"/>
      <c r="DN43" s="1336"/>
      <c r="DO43" s="1336"/>
      <c r="DP43" s="1336"/>
      <c r="DQ43" s="1336"/>
      <c r="DR43" s="1336"/>
      <c r="DS43" s="1336"/>
      <c r="DT43" s="1336"/>
      <c r="DU43" s="1336"/>
      <c r="DV43" s="1336"/>
      <c r="DW43" s="1336"/>
      <c r="DX43" s="1336"/>
      <c r="DY43" s="1336"/>
      <c r="DZ43" s="1336"/>
      <c r="EA43" s="1336"/>
      <c r="EB43" s="1336"/>
      <c r="EC43" s="1336"/>
      <c r="ED43" s="1336"/>
      <c r="EE43" s="1336"/>
      <c r="EF43" s="1336"/>
      <c r="EG43" s="1336"/>
      <c r="EH43" s="1336"/>
      <c r="EI43" s="1336"/>
      <c r="EJ43" s="1336"/>
      <c r="EK43" s="1336"/>
      <c r="EL43" s="1336"/>
      <c r="EM43" s="1336"/>
      <c r="EN43" s="1336"/>
      <c r="EO43" s="1336"/>
      <c r="EP43" s="1336"/>
      <c r="EQ43" s="1336"/>
      <c r="ER43" s="1336"/>
      <c r="ES43" s="1336"/>
      <c r="ET43" s="1336"/>
      <c r="EU43" s="1336"/>
      <c r="EV43" s="1336"/>
      <c r="EW43" s="1336"/>
      <c r="EX43" s="1336"/>
      <c r="EY43" s="1336"/>
      <c r="EZ43" s="1336"/>
      <c r="FA43" s="1336"/>
      <c r="FB43" s="1336"/>
      <c r="FC43" s="1336"/>
      <c r="FD43" s="1336"/>
      <c r="FE43" s="1336"/>
      <c r="FF43" s="1336"/>
      <c r="FG43" s="1336"/>
      <c r="FH43" s="1336"/>
      <c r="FI43" s="1336"/>
      <c r="FJ43" s="1336"/>
      <c r="FK43" s="1336"/>
      <c r="FL43" s="1336"/>
      <c r="FM43" s="1336"/>
      <c r="FN43" s="1336"/>
      <c r="FO43" s="1336"/>
      <c r="FP43" s="1336"/>
      <c r="FQ43" s="1336"/>
      <c r="FR43" s="1336"/>
      <c r="FS43" s="1336"/>
      <c r="FT43" s="1336"/>
      <c r="FU43" s="1336"/>
      <c r="FV43" s="1336"/>
      <c r="FW43" s="1336"/>
      <c r="FX43" s="1336"/>
      <c r="FY43" s="1336"/>
      <c r="FZ43" s="1336"/>
      <c r="GA43" s="1336"/>
      <c r="GB43" s="1336"/>
      <c r="GC43" s="1336"/>
      <c r="GD43" s="1336"/>
      <c r="GE43" s="1336"/>
      <c r="GF43" s="1336"/>
      <c r="GG43" s="1336"/>
      <c r="GH43" s="1336"/>
      <c r="GI43" s="1336"/>
      <c r="GJ43" s="1336"/>
      <c r="GK43" s="1336"/>
      <c r="GL43" s="1336"/>
      <c r="GM43" s="1336"/>
      <c r="GN43" s="1336"/>
      <c r="GO43" s="1336"/>
      <c r="GP43" s="1336"/>
      <c r="GQ43" s="1336"/>
      <c r="GR43" s="1336"/>
      <c r="GS43" s="1336"/>
      <c r="GT43" s="1336"/>
      <c r="GU43" s="1336"/>
      <c r="GV43" s="1336"/>
      <c r="GW43" s="1336"/>
      <c r="GX43" s="1336"/>
      <c r="GY43" s="1336"/>
      <c r="GZ43" s="1336"/>
      <c r="HA43" s="1336"/>
      <c r="HB43" s="1336"/>
      <c r="HC43" s="1336"/>
      <c r="HD43" s="1336"/>
      <c r="HE43" s="1336"/>
      <c r="HF43" s="1336"/>
      <c r="HG43" s="1336"/>
      <c r="HH43" s="1336"/>
      <c r="HI43" s="1336"/>
      <c r="HJ43" s="1336"/>
      <c r="HK43" s="1336"/>
      <c r="HL43" s="1336"/>
      <c r="HM43" s="1336"/>
      <c r="HN43" s="1336"/>
      <c r="HO43" s="1336"/>
      <c r="HP43" s="1336"/>
      <c r="HQ43" s="1336"/>
      <c r="HR43" s="1336"/>
      <c r="HS43" s="1336"/>
      <c r="HT43" s="1336"/>
      <c r="HU43" s="1336"/>
      <c r="HV43" s="1336"/>
      <c r="HW43" s="1336"/>
      <c r="HX43" s="1336"/>
      <c r="HY43" s="1336"/>
      <c r="HZ43" s="1336"/>
      <c r="IA43" s="1336"/>
      <c r="IB43" s="1336"/>
      <c r="IC43" s="1336"/>
      <c r="ID43" s="1336"/>
      <c r="IE43" s="1336"/>
      <c r="IF43" s="1336"/>
      <c r="IG43" s="1336"/>
      <c r="IH43" s="1336"/>
      <c r="II43" s="1336"/>
      <c r="IJ43" s="1336"/>
      <c r="IK43" s="1336"/>
      <c r="IL43" s="1336"/>
      <c r="IM43" s="1336"/>
      <c r="IN43" s="1336"/>
      <c r="IO43" s="1336"/>
      <c r="IP43" s="1336"/>
    </row>
    <row r="44" spans="1:250">
      <c r="A44" s="1336"/>
      <c r="B44" s="2957"/>
      <c r="C44" s="2392" t="s">
        <v>1059</v>
      </c>
      <c r="D44" s="2400" t="s">
        <v>1127</v>
      </c>
      <c r="E44" s="2434">
        <v>220.19499999999999</v>
      </c>
      <c r="F44" s="2435">
        <v>225.49700000000001</v>
      </c>
      <c r="G44" s="2435">
        <v>215.08199999999999</v>
      </c>
      <c r="H44" s="2435">
        <v>200.02600000000001</v>
      </c>
      <c r="I44" s="2435">
        <v>185.00200000000001</v>
      </c>
      <c r="J44" s="2435">
        <v>185.642</v>
      </c>
      <c r="K44" s="2435">
        <v>211.92500000000001</v>
      </c>
      <c r="L44" s="2435">
        <v>222.20699999999999</v>
      </c>
      <c r="M44" s="2435">
        <v>185.31299999999999</v>
      </c>
      <c r="N44" s="2435">
        <v>164.28</v>
      </c>
      <c r="O44" s="2436">
        <v>154.821</v>
      </c>
      <c r="P44" s="2437">
        <v>159.47499999999999</v>
      </c>
      <c r="Q44" s="2438">
        <v>154.72200000000001</v>
      </c>
      <c r="R44" s="2438">
        <v>156.32</v>
      </c>
      <c r="S44" s="2438">
        <v>155.18299999999999</v>
      </c>
      <c r="T44" s="2438">
        <v>162.43199999999999</v>
      </c>
      <c r="U44" s="2438">
        <v>161.63800000000001</v>
      </c>
      <c r="V44" s="2438">
        <v>148.03399999999999</v>
      </c>
      <c r="W44" s="2438">
        <v>136.18199999999999</v>
      </c>
      <c r="X44" s="2438">
        <v>115.887</v>
      </c>
      <c r="Y44" s="2438">
        <v>132.38800000000001</v>
      </c>
      <c r="Z44" s="2438">
        <v>120.53</v>
      </c>
      <c r="AA44" s="2438">
        <v>122.149</v>
      </c>
      <c r="AB44" s="2438">
        <v>126.738</v>
      </c>
      <c r="AC44" s="2438">
        <v>137.559</v>
      </c>
      <c r="AD44" s="1972">
        <v>123.614</v>
      </c>
      <c r="AE44" s="1971">
        <v>124.446</v>
      </c>
      <c r="AF44" s="1971">
        <v>134.61099999999999</v>
      </c>
      <c r="AG44" s="1971">
        <v>133.815</v>
      </c>
      <c r="AH44" s="1971">
        <v>133.36699999999999</v>
      </c>
      <c r="AI44" s="1971">
        <v>127.825</v>
      </c>
      <c r="AJ44" s="1973">
        <v>117.43600000000001</v>
      </c>
      <c r="AK44" s="1973">
        <v>109.913</v>
      </c>
      <c r="AL44" s="1973">
        <v>111.596</v>
      </c>
      <c r="AM44" s="1973">
        <v>123.09</v>
      </c>
      <c r="AN44" s="2439">
        <v>125.33499999999999</v>
      </c>
      <c r="AO44" s="1268" t="s">
        <v>1061</v>
      </c>
      <c r="AP44" s="1336"/>
      <c r="AQ44" s="327" t="s">
        <v>1366</v>
      </c>
      <c r="AR44" s="1336"/>
      <c r="AS44" s="1336"/>
      <c r="AT44" s="1949"/>
      <c r="AU44" s="1949"/>
      <c r="AV44" s="1336"/>
      <c r="AW44" s="1336"/>
      <c r="AX44" s="1336"/>
      <c r="AY44" s="1336"/>
      <c r="AZ44" s="1336"/>
      <c r="BA44" s="1336"/>
      <c r="BB44" s="1336"/>
      <c r="BC44" s="1336"/>
      <c r="BD44" s="1336"/>
      <c r="BE44" s="1336"/>
      <c r="BF44" s="1336"/>
      <c r="BG44" s="1336"/>
      <c r="BH44" s="1336"/>
      <c r="BI44" s="1336"/>
      <c r="BJ44" s="1336"/>
      <c r="BK44" s="1336"/>
      <c r="BL44" s="1336"/>
      <c r="BM44" s="1336"/>
      <c r="BN44" s="1336"/>
      <c r="BO44" s="1336"/>
      <c r="BP44" s="1336"/>
      <c r="BQ44" s="1336"/>
      <c r="BR44" s="1336"/>
      <c r="BS44" s="1336"/>
      <c r="BT44" s="1336"/>
      <c r="BU44" s="1336"/>
      <c r="BV44" s="1336"/>
      <c r="BW44" s="1336"/>
      <c r="BX44" s="1336"/>
      <c r="BY44" s="1336"/>
      <c r="BZ44" s="1336"/>
      <c r="CA44" s="1336"/>
      <c r="CB44" s="1336"/>
      <c r="CC44" s="1336"/>
      <c r="CD44" s="1336"/>
      <c r="CE44" s="1336"/>
      <c r="CF44" s="1336"/>
      <c r="CG44" s="1336"/>
      <c r="CH44" s="1336"/>
      <c r="CI44" s="1336"/>
      <c r="CJ44" s="1336"/>
      <c r="CK44" s="1336"/>
      <c r="CL44" s="1336"/>
      <c r="CM44" s="1336"/>
      <c r="CN44" s="1336"/>
      <c r="CO44" s="1336"/>
      <c r="CP44" s="1336"/>
      <c r="CQ44" s="1336"/>
      <c r="CR44" s="1336"/>
      <c r="CS44" s="1336"/>
      <c r="CT44" s="1336"/>
      <c r="CU44" s="1336"/>
      <c r="CV44" s="1336"/>
      <c r="CW44" s="1336"/>
      <c r="CX44" s="1336"/>
      <c r="CY44" s="1336"/>
      <c r="CZ44" s="1336"/>
      <c r="DA44" s="1336"/>
      <c r="DB44" s="1336"/>
      <c r="DC44" s="1336"/>
      <c r="DD44" s="1336"/>
      <c r="DE44" s="1336"/>
      <c r="DF44" s="1336"/>
      <c r="DG44" s="1336"/>
      <c r="DH44" s="1336"/>
      <c r="DI44" s="1336"/>
      <c r="DJ44" s="1336"/>
      <c r="DK44" s="1336"/>
      <c r="DL44" s="1336"/>
      <c r="DM44" s="1336"/>
      <c r="DN44" s="1336"/>
      <c r="DO44" s="1336"/>
      <c r="DP44" s="1336"/>
      <c r="DQ44" s="1336"/>
      <c r="DR44" s="1336"/>
      <c r="DS44" s="1336"/>
      <c r="DT44" s="1336"/>
      <c r="DU44" s="1336"/>
      <c r="DV44" s="1336"/>
      <c r="DW44" s="1336"/>
      <c r="DX44" s="1336"/>
      <c r="DY44" s="1336"/>
      <c r="DZ44" s="1336"/>
      <c r="EA44" s="1336"/>
      <c r="EB44" s="1336"/>
      <c r="EC44" s="1336"/>
      <c r="ED44" s="1336"/>
      <c r="EE44" s="1336"/>
      <c r="EF44" s="1336"/>
      <c r="EG44" s="1336"/>
      <c r="EH44" s="1336"/>
      <c r="EI44" s="1336"/>
      <c r="EJ44" s="1336"/>
      <c r="EK44" s="1336"/>
      <c r="EL44" s="1336"/>
      <c r="EM44" s="1336"/>
      <c r="EN44" s="1336"/>
      <c r="EO44" s="1336"/>
      <c r="EP44" s="1336"/>
      <c r="EQ44" s="1336"/>
      <c r="ER44" s="1336"/>
      <c r="ES44" s="1336"/>
      <c r="ET44" s="1336"/>
      <c r="EU44" s="1336"/>
      <c r="EV44" s="1336"/>
      <c r="EW44" s="1336"/>
      <c r="EX44" s="1336"/>
      <c r="EY44" s="1336"/>
      <c r="EZ44" s="1336"/>
      <c r="FA44" s="1336"/>
      <c r="FB44" s="1336"/>
      <c r="FC44" s="1336"/>
      <c r="FD44" s="1336"/>
      <c r="FE44" s="1336"/>
      <c r="FF44" s="1336"/>
      <c r="FG44" s="1336"/>
      <c r="FH44" s="1336"/>
      <c r="FI44" s="1336"/>
      <c r="FJ44" s="1336"/>
      <c r="FK44" s="1336"/>
      <c r="FL44" s="1336"/>
      <c r="FM44" s="1336"/>
      <c r="FN44" s="1336"/>
      <c r="FO44" s="1336"/>
      <c r="FP44" s="1336"/>
      <c r="FQ44" s="1336"/>
      <c r="FR44" s="1336"/>
      <c r="FS44" s="1336"/>
      <c r="FT44" s="1336"/>
      <c r="FU44" s="1336"/>
      <c r="FV44" s="1336"/>
      <c r="FW44" s="1336"/>
      <c r="FX44" s="1336"/>
      <c r="FY44" s="1336"/>
      <c r="FZ44" s="1336"/>
      <c r="GA44" s="1336"/>
      <c r="GB44" s="1336"/>
      <c r="GC44" s="1336"/>
      <c r="GD44" s="1336"/>
      <c r="GE44" s="1336"/>
      <c r="GF44" s="1336"/>
      <c r="GG44" s="1336"/>
      <c r="GH44" s="1336"/>
      <c r="GI44" s="1336"/>
      <c r="GJ44" s="1336"/>
      <c r="GK44" s="1336"/>
      <c r="GL44" s="1336"/>
      <c r="GM44" s="1336"/>
      <c r="GN44" s="1336"/>
      <c r="GO44" s="1336"/>
      <c r="GP44" s="1336"/>
      <c r="GQ44" s="1336"/>
      <c r="GR44" s="1336"/>
      <c r="GS44" s="1336"/>
      <c r="GT44" s="1336"/>
      <c r="GU44" s="1336"/>
      <c r="GV44" s="1336"/>
      <c r="GW44" s="1336"/>
      <c r="GX44" s="1336"/>
      <c r="GY44" s="1336"/>
      <c r="GZ44" s="1336"/>
      <c r="HA44" s="1336"/>
      <c r="HB44" s="1336"/>
      <c r="HC44" s="1336"/>
      <c r="HD44" s="1336"/>
      <c r="HE44" s="1336"/>
      <c r="HF44" s="1336"/>
      <c r="HG44" s="1336"/>
      <c r="HH44" s="1336"/>
      <c r="HI44" s="1336"/>
      <c r="HJ44" s="1336"/>
      <c r="HK44" s="1336"/>
      <c r="HL44" s="1336"/>
      <c r="HM44" s="1336"/>
      <c r="HN44" s="1336"/>
      <c r="HO44" s="1336"/>
      <c r="HP44" s="1336"/>
      <c r="HQ44" s="1336"/>
      <c r="HR44" s="1336"/>
      <c r="HS44" s="1336"/>
      <c r="HT44" s="1336"/>
      <c r="HU44" s="1336"/>
      <c r="HV44" s="1336"/>
      <c r="HW44" s="1336"/>
      <c r="HX44" s="1336"/>
      <c r="HY44" s="1336"/>
      <c r="HZ44" s="1336"/>
      <c r="IA44" s="1336"/>
      <c r="IB44" s="1336"/>
      <c r="IC44" s="1336"/>
      <c r="ID44" s="1336"/>
      <c r="IE44" s="1336"/>
      <c r="IF44" s="1336"/>
      <c r="IG44" s="1336"/>
      <c r="IH44" s="1336"/>
      <c r="II44" s="1336"/>
      <c r="IJ44" s="1336"/>
      <c r="IK44" s="1336"/>
      <c r="IL44" s="1336"/>
      <c r="IM44" s="1336"/>
      <c r="IN44" s="1336"/>
      <c r="IO44" s="1336"/>
      <c r="IP44" s="1336"/>
    </row>
    <row r="45" spans="1:250">
      <c r="A45" s="1336"/>
      <c r="B45" s="2957"/>
      <c r="C45" s="2391" t="s">
        <v>38</v>
      </c>
      <c r="D45" s="2385" t="s">
        <v>577</v>
      </c>
      <c r="E45" s="2367" t="s">
        <v>1296</v>
      </c>
      <c r="F45" s="1218">
        <f>ROUND((F44-E44)/E44*100,1)</f>
        <v>2.4</v>
      </c>
      <c r="G45" s="1218">
        <f>ROUND((G44-F44)/F44*100,1)</f>
        <v>-4.5999999999999996</v>
      </c>
      <c r="H45" s="1218">
        <f t="shared" ref="H45:AN45" si="30">ROUND((H44-G44)/G44*100,1)</f>
        <v>-7</v>
      </c>
      <c r="I45" s="1218">
        <f t="shared" si="30"/>
        <v>-7.5</v>
      </c>
      <c r="J45" s="1218">
        <f t="shared" si="30"/>
        <v>0.3</v>
      </c>
      <c r="K45" s="1218">
        <f t="shared" si="30"/>
        <v>14.2</v>
      </c>
      <c r="L45" s="1218">
        <f t="shared" si="30"/>
        <v>4.9000000000000004</v>
      </c>
      <c r="M45" s="1218">
        <f t="shared" si="30"/>
        <v>-16.600000000000001</v>
      </c>
      <c r="N45" s="1218">
        <f t="shared" si="30"/>
        <v>-11.3</v>
      </c>
      <c r="O45" s="1218">
        <f t="shared" si="30"/>
        <v>-5.8</v>
      </c>
      <c r="P45" s="1218">
        <f t="shared" si="30"/>
        <v>3</v>
      </c>
      <c r="Q45" s="1218">
        <f t="shared" si="30"/>
        <v>-3</v>
      </c>
      <c r="R45" s="1218">
        <f t="shared" si="30"/>
        <v>1</v>
      </c>
      <c r="S45" s="1218">
        <f t="shared" si="30"/>
        <v>-0.7</v>
      </c>
      <c r="T45" s="1218">
        <f t="shared" si="30"/>
        <v>4.7</v>
      </c>
      <c r="U45" s="1218">
        <f t="shared" si="30"/>
        <v>-0.5</v>
      </c>
      <c r="V45" s="1218">
        <f t="shared" si="30"/>
        <v>-8.4</v>
      </c>
      <c r="W45" s="1218">
        <f t="shared" si="30"/>
        <v>-8</v>
      </c>
      <c r="X45" s="1218">
        <f t="shared" si="30"/>
        <v>-14.9</v>
      </c>
      <c r="Y45" s="1218">
        <f t="shared" si="30"/>
        <v>14.2</v>
      </c>
      <c r="Z45" s="1218">
        <f t="shared" si="30"/>
        <v>-9</v>
      </c>
      <c r="AA45" s="1218">
        <f t="shared" si="30"/>
        <v>1.3</v>
      </c>
      <c r="AB45" s="1218">
        <f t="shared" si="30"/>
        <v>3.8</v>
      </c>
      <c r="AC45" s="1218">
        <f t="shared" si="30"/>
        <v>8.5</v>
      </c>
      <c r="AD45" s="1218">
        <f t="shared" si="30"/>
        <v>-10.1</v>
      </c>
      <c r="AE45" s="1218">
        <f t="shared" si="30"/>
        <v>0.7</v>
      </c>
      <c r="AF45" s="1218">
        <f t="shared" si="30"/>
        <v>8.1999999999999993</v>
      </c>
      <c r="AG45" s="1218">
        <f t="shared" si="30"/>
        <v>-0.6</v>
      </c>
      <c r="AH45" s="1218">
        <f t="shared" si="30"/>
        <v>-0.3</v>
      </c>
      <c r="AI45" s="1218">
        <f t="shared" si="30"/>
        <v>-4.2</v>
      </c>
      <c r="AJ45" s="1218">
        <f t="shared" si="30"/>
        <v>-8.1</v>
      </c>
      <c r="AK45" s="1218">
        <f t="shared" si="30"/>
        <v>-6.4</v>
      </c>
      <c r="AL45" s="1218">
        <f t="shared" si="30"/>
        <v>1.5</v>
      </c>
      <c r="AM45" s="1218">
        <f t="shared" si="30"/>
        <v>10.3</v>
      </c>
      <c r="AN45" s="1218">
        <f t="shared" si="30"/>
        <v>1.8</v>
      </c>
      <c r="AO45" s="1532" t="s">
        <v>1063</v>
      </c>
      <c r="AP45" s="1336"/>
      <c r="AQ45" s="327"/>
      <c r="AR45" s="1336"/>
      <c r="AS45" s="1336"/>
      <c r="AT45" s="1949"/>
      <c r="AU45" s="1949"/>
      <c r="AV45" s="1336"/>
      <c r="AW45" s="1336"/>
      <c r="AX45" s="1336"/>
      <c r="AY45" s="1336"/>
      <c r="AZ45" s="1336"/>
      <c r="BA45" s="1336"/>
      <c r="BB45" s="1336"/>
      <c r="BC45" s="1336"/>
      <c r="BD45" s="1336"/>
      <c r="BE45" s="1336"/>
      <c r="BF45" s="1336"/>
      <c r="BG45" s="1336"/>
      <c r="BH45" s="1336"/>
      <c r="BI45" s="1336"/>
      <c r="BJ45" s="1336"/>
      <c r="BK45" s="1336"/>
      <c r="BL45" s="1336"/>
      <c r="BM45" s="1336"/>
      <c r="BN45" s="1336"/>
      <c r="BO45" s="1336"/>
      <c r="BP45" s="1336"/>
      <c r="BQ45" s="1336"/>
      <c r="BR45" s="1336"/>
      <c r="BS45" s="1336"/>
      <c r="BT45" s="1336"/>
      <c r="BU45" s="1336"/>
      <c r="BV45" s="1336"/>
      <c r="BW45" s="1336"/>
      <c r="BX45" s="1336"/>
      <c r="BY45" s="1336"/>
      <c r="BZ45" s="1336"/>
      <c r="CA45" s="1336"/>
      <c r="CB45" s="1336"/>
      <c r="CC45" s="1336"/>
      <c r="CD45" s="1336"/>
      <c r="CE45" s="1336"/>
      <c r="CF45" s="1336"/>
      <c r="CG45" s="1336"/>
      <c r="CH45" s="1336"/>
      <c r="CI45" s="1336"/>
      <c r="CJ45" s="1336"/>
      <c r="CK45" s="1336"/>
      <c r="CL45" s="1336"/>
      <c r="CM45" s="1336"/>
      <c r="CN45" s="1336"/>
      <c r="CO45" s="1336"/>
      <c r="CP45" s="1336"/>
      <c r="CQ45" s="1336"/>
      <c r="CR45" s="1336"/>
      <c r="CS45" s="1336"/>
      <c r="CT45" s="1336"/>
      <c r="CU45" s="1336"/>
      <c r="CV45" s="1336"/>
      <c r="CW45" s="1336"/>
      <c r="CX45" s="1336"/>
      <c r="CY45" s="1336"/>
      <c r="CZ45" s="1336"/>
      <c r="DA45" s="1336"/>
      <c r="DB45" s="1336"/>
      <c r="DC45" s="1336"/>
      <c r="DD45" s="1336"/>
      <c r="DE45" s="1336"/>
      <c r="DF45" s="1336"/>
      <c r="DG45" s="1336"/>
      <c r="DH45" s="1336"/>
      <c r="DI45" s="1336"/>
      <c r="DJ45" s="1336"/>
      <c r="DK45" s="1336"/>
      <c r="DL45" s="1336"/>
      <c r="DM45" s="1336"/>
      <c r="DN45" s="1336"/>
      <c r="DO45" s="1336"/>
      <c r="DP45" s="1336"/>
      <c r="DQ45" s="1336"/>
      <c r="DR45" s="1336"/>
      <c r="DS45" s="1336"/>
      <c r="DT45" s="1336"/>
      <c r="DU45" s="1336"/>
      <c r="DV45" s="1336"/>
      <c r="DW45" s="1336"/>
      <c r="DX45" s="1336"/>
      <c r="DY45" s="1336"/>
      <c r="DZ45" s="1336"/>
      <c r="EA45" s="1336"/>
      <c r="EB45" s="1336"/>
      <c r="EC45" s="1336"/>
      <c r="ED45" s="1336"/>
      <c r="EE45" s="1336"/>
      <c r="EF45" s="1336"/>
      <c r="EG45" s="1336"/>
      <c r="EH45" s="1336"/>
      <c r="EI45" s="1336"/>
      <c r="EJ45" s="1336"/>
      <c r="EK45" s="1336"/>
      <c r="EL45" s="1336"/>
      <c r="EM45" s="1336"/>
      <c r="EN45" s="1336"/>
      <c r="EO45" s="1336"/>
      <c r="EP45" s="1336"/>
      <c r="EQ45" s="1336"/>
      <c r="ER45" s="1336"/>
      <c r="ES45" s="1336"/>
      <c r="ET45" s="1336"/>
      <c r="EU45" s="1336"/>
      <c r="EV45" s="1336"/>
      <c r="EW45" s="1336"/>
      <c r="EX45" s="1336"/>
      <c r="EY45" s="1336"/>
      <c r="EZ45" s="1336"/>
      <c r="FA45" s="1336"/>
      <c r="FB45" s="1336"/>
      <c r="FC45" s="1336"/>
      <c r="FD45" s="1336"/>
      <c r="FE45" s="1336"/>
      <c r="FF45" s="1336"/>
      <c r="FG45" s="1336"/>
      <c r="FH45" s="1336"/>
      <c r="FI45" s="1336"/>
      <c r="FJ45" s="1336"/>
      <c r="FK45" s="1336"/>
      <c r="FL45" s="1336"/>
      <c r="FM45" s="1336"/>
      <c r="FN45" s="1336"/>
      <c r="FO45" s="1336"/>
      <c r="FP45" s="1336"/>
      <c r="FQ45" s="1336"/>
      <c r="FR45" s="1336"/>
      <c r="FS45" s="1336"/>
      <c r="FT45" s="1336"/>
      <c r="FU45" s="1336"/>
      <c r="FV45" s="1336"/>
      <c r="FW45" s="1336"/>
      <c r="FX45" s="1336"/>
      <c r="FY45" s="1336"/>
      <c r="FZ45" s="1336"/>
      <c r="GA45" s="1336"/>
      <c r="GB45" s="1336"/>
      <c r="GC45" s="1336"/>
      <c r="GD45" s="1336"/>
      <c r="GE45" s="1336"/>
      <c r="GF45" s="1336"/>
      <c r="GG45" s="1336"/>
      <c r="GH45" s="1336"/>
      <c r="GI45" s="1336"/>
      <c r="GJ45" s="1336"/>
      <c r="GK45" s="1336"/>
      <c r="GL45" s="1336"/>
      <c r="GM45" s="1336"/>
      <c r="GN45" s="1336"/>
      <c r="GO45" s="1336"/>
      <c r="GP45" s="1336"/>
      <c r="GQ45" s="1336"/>
      <c r="GR45" s="1336"/>
      <c r="GS45" s="1336"/>
      <c r="GT45" s="1336"/>
      <c r="GU45" s="1336"/>
      <c r="GV45" s="1336"/>
      <c r="GW45" s="1336"/>
      <c r="GX45" s="1336"/>
      <c r="GY45" s="1336"/>
      <c r="GZ45" s="1336"/>
      <c r="HA45" s="1336"/>
      <c r="HB45" s="1336"/>
      <c r="HC45" s="1336"/>
      <c r="HD45" s="1336"/>
      <c r="HE45" s="1336"/>
      <c r="HF45" s="1336"/>
      <c r="HG45" s="1336"/>
      <c r="HH45" s="1336"/>
      <c r="HI45" s="1336"/>
      <c r="HJ45" s="1336"/>
      <c r="HK45" s="1336"/>
      <c r="HL45" s="1336"/>
      <c r="HM45" s="1336"/>
      <c r="HN45" s="1336"/>
      <c r="HO45" s="1336"/>
      <c r="HP45" s="1336"/>
      <c r="HQ45" s="1336"/>
      <c r="HR45" s="1336"/>
      <c r="HS45" s="1336"/>
      <c r="HT45" s="1336"/>
      <c r="HU45" s="1336"/>
      <c r="HV45" s="1336"/>
      <c r="HW45" s="1336"/>
      <c r="HX45" s="1336"/>
      <c r="HY45" s="1336"/>
      <c r="HZ45" s="1336"/>
      <c r="IA45" s="1336"/>
      <c r="IB45" s="1336"/>
      <c r="IC45" s="1336"/>
      <c r="ID45" s="1336"/>
      <c r="IE45" s="1336"/>
      <c r="IF45" s="1336"/>
      <c r="IG45" s="1336"/>
      <c r="IH45" s="1336"/>
      <c r="II45" s="1336"/>
      <c r="IJ45" s="1336"/>
      <c r="IK45" s="1336"/>
      <c r="IL45" s="1336"/>
      <c r="IM45" s="1336"/>
      <c r="IN45" s="1336"/>
      <c r="IO45" s="1336"/>
      <c r="IP45" s="1336"/>
    </row>
    <row r="46" spans="1:250">
      <c r="A46" s="1336"/>
      <c r="B46" s="2957"/>
      <c r="C46" s="2222" t="s">
        <v>1367</v>
      </c>
      <c r="D46" s="2400" t="s">
        <v>1128</v>
      </c>
      <c r="E46" s="2435">
        <v>395.87400000000002</v>
      </c>
      <c r="F46" s="2434">
        <v>455.41399999999999</v>
      </c>
      <c r="G46" s="2434">
        <v>475.346</v>
      </c>
      <c r="H46" s="2434">
        <v>470.31900000000002</v>
      </c>
      <c r="I46" s="2434">
        <v>468.72899999999998</v>
      </c>
      <c r="J46" s="2434">
        <v>435.20400000000001</v>
      </c>
      <c r="K46" s="2434">
        <v>396.601</v>
      </c>
      <c r="L46" s="2434">
        <v>442.04500000000002</v>
      </c>
      <c r="M46" s="2434">
        <v>433.64699999999999</v>
      </c>
      <c r="N46" s="2434">
        <v>421.24</v>
      </c>
      <c r="O46" s="2440">
        <v>412.17099999999999</v>
      </c>
      <c r="P46" s="1972">
        <v>393.79</v>
      </c>
      <c r="Q46" s="1972">
        <v>381.31400000000002</v>
      </c>
      <c r="R46" s="1972">
        <v>370.43900000000002</v>
      </c>
      <c r="S46" s="1972">
        <v>359.67599999999999</v>
      </c>
      <c r="T46" s="1972">
        <v>345.25900000000001</v>
      </c>
      <c r="U46" s="1972">
        <v>342.32</v>
      </c>
      <c r="V46" s="1972">
        <v>334.988</v>
      </c>
      <c r="W46" s="1972">
        <v>318.255</v>
      </c>
      <c r="X46" s="1972">
        <v>303.42200000000003</v>
      </c>
      <c r="Y46" s="1972">
        <v>289.03699999999998</v>
      </c>
      <c r="Z46" s="1972">
        <v>285.91399999999999</v>
      </c>
      <c r="AA46" s="1972">
        <v>282.64600000000002</v>
      </c>
      <c r="AB46" s="1972">
        <v>275.15084000000002</v>
      </c>
      <c r="AC46" s="2441">
        <v>280.69689</v>
      </c>
      <c r="AD46" s="1972">
        <v>274.06170999999995</v>
      </c>
      <c r="AE46" s="1972">
        <v>275.58100000000002</v>
      </c>
      <c r="AF46" s="1972">
        <v>266.84899999999999</v>
      </c>
      <c r="AG46" s="1972">
        <v>260.08699999999999</v>
      </c>
      <c r="AH46" s="1972">
        <v>237.72800000000001</v>
      </c>
      <c r="AI46" s="1972">
        <v>227.321</v>
      </c>
      <c r="AJ46" s="1972">
        <v>182.78200000000001</v>
      </c>
      <c r="AK46" s="1972">
        <v>189.483</v>
      </c>
      <c r="AL46" s="1972">
        <v>213.12700000000001</v>
      </c>
      <c r="AM46" s="1972">
        <v>230.803</v>
      </c>
      <c r="AN46" s="1972">
        <v>237.09899999999999</v>
      </c>
      <c r="AO46" s="1939" t="s">
        <v>1368</v>
      </c>
      <c r="AP46" s="1336"/>
      <c r="AQ46" s="327" t="s">
        <v>1369</v>
      </c>
      <c r="AR46" s="1336"/>
      <c r="AS46" s="1336"/>
      <c r="AT46" s="1949"/>
      <c r="AU46" s="1949"/>
      <c r="AV46" s="1336"/>
      <c r="AW46" s="1336"/>
      <c r="AX46" s="1336"/>
      <c r="AY46" s="1336"/>
      <c r="AZ46" s="1336"/>
      <c r="BA46" s="1336"/>
      <c r="BB46" s="1336"/>
      <c r="BC46" s="1336"/>
      <c r="BD46" s="1336"/>
      <c r="BE46" s="1336"/>
      <c r="BF46" s="1336"/>
      <c r="BG46" s="1336"/>
      <c r="BH46" s="1336"/>
      <c r="BI46" s="1336"/>
      <c r="BJ46" s="1336"/>
      <c r="BK46" s="1336"/>
      <c r="BL46" s="1336"/>
      <c r="BM46" s="1336"/>
      <c r="BN46" s="1336"/>
      <c r="BO46" s="1336"/>
      <c r="BP46" s="1336"/>
      <c r="BQ46" s="1336"/>
      <c r="BR46" s="1336"/>
      <c r="BS46" s="1336"/>
      <c r="BT46" s="1336"/>
      <c r="BU46" s="1336"/>
      <c r="BV46" s="1336"/>
      <c r="BW46" s="1336"/>
      <c r="BX46" s="1336"/>
      <c r="BY46" s="1336"/>
      <c r="BZ46" s="1336"/>
      <c r="CA46" s="1336"/>
      <c r="CB46" s="1336"/>
      <c r="CC46" s="1336"/>
      <c r="CD46" s="1336"/>
      <c r="CE46" s="1336"/>
      <c r="CF46" s="1336"/>
      <c r="CG46" s="1336"/>
      <c r="CH46" s="1336"/>
      <c r="CI46" s="1336"/>
      <c r="CJ46" s="1336"/>
      <c r="CK46" s="1336"/>
      <c r="CL46" s="1336"/>
      <c r="CM46" s="1336"/>
      <c r="CN46" s="1336"/>
      <c r="CO46" s="1336"/>
      <c r="CP46" s="1336"/>
      <c r="CQ46" s="1336"/>
      <c r="CR46" s="1336"/>
      <c r="CS46" s="1336"/>
      <c r="CT46" s="1336"/>
      <c r="CU46" s="1336"/>
      <c r="CV46" s="1336"/>
      <c r="CW46" s="1336"/>
      <c r="CX46" s="1336"/>
      <c r="CY46" s="1336"/>
      <c r="CZ46" s="1336"/>
      <c r="DA46" s="1336"/>
      <c r="DB46" s="1336"/>
      <c r="DC46" s="1336"/>
      <c r="DD46" s="1336"/>
      <c r="DE46" s="1336"/>
      <c r="DF46" s="1336"/>
      <c r="DG46" s="1336"/>
      <c r="DH46" s="1336"/>
      <c r="DI46" s="1336"/>
      <c r="DJ46" s="1336"/>
      <c r="DK46" s="1336"/>
      <c r="DL46" s="1336"/>
      <c r="DM46" s="1336"/>
      <c r="DN46" s="1336"/>
      <c r="DO46" s="1336"/>
      <c r="DP46" s="1336"/>
      <c r="DQ46" s="1336"/>
      <c r="DR46" s="1336"/>
      <c r="DS46" s="1336"/>
      <c r="DT46" s="1336"/>
      <c r="DU46" s="1336"/>
      <c r="DV46" s="1336"/>
      <c r="DW46" s="1336"/>
      <c r="DX46" s="1336"/>
      <c r="DY46" s="1336"/>
      <c r="DZ46" s="1336"/>
      <c r="EA46" s="1336"/>
      <c r="EB46" s="1336"/>
      <c r="EC46" s="1336"/>
      <c r="ED46" s="1336"/>
      <c r="EE46" s="1336"/>
      <c r="EF46" s="1336"/>
      <c r="EG46" s="1336"/>
      <c r="EH46" s="1336"/>
      <c r="EI46" s="1336"/>
      <c r="EJ46" s="1336"/>
      <c r="EK46" s="1336"/>
      <c r="EL46" s="1336"/>
      <c r="EM46" s="1336"/>
      <c r="EN46" s="1336"/>
      <c r="EO46" s="1336"/>
      <c r="EP46" s="1336"/>
      <c r="EQ46" s="1336"/>
      <c r="ER46" s="1336"/>
      <c r="ES46" s="1336"/>
      <c r="ET46" s="1336"/>
      <c r="EU46" s="1336"/>
      <c r="EV46" s="1336"/>
      <c r="EW46" s="1336"/>
      <c r="EX46" s="1336"/>
      <c r="EY46" s="1336"/>
      <c r="EZ46" s="1336"/>
      <c r="FA46" s="1336"/>
      <c r="FB46" s="1336"/>
      <c r="FC46" s="1336"/>
      <c r="FD46" s="1336"/>
      <c r="FE46" s="1336"/>
      <c r="FF46" s="1336"/>
      <c r="FG46" s="1336"/>
      <c r="FH46" s="1336"/>
      <c r="FI46" s="1336"/>
      <c r="FJ46" s="1336"/>
      <c r="FK46" s="1336"/>
      <c r="FL46" s="1336"/>
      <c r="FM46" s="1336"/>
      <c r="FN46" s="1336"/>
      <c r="FO46" s="1336"/>
      <c r="FP46" s="1336"/>
      <c r="FQ46" s="1336"/>
      <c r="FR46" s="1336"/>
      <c r="FS46" s="1336"/>
      <c r="FT46" s="1336"/>
      <c r="FU46" s="1336"/>
      <c r="FV46" s="1336"/>
      <c r="FW46" s="1336"/>
      <c r="FX46" s="1336"/>
      <c r="FY46" s="1336"/>
      <c r="FZ46" s="1336"/>
      <c r="GA46" s="1336"/>
      <c r="GB46" s="1336"/>
      <c r="GC46" s="1336"/>
      <c r="GD46" s="1336"/>
      <c r="GE46" s="1336"/>
      <c r="GF46" s="1336"/>
      <c r="GG46" s="1336"/>
      <c r="GH46" s="1336"/>
      <c r="GI46" s="1336"/>
      <c r="GJ46" s="1336"/>
      <c r="GK46" s="1336"/>
      <c r="GL46" s="1336"/>
      <c r="GM46" s="1336"/>
      <c r="GN46" s="1336"/>
      <c r="GO46" s="1336"/>
      <c r="GP46" s="1336"/>
      <c r="GQ46" s="1336"/>
      <c r="GR46" s="1336"/>
      <c r="GS46" s="1336"/>
      <c r="GT46" s="1336"/>
      <c r="GU46" s="1336"/>
      <c r="GV46" s="1336"/>
      <c r="GW46" s="1336"/>
      <c r="GX46" s="1336"/>
      <c r="GY46" s="1336"/>
      <c r="GZ46" s="1336"/>
      <c r="HA46" s="1336"/>
      <c r="HB46" s="1336"/>
      <c r="HC46" s="1336"/>
      <c r="HD46" s="1336"/>
      <c r="HE46" s="1336"/>
      <c r="HF46" s="1336"/>
      <c r="HG46" s="1336"/>
      <c r="HH46" s="1336"/>
      <c r="HI46" s="1336"/>
      <c r="HJ46" s="1336"/>
      <c r="HK46" s="1336"/>
      <c r="HL46" s="1336"/>
      <c r="HM46" s="1336"/>
      <c r="HN46" s="1336"/>
      <c r="HO46" s="1336"/>
      <c r="HP46" s="1336"/>
      <c r="HQ46" s="1336"/>
      <c r="HR46" s="1336"/>
      <c r="HS46" s="1336"/>
      <c r="HT46" s="1336"/>
      <c r="HU46" s="1336"/>
      <c r="HV46" s="1336"/>
      <c r="HW46" s="1336"/>
      <c r="HX46" s="1336"/>
      <c r="HY46" s="1336"/>
      <c r="HZ46" s="1336"/>
      <c r="IA46" s="1336"/>
      <c r="IB46" s="1336"/>
      <c r="IC46" s="1336"/>
      <c r="ID46" s="1336"/>
      <c r="IE46" s="1336"/>
      <c r="IF46" s="1336"/>
      <c r="IG46" s="1336"/>
      <c r="IH46" s="1336"/>
      <c r="II46" s="1336"/>
      <c r="IJ46" s="1336"/>
      <c r="IK46" s="1336"/>
      <c r="IL46" s="1336"/>
      <c r="IM46" s="1336"/>
      <c r="IN46" s="1336"/>
      <c r="IO46" s="1336"/>
      <c r="IP46" s="1336"/>
    </row>
    <row r="47" spans="1:250">
      <c r="A47" s="1336"/>
      <c r="B47" s="2958"/>
      <c r="C47" s="2384"/>
      <c r="D47" s="2385" t="s">
        <v>577</v>
      </c>
      <c r="E47" s="2367" t="s">
        <v>1296</v>
      </c>
      <c r="F47" s="1218">
        <f>ROUND((F46-E46)/E46*100,1)</f>
        <v>15</v>
      </c>
      <c r="G47" s="1218">
        <f>ROUND((G46-F46)/F46*100,1)</f>
        <v>4.4000000000000004</v>
      </c>
      <c r="H47" s="1218">
        <f t="shared" ref="H47:AN47" si="31">ROUND((H46-G46)/G46*100,1)</f>
        <v>-1.1000000000000001</v>
      </c>
      <c r="I47" s="1218">
        <f t="shared" si="31"/>
        <v>-0.3</v>
      </c>
      <c r="J47" s="1218">
        <f t="shared" si="31"/>
        <v>-7.2</v>
      </c>
      <c r="K47" s="1218">
        <f t="shared" si="31"/>
        <v>-8.9</v>
      </c>
      <c r="L47" s="1218">
        <f t="shared" si="31"/>
        <v>11.5</v>
      </c>
      <c r="M47" s="1218">
        <f t="shared" si="31"/>
        <v>-1.9</v>
      </c>
      <c r="N47" s="1218">
        <f t="shared" si="31"/>
        <v>-2.9</v>
      </c>
      <c r="O47" s="1218">
        <f t="shared" si="31"/>
        <v>-2.2000000000000002</v>
      </c>
      <c r="P47" s="1218">
        <f t="shared" si="31"/>
        <v>-4.5</v>
      </c>
      <c r="Q47" s="1218">
        <f t="shared" si="31"/>
        <v>-3.2</v>
      </c>
      <c r="R47" s="1218">
        <f t="shared" si="31"/>
        <v>-2.9</v>
      </c>
      <c r="S47" s="1218">
        <f t="shared" si="31"/>
        <v>-2.9</v>
      </c>
      <c r="T47" s="1218">
        <f t="shared" si="31"/>
        <v>-4</v>
      </c>
      <c r="U47" s="1218">
        <f t="shared" si="31"/>
        <v>-0.9</v>
      </c>
      <c r="V47" s="1218">
        <f t="shared" si="31"/>
        <v>-2.1</v>
      </c>
      <c r="W47" s="1218">
        <f t="shared" si="31"/>
        <v>-5</v>
      </c>
      <c r="X47" s="1218">
        <f t="shared" si="31"/>
        <v>-4.7</v>
      </c>
      <c r="Y47" s="1218">
        <f t="shared" si="31"/>
        <v>-4.7</v>
      </c>
      <c r="Z47" s="1218">
        <f t="shared" si="31"/>
        <v>-1.1000000000000001</v>
      </c>
      <c r="AA47" s="1218">
        <f t="shared" si="31"/>
        <v>-1.1000000000000001</v>
      </c>
      <c r="AB47" s="1218">
        <f t="shared" si="31"/>
        <v>-2.7</v>
      </c>
      <c r="AC47" s="1218">
        <f t="shared" si="31"/>
        <v>2</v>
      </c>
      <c r="AD47" s="1218">
        <f t="shared" si="31"/>
        <v>-2.4</v>
      </c>
      <c r="AE47" s="1218">
        <f t="shared" si="31"/>
        <v>0.6</v>
      </c>
      <c r="AF47" s="1218">
        <f t="shared" si="31"/>
        <v>-3.2</v>
      </c>
      <c r="AG47" s="1218">
        <f t="shared" si="31"/>
        <v>-2.5</v>
      </c>
      <c r="AH47" s="1218">
        <f t="shared" si="31"/>
        <v>-8.6</v>
      </c>
      <c r="AI47" s="1218">
        <f t="shared" si="31"/>
        <v>-4.4000000000000004</v>
      </c>
      <c r="AJ47" s="1218">
        <f t="shared" si="31"/>
        <v>-19.600000000000001</v>
      </c>
      <c r="AK47" s="1218">
        <f t="shared" si="31"/>
        <v>3.7</v>
      </c>
      <c r="AL47" s="1218">
        <f t="shared" si="31"/>
        <v>12.5</v>
      </c>
      <c r="AM47" s="1218">
        <f t="shared" si="31"/>
        <v>8.3000000000000007</v>
      </c>
      <c r="AN47" s="1218">
        <f t="shared" si="31"/>
        <v>2.7</v>
      </c>
      <c r="AO47" s="1946" t="s">
        <v>97</v>
      </c>
      <c r="AP47" s="1336"/>
      <c r="AQ47" s="327"/>
      <c r="AR47" s="1336"/>
      <c r="AS47" s="327"/>
      <c r="AT47" s="1344"/>
      <c r="AU47" s="1344"/>
      <c r="AV47" s="1336"/>
      <c r="AW47" s="1336"/>
      <c r="AX47" s="327"/>
      <c r="AY47" s="327"/>
      <c r="AZ47" s="327"/>
      <c r="BA47" s="327"/>
      <c r="BB47" s="327"/>
      <c r="BC47" s="327"/>
      <c r="BD47" s="327"/>
      <c r="BE47" s="327"/>
      <c r="BF47" s="327"/>
      <c r="BG47" s="327"/>
      <c r="BH47" s="1336"/>
      <c r="BI47" s="1336"/>
      <c r="BJ47" s="1336"/>
      <c r="BK47" s="1336"/>
      <c r="BL47" s="1336"/>
      <c r="BM47" s="1336"/>
      <c r="BN47" s="1336"/>
      <c r="BO47" s="1336"/>
      <c r="BP47" s="1336"/>
      <c r="BQ47" s="1336"/>
      <c r="BR47" s="1336"/>
      <c r="BS47" s="1336"/>
      <c r="BT47" s="1336"/>
      <c r="BU47" s="1336"/>
      <c r="BV47" s="1336"/>
      <c r="BW47" s="1336"/>
      <c r="BX47" s="1336"/>
      <c r="BY47" s="1336"/>
      <c r="BZ47" s="1336"/>
      <c r="CA47" s="1336"/>
      <c r="CB47" s="1336"/>
      <c r="CC47" s="1336"/>
      <c r="CD47" s="1336"/>
      <c r="CE47" s="1336"/>
      <c r="CF47" s="1336"/>
      <c r="CG47" s="1336"/>
      <c r="CH47" s="1336"/>
      <c r="CI47" s="1336"/>
      <c r="CJ47" s="1336"/>
      <c r="CK47" s="1336"/>
      <c r="CL47" s="1336"/>
      <c r="CM47" s="1336"/>
      <c r="CN47" s="1336"/>
      <c r="CO47" s="1336"/>
      <c r="CP47" s="1336"/>
      <c r="CQ47" s="1336"/>
      <c r="CR47" s="1336"/>
      <c r="CS47" s="1336"/>
      <c r="CT47" s="1336"/>
      <c r="CU47" s="1336"/>
      <c r="CV47" s="1336"/>
      <c r="CW47" s="1336"/>
      <c r="CX47" s="1336"/>
      <c r="CY47" s="1336"/>
      <c r="CZ47" s="1336"/>
      <c r="DA47" s="1336"/>
      <c r="DB47" s="1336"/>
      <c r="DC47" s="1336"/>
      <c r="DD47" s="1336"/>
      <c r="DE47" s="1336"/>
      <c r="DF47" s="1336"/>
      <c r="DG47" s="1336"/>
      <c r="DH47" s="1336"/>
      <c r="DI47" s="1336"/>
      <c r="DJ47" s="1336"/>
      <c r="DK47" s="1336"/>
      <c r="DL47" s="1336"/>
      <c r="DM47" s="1336"/>
      <c r="DN47" s="1336"/>
      <c r="DO47" s="1336"/>
      <c r="DP47" s="1336"/>
      <c r="DQ47" s="1336"/>
      <c r="DR47" s="1336"/>
      <c r="DS47" s="1336"/>
      <c r="DT47" s="1336"/>
      <c r="DU47" s="1336"/>
      <c r="DV47" s="1336"/>
      <c r="DW47" s="1336"/>
      <c r="DX47" s="1336"/>
      <c r="DY47" s="1336"/>
      <c r="DZ47" s="1336"/>
      <c r="EA47" s="1336"/>
      <c r="EB47" s="1336"/>
      <c r="EC47" s="1336"/>
      <c r="ED47" s="1336"/>
      <c r="EE47" s="1336"/>
      <c r="EF47" s="1336"/>
      <c r="EG47" s="1336"/>
      <c r="EH47" s="1336"/>
      <c r="EI47" s="1336"/>
      <c r="EJ47" s="1336"/>
      <c r="EK47" s="1336"/>
      <c r="EL47" s="1336"/>
      <c r="EM47" s="1336"/>
      <c r="EN47" s="1336"/>
      <c r="EO47" s="1336"/>
      <c r="EP47" s="1336"/>
      <c r="EQ47" s="1336"/>
      <c r="ER47" s="1336"/>
      <c r="ES47" s="1336"/>
      <c r="ET47" s="1336"/>
      <c r="EU47" s="1336"/>
      <c r="EV47" s="1336"/>
      <c r="EW47" s="1336"/>
      <c r="EX47" s="1336"/>
      <c r="EY47" s="1336"/>
      <c r="EZ47" s="1336"/>
      <c r="FA47" s="1336"/>
      <c r="FB47" s="1336"/>
      <c r="FC47" s="1336"/>
      <c r="FD47" s="1336"/>
      <c r="FE47" s="1336"/>
      <c r="FF47" s="1336"/>
      <c r="FG47" s="1336"/>
      <c r="FH47" s="1336"/>
      <c r="FI47" s="1336"/>
      <c r="FJ47" s="1336"/>
      <c r="FK47" s="1336"/>
      <c r="FL47" s="1336"/>
      <c r="FM47" s="1336"/>
      <c r="FN47" s="1336"/>
      <c r="FO47" s="1336"/>
      <c r="FP47" s="1336"/>
      <c r="FQ47" s="1336"/>
      <c r="FR47" s="1336"/>
      <c r="FS47" s="1336"/>
      <c r="FT47" s="1336"/>
      <c r="FU47" s="1336"/>
      <c r="FV47" s="1336"/>
      <c r="FW47" s="1336"/>
      <c r="FX47" s="1336"/>
      <c r="FY47" s="1336"/>
      <c r="FZ47" s="1336"/>
      <c r="GA47" s="1336"/>
      <c r="GB47" s="1336"/>
      <c r="GC47" s="1336"/>
      <c r="GD47" s="1336"/>
      <c r="GE47" s="1336"/>
      <c r="GF47" s="1336"/>
      <c r="GG47" s="1336"/>
      <c r="GH47" s="1336"/>
      <c r="GI47" s="1336"/>
      <c r="GJ47" s="1336"/>
      <c r="GK47" s="1336"/>
      <c r="GL47" s="1336"/>
      <c r="GM47" s="1336"/>
      <c r="GN47" s="1336"/>
      <c r="GO47" s="1336"/>
      <c r="GP47" s="1336"/>
      <c r="GQ47" s="1336"/>
      <c r="GR47" s="1336"/>
      <c r="GS47" s="1336"/>
      <c r="GT47" s="1336"/>
      <c r="GU47" s="1336"/>
      <c r="GV47" s="1336"/>
      <c r="GW47" s="1336"/>
      <c r="GX47" s="1336"/>
      <c r="GY47" s="1336"/>
      <c r="GZ47" s="1336"/>
      <c r="HA47" s="1336"/>
      <c r="HB47" s="1336"/>
      <c r="HC47" s="1336"/>
      <c r="HD47" s="1336"/>
      <c r="HE47" s="1336"/>
      <c r="HF47" s="1336"/>
      <c r="HG47" s="1336"/>
      <c r="HH47" s="1336"/>
      <c r="HI47" s="1336"/>
      <c r="HJ47" s="1336"/>
      <c r="HK47" s="1336"/>
      <c r="HL47" s="1336"/>
      <c r="HM47" s="1336"/>
      <c r="HN47" s="1336"/>
      <c r="HO47" s="1336"/>
      <c r="HP47" s="1336"/>
      <c r="HQ47" s="1336"/>
      <c r="HR47" s="1336"/>
      <c r="HS47" s="1336"/>
      <c r="HT47" s="1336"/>
      <c r="HU47" s="1336"/>
      <c r="HV47" s="1336"/>
      <c r="HW47" s="1336"/>
      <c r="HX47" s="1336"/>
      <c r="HY47" s="1336"/>
      <c r="HZ47" s="1336"/>
      <c r="IA47" s="1336"/>
      <c r="IB47" s="1336"/>
      <c r="IC47" s="1336"/>
      <c r="ID47" s="1336"/>
      <c r="IE47" s="1336"/>
      <c r="IF47" s="1336"/>
      <c r="IG47" s="1336"/>
      <c r="IH47" s="1336"/>
      <c r="II47" s="1336"/>
      <c r="IJ47" s="1336"/>
      <c r="IK47" s="1336"/>
      <c r="IL47" s="1336"/>
      <c r="IM47" s="1336"/>
      <c r="IN47" s="1336"/>
      <c r="IO47" s="1336"/>
      <c r="IP47" s="1336"/>
    </row>
    <row r="48" spans="1:250">
      <c r="A48" s="1336"/>
      <c r="B48" s="2967" t="s">
        <v>1370</v>
      </c>
      <c r="C48" s="2429" t="s">
        <v>1371</v>
      </c>
      <c r="D48" s="2366" t="s">
        <v>576</v>
      </c>
      <c r="E48" s="2442">
        <f>F48/1.076</f>
        <v>13.847583643122675</v>
      </c>
      <c r="F48" s="2443">
        <v>14.9</v>
      </c>
      <c r="G48" s="2443">
        <v>14.1</v>
      </c>
      <c r="H48" s="2443">
        <v>13.8</v>
      </c>
      <c r="I48" s="2443">
        <v>14</v>
      </c>
      <c r="J48" s="2443">
        <v>15</v>
      </c>
      <c r="K48" s="2443">
        <v>15.6</v>
      </c>
      <c r="L48" s="2443">
        <v>15.9</v>
      </c>
      <c r="M48" s="1972">
        <v>16</v>
      </c>
      <c r="N48" s="1971">
        <v>16.021999999999998</v>
      </c>
      <c r="O48" s="1971">
        <v>15.9483</v>
      </c>
      <c r="P48" s="1971">
        <v>15.816599999999999</v>
      </c>
      <c r="Q48" s="1971">
        <v>16.8642</v>
      </c>
      <c r="R48" s="1971">
        <v>17.055900000000001</v>
      </c>
      <c r="S48" s="1971">
        <v>17.3521</v>
      </c>
      <c r="T48" s="1971">
        <v>17.359500000000001</v>
      </c>
      <c r="U48" s="1971">
        <v>17.533799999999999</v>
      </c>
      <c r="V48" s="1971">
        <v>17.684000000000001</v>
      </c>
      <c r="W48" s="1971">
        <v>18.138300000000001</v>
      </c>
      <c r="X48" s="1971">
        <v>18.573499999999999</v>
      </c>
      <c r="Y48" s="1971">
        <v>19.035</v>
      </c>
      <c r="Z48" s="1971">
        <v>19.333100000000002</v>
      </c>
      <c r="AA48" s="1971">
        <v>19.726199999999999</v>
      </c>
      <c r="AB48" s="1971">
        <v>20.239999999999998</v>
      </c>
      <c r="AC48" s="1971">
        <v>20.697299999999998</v>
      </c>
      <c r="AD48" s="1971">
        <v>21.4359</v>
      </c>
      <c r="AE48" s="1971">
        <v>21.977</v>
      </c>
      <c r="AF48" s="1971">
        <v>22.608000000000001</v>
      </c>
      <c r="AG48" s="1971">
        <v>23.213200000000001</v>
      </c>
      <c r="AH48" s="1971">
        <v>23.698499999999999</v>
      </c>
      <c r="AI48" s="1971">
        <v>24.256499999999999</v>
      </c>
      <c r="AJ48" s="1971">
        <v>26.042400000000001</v>
      </c>
      <c r="AK48" s="1971">
        <v>26.808499999999999</v>
      </c>
      <c r="AL48" s="1971">
        <v>27.1586</v>
      </c>
      <c r="AM48" s="1971">
        <v>27.728300000000001</v>
      </c>
      <c r="AN48" s="1971">
        <v>28.064399999999999</v>
      </c>
      <c r="AO48" s="1905" t="s">
        <v>1372</v>
      </c>
      <c r="AP48" s="1336"/>
      <c r="AQ48" s="327" t="s">
        <v>1373</v>
      </c>
      <c r="AR48" s="1336"/>
      <c r="AS48" s="1336"/>
      <c r="AT48" s="1949"/>
      <c r="AU48" s="1949"/>
      <c r="AV48" s="1336"/>
      <c r="AW48" s="1336"/>
      <c r="AX48" s="1336"/>
      <c r="AY48" s="1336"/>
      <c r="AZ48" s="1336"/>
      <c r="BA48" s="1336"/>
      <c r="BB48" s="1336"/>
      <c r="BC48" s="1336"/>
      <c r="BD48" s="1336"/>
      <c r="BE48" s="1336"/>
      <c r="BF48" s="1336"/>
      <c r="BG48" s="1336"/>
      <c r="BH48" s="1336"/>
      <c r="BI48" s="1336"/>
      <c r="BJ48" s="1336"/>
      <c r="BK48" s="1336"/>
      <c r="BL48" s="1336"/>
      <c r="BM48" s="1336"/>
      <c r="BN48" s="1336"/>
      <c r="BO48" s="1336"/>
      <c r="BP48" s="1336"/>
      <c r="BQ48" s="1336"/>
      <c r="BR48" s="1336"/>
      <c r="BS48" s="1336"/>
      <c r="BT48" s="1336"/>
      <c r="BU48" s="1336"/>
      <c r="BV48" s="1336"/>
      <c r="BW48" s="1336"/>
      <c r="BX48" s="1336"/>
      <c r="BY48" s="1336"/>
      <c r="BZ48" s="1336"/>
      <c r="CA48" s="1336"/>
      <c r="CB48" s="1336"/>
      <c r="CC48" s="1336"/>
      <c r="CD48" s="1336"/>
      <c r="CE48" s="1336"/>
      <c r="CF48" s="1336"/>
      <c r="CG48" s="1336"/>
      <c r="CH48" s="1336"/>
      <c r="CI48" s="1336"/>
      <c r="CJ48" s="1336"/>
      <c r="CK48" s="1336"/>
      <c r="CL48" s="1336"/>
      <c r="CM48" s="1336"/>
      <c r="CN48" s="1336"/>
      <c r="CO48" s="1336"/>
      <c r="CP48" s="1336"/>
      <c r="CQ48" s="1336"/>
      <c r="CR48" s="1336"/>
      <c r="CS48" s="1336"/>
      <c r="CT48" s="1336"/>
      <c r="CU48" s="1336"/>
      <c r="CV48" s="1336"/>
      <c r="CW48" s="1336"/>
      <c r="CX48" s="1336"/>
      <c r="CY48" s="1336"/>
      <c r="CZ48" s="1336"/>
      <c r="DA48" s="1336"/>
      <c r="DB48" s="1336"/>
      <c r="DC48" s="1336"/>
      <c r="DD48" s="1336"/>
      <c r="DE48" s="1336"/>
      <c r="DF48" s="1336"/>
      <c r="DG48" s="1336"/>
      <c r="DH48" s="1336"/>
      <c r="DI48" s="1336"/>
      <c r="DJ48" s="1336"/>
      <c r="DK48" s="1336"/>
      <c r="DL48" s="1336"/>
      <c r="DM48" s="1336"/>
      <c r="DN48" s="1336"/>
      <c r="DO48" s="1336"/>
      <c r="DP48" s="1336"/>
      <c r="DQ48" s="1336"/>
      <c r="DR48" s="1336"/>
      <c r="DS48" s="1336"/>
      <c r="DT48" s="1336"/>
      <c r="DU48" s="1336"/>
      <c r="DV48" s="1336"/>
      <c r="DW48" s="1336"/>
      <c r="DX48" s="1336"/>
      <c r="DY48" s="1336"/>
      <c r="DZ48" s="1336"/>
      <c r="EA48" s="1336"/>
      <c r="EB48" s="1336"/>
      <c r="EC48" s="1336"/>
      <c r="ED48" s="1336"/>
      <c r="EE48" s="1336"/>
      <c r="EF48" s="1336"/>
      <c r="EG48" s="1336"/>
      <c r="EH48" s="1336"/>
      <c r="EI48" s="1336"/>
      <c r="EJ48" s="1336"/>
      <c r="EK48" s="1336"/>
      <c r="EL48" s="1336"/>
      <c r="EM48" s="1336"/>
      <c r="EN48" s="1336"/>
      <c r="EO48" s="1336"/>
      <c r="EP48" s="1336"/>
      <c r="EQ48" s="1336"/>
      <c r="ER48" s="1336"/>
      <c r="ES48" s="1336"/>
      <c r="ET48" s="1336"/>
      <c r="EU48" s="1336"/>
      <c r="EV48" s="1336"/>
      <c r="EW48" s="1336"/>
      <c r="EX48" s="1336"/>
      <c r="EY48" s="1336"/>
      <c r="EZ48" s="1336"/>
      <c r="FA48" s="1336"/>
      <c r="FB48" s="1336"/>
      <c r="FC48" s="1336"/>
      <c r="FD48" s="1336"/>
      <c r="FE48" s="1336"/>
      <c r="FF48" s="1336"/>
      <c r="FG48" s="1336"/>
      <c r="FH48" s="1336"/>
      <c r="FI48" s="1336"/>
      <c r="FJ48" s="1336"/>
      <c r="FK48" s="1336"/>
      <c r="FL48" s="1336"/>
      <c r="FM48" s="1336"/>
      <c r="FN48" s="1336"/>
      <c r="FO48" s="1336"/>
      <c r="FP48" s="1336"/>
      <c r="FQ48" s="1336"/>
      <c r="FR48" s="1336"/>
      <c r="FS48" s="1336"/>
      <c r="FT48" s="1336"/>
      <c r="FU48" s="1336"/>
      <c r="FV48" s="1336"/>
      <c r="FW48" s="1336"/>
      <c r="FX48" s="1336"/>
      <c r="FY48" s="1336"/>
      <c r="FZ48" s="1336"/>
      <c r="GA48" s="1336"/>
      <c r="GB48" s="1336"/>
      <c r="GC48" s="1336"/>
      <c r="GD48" s="1336"/>
      <c r="GE48" s="1336"/>
      <c r="GF48" s="1336"/>
      <c r="GG48" s="1336"/>
      <c r="GH48" s="1336"/>
      <c r="GI48" s="1336"/>
      <c r="GJ48" s="1336"/>
      <c r="GK48" s="1336"/>
      <c r="GL48" s="1336"/>
      <c r="GM48" s="1336"/>
      <c r="GN48" s="1336"/>
      <c r="GO48" s="1336"/>
      <c r="GP48" s="1336"/>
      <c r="GQ48" s="1336"/>
      <c r="GR48" s="1336"/>
      <c r="GS48" s="1336"/>
      <c r="GT48" s="1336"/>
      <c r="GU48" s="1336"/>
      <c r="GV48" s="1336"/>
      <c r="GW48" s="1336"/>
      <c r="GX48" s="1336"/>
      <c r="GY48" s="1336"/>
      <c r="GZ48" s="1336"/>
      <c r="HA48" s="1336"/>
      <c r="HB48" s="1336"/>
      <c r="HC48" s="1336"/>
      <c r="HD48" s="1336"/>
      <c r="HE48" s="1336"/>
      <c r="HF48" s="1336"/>
      <c r="HG48" s="1336"/>
      <c r="HH48" s="1336"/>
      <c r="HI48" s="1336"/>
      <c r="HJ48" s="1336"/>
      <c r="HK48" s="1336"/>
      <c r="HL48" s="1336"/>
      <c r="HM48" s="1336"/>
      <c r="HN48" s="1336"/>
      <c r="HO48" s="1336"/>
      <c r="HP48" s="1336"/>
      <c r="HQ48" s="1336"/>
      <c r="HR48" s="1336"/>
      <c r="HS48" s="1336"/>
      <c r="HT48" s="1336"/>
      <c r="HU48" s="1336"/>
      <c r="HV48" s="1336"/>
      <c r="HW48" s="1336"/>
      <c r="HX48" s="1336"/>
      <c r="HY48" s="1336"/>
      <c r="HZ48" s="1336"/>
      <c r="IA48" s="1336"/>
      <c r="IB48" s="1336"/>
      <c r="IC48" s="1336"/>
      <c r="ID48" s="1336"/>
      <c r="IE48" s="1336"/>
      <c r="IF48" s="1336"/>
      <c r="IG48" s="1336"/>
      <c r="IH48" s="1336"/>
      <c r="II48" s="1336"/>
      <c r="IJ48" s="1336"/>
      <c r="IK48" s="1336"/>
      <c r="IL48" s="1336"/>
      <c r="IM48" s="1336"/>
      <c r="IN48" s="1336"/>
      <c r="IO48" s="1336"/>
      <c r="IP48" s="1336"/>
    </row>
    <row r="49" spans="1:250">
      <c r="A49" s="1336"/>
      <c r="B49" s="2957"/>
      <c r="C49" s="2399" t="s">
        <v>1374</v>
      </c>
      <c r="D49" s="2372" t="s">
        <v>577</v>
      </c>
      <c r="E49" s="2444" t="s">
        <v>579</v>
      </c>
      <c r="F49" s="1218">
        <f t="shared" ref="F49:AN49" si="32">ROUND((F48-E48)/E48*100,1)</f>
        <v>7.6</v>
      </c>
      <c r="G49" s="1218">
        <f t="shared" si="32"/>
        <v>-5.4</v>
      </c>
      <c r="H49" s="1218">
        <f t="shared" si="32"/>
        <v>-2.1</v>
      </c>
      <c r="I49" s="1218">
        <f t="shared" si="32"/>
        <v>1.4</v>
      </c>
      <c r="J49" s="1218">
        <f t="shared" si="32"/>
        <v>7.1</v>
      </c>
      <c r="K49" s="1218">
        <f t="shared" si="32"/>
        <v>4</v>
      </c>
      <c r="L49" s="1218">
        <f t="shared" si="32"/>
        <v>1.9</v>
      </c>
      <c r="M49" s="1218">
        <f t="shared" si="32"/>
        <v>0.6</v>
      </c>
      <c r="N49" s="1218">
        <f t="shared" si="32"/>
        <v>0.1</v>
      </c>
      <c r="O49" s="1218">
        <f t="shared" si="32"/>
        <v>-0.5</v>
      </c>
      <c r="P49" s="1218">
        <f t="shared" si="32"/>
        <v>-0.8</v>
      </c>
      <c r="Q49" s="1218">
        <f t="shared" si="32"/>
        <v>6.6</v>
      </c>
      <c r="R49" s="1218">
        <f t="shared" si="32"/>
        <v>1.1000000000000001</v>
      </c>
      <c r="S49" s="1218">
        <f t="shared" si="32"/>
        <v>1.7</v>
      </c>
      <c r="T49" s="1218">
        <f t="shared" si="32"/>
        <v>0</v>
      </c>
      <c r="U49" s="1218">
        <f t="shared" si="32"/>
        <v>1</v>
      </c>
      <c r="V49" s="1218">
        <f t="shared" si="32"/>
        <v>0.9</v>
      </c>
      <c r="W49" s="1218">
        <f t="shared" si="32"/>
        <v>2.6</v>
      </c>
      <c r="X49" s="1218">
        <f t="shared" si="32"/>
        <v>2.4</v>
      </c>
      <c r="Y49" s="1218">
        <f t="shared" si="32"/>
        <v>2.5</v>
      </c>
      <c r="Z49" s="1218">
        <f t="shared" si="32"/>
        <v>1.6</v>
      </c>
      <c r="AA49" s="1218">
        <f t="shared" si="32"/>
        <v>2</v>
      </c>
      <c r="AB49" s="1218">
        <f t="shared" si="32"/>
        <v>2.6</v>
      </c>
      <c r="AC49" s="1218">
        <f t="shared" si="32"/>
        <v>2.2999999999999998</v>
      </c>
      <c r="AD49" s="1218">
        <f t="shared" si="32"/>
        <v>3.6</v>
      </c>
      <c r="AE49" s="1218">
        <f t="shared" si="32"/>
        <v>2.5</v>
      </c>
      <c r="AF49" s="1218">
        <f t="shared" si="32"/>
        <v>2.9</v>
      </c>
      <c r="AG49" s="1218">
        <f t="shared" si="32"/>
        <v>2.7</v>
      </c>
      <c r="AH49" s="1218">
        <f t="shared" si="32"/>
        <v>2.1</v>
      </c>
      <c r="AI49" s="1218">
        <f t="shared" si="32"/>
        <v>2.4</v>
      </c>
      <c r="AJ49" s="1218">
        <f t="shared" si="32"/>
        <v>7.4</v>
      </c>
      <c r="AK49" s="1499">
        <f t="shared" si="32"/>
        <v>2.9</v>
      </c>
      <c r="AL49" s="1218">
        <f t="shared" si="32"/>
        <v>1.3</v>
      </c>
      <c r="AM49" s="1218">
        <f t="shared" si="32"/>
        <v>2.1</v>
      </c>
      <c r="AN49" s="1218">
        <f t="shared" si="32"/>
        <v>1.2</v>
      </c>
      <c r="AO49" s="1939" t="s">
        <v>1375</v>
      </c>
      <c r="AP49" s="1336"/>
      <c r="AQ49" s="327" t="s">
        <v>1435</v>
      </c>
      <c r="AR49" s="1336"/>
      <c r="AS49" s="327"/>
      <c r="AT49" s="1949"/>
      <c r="AU49" s="1949"/>
      <c r="AV49" s="1336"/>
      <c r="AW49" s="1336"/>
      <c r="AX49" s="1336"/>
      <c r="AY49" s="1336"/>
      <c r="AZ49" s="1336"/>
      <c r="BA49" s="1336"/>
      <c r="BB49" s="1336"/>
      <c r="BC49" s="1336"/>
      <c r="BD49" s="1336"/>
      <c r="BE49" s="1336"/>
      <c r="BF49" s="1336"/>
      <c r="BG49" s="1336"/>
      <c r="BH49" s="1336"/>
      <c r="BI49" s="1336"/>
      <c r="BJ49" s="1336"/>
      <c r="BK49" s="1336"/>
      <c r="BL49" s="1336"/>
      <c r="BM49" s="1336"/>
      <c r="BN49" s="1336"/>
      <c r="BO49" s="1336"/>
      <c r="BP49" s="1336"/>
      <c r="BQ49" s="1336"/>
      <c r="BR49" s="1336"/>
      <c r="BS49" s="1336"/>
      <c r="BT49" s="1336"/>
      <c r="BU49" s="1336"/>
      <c r="BV49" s="1336"/>
      <c r="BW49" s="1336"/>
      <c r="BX49" s="1336"/>
      <c r="BY49" s="1336"/>
      <c r="BZ49" s="1336"/>
      <c r="CA49" s="1336"/>
      <c r="CB49" s="1336"/>
      <c r="CC49" s="1336"/>
      <c r="CD49" s="1336"/>
      <c r="CE49" s="1336"/>
      <c r="CF49" s="1336"/>
      <c r="CG49" s="1336"/>
      <c r="CH49" s="1336"/>
      <c r="CI49" s="1336"/>
      <c r="CJ49" s="1336"/>
      <c r="CK49" s="1336"/>
      <c r="CL49" s="1336"/>
      <c r="CM49" s="1336"/>
      <c r="CN49" s="1336"/>
      <c r="CO49" s="1336"/>
      <c r="CP49" s="1336"/>
      <c r="CQ49" s="1336"/>
      <c r="CR49" s="1336"/>
      <c r="CS49" s="1336"/>
      <c r="CT49" s="1336"/>
      <c r="CU49" s="1336"/>
      <c r="CV49" s="1336"/>
      <c r="CW49" s="1336"/>
      <c r="CX49" s="1336"/>
      <c r="CY49" s="1336"/>
      <c r="CZ49" s="1336"/>
      <c r="DA49" s="1336"/>
      <c r="DB49" s="1336"/>
      <c r="DC49" s="1336"/>
      <c r="DD49" s="1336"/>
      <c r="DE49" s="1336"/>
      <c r="DF49" s="1336"/>
      <c r="DG49" s="1336"/>
      <c r="DH49" s="1336"/>
      <c r="DI49" s="1336"/>
      <c r="DJ49" s="1336"/>
      <c r="DK49" s="1336"/>
      <c r="DL49" s="1336"/>
      <c r="DM49" s="1336"/>
      <c r="DN49" s="1336"/>
      <c r="DO49" s="1336"/>
      <c r="DP49" s="1336"/>
      <c r="DQ49" s="1336"/>
      <c r="DR49" s="1336"/>
      <c r="DS49" s="1336"/>
      <c r="DT49" s="1336"/>
      <c r="DU49" s="1336"/>
      <c r="DV49" s="1336"/>
      <c r="DW49" s="1336"/>
      <c r="DX49" s="1336"/>
      <c r="DY49" s="1336"/>
      <c r="DZ49" s="1336"/>
      <c r="EA49" s="1336"/>
      <c r="EB49" s="1336"/>
      <c r="EC49" s="1336"/>
      <c r="ED49" s="1336"/>
      <c r="EE49" s="1336"/>
      <c r="EF49" s="1336"/>
      <c r="EG49" s="1336"/>
      <c r="EH49" s="1336"/>
      <c r="EI49" s="1336"/>
      <c r="EJ49" s="1336"/>
      <c r="EK49" s="1336"/>
      <c r="EL49" s="1336"/>
      <c r="EM49" s="1336"/>
      <c r="EN49" s="1336"/>
      <c r="EO49" s="1336"/>
      <c r="EP49" s="1336"/>
      <c r="EQ49" s="1336"/>
      <c r="ER49" s="1336"/>
      <c r="ES49" s="1336"/>
      <c r="ET49" s="1336"/>
      <c r="EU49" s="1336"/>
      <c r="EV49" s="1336"/>
      <c r="EW49" s="1336"/>
      <c r="EX49" s="1336"/>
      <c r="EY49" s="1336"/>
      <c r="EZ49" s="1336"/>
      <c r="FA49" s="1336"/>
      <c r="FB49" s="1336"/>
      <c r="FC49" s="1336"/>
      <c r="FD49" s="1336"/>
      <c r="FE49" s="1336"/>
      <c r="FF49" s="1336"/>
      <c r="FG49" s="1336"/>
      <c r="FH49" s="1336"/>
      <c r="FI49" s="1336"/>
      <c r="FJ49" s="1336"/>
      <c r="FK49" s="1336"/>
      <c r="FL49" s="1336"/>
      <c r="FM49" s="1336"/>
      <c r="FN49" s="1336"/>
      <c r="FO49" s="1336"/>
      <c r="FP49" s="1336"/>
      <c r="FQ49" s="1336"/>
      <c r="FR49" s="1336"/>
      <c r="FS49" s="1336"/>
      <c r="FT49" s="1336"/>
      <c r="FU49" s="1336"/>
      <c r="FV49" s="1336"/>
      <c r="FW49" s="1336"/>
      <c r="FX49" s="1336"/>
      <c r="FY49" s="1336"/>
      <c r="FZ49" s="1336"/>
      <c r="GA49" s="1336"/>
      <c r="GB49" s="1336"/>
      <c r="GC49" s="1336"/>
      <c r="GD49" s="1336"/>
      <c r="GE49" s="1336"/>
      <c r="GF49" s="1336"/>
      <c r="GG49" s="1336"/>
      <c r="GH49" s="1336"/>
      <c r="GI49" s="1336"/>
      <c r="GJ49" s="1336"/>
      <c r="GK49" s="1336"/>
      <c r="GL49" s="1336"/>
      <c r="GM49" s="1336"/>
      <c r="GN49" s="1336"/>
      <c r="GO49" s="1336"/>
      <c r="GP49" s="1336"/>
      <c r="GQ49" s="1336"/>
      <c r="GR49" s="1336"/>
      <c r="GS49" s="1336"/>
      <c r="GT49" s="1336"/>
      <c r="GU49" s="1336"/>
      <c r="GV49" s="1336"/>
      <c r="GW49" s="1336"/>
      <c r="GX49" s="1336"/>
      <c r="GY49" s="1336"/>
      <c r="GZ49" s="1336"/>
      <c r="HA49" s="1336"/>
      <c r="HB49" s="1336"/>
      <c r="HC49" s="1336"/>
      <c r="HD49" s="1336"/>
      <c r="HE49" s="1336"/>
      <c r="HF49" s="1336"/>
      <c r="HG49" s="1336"/>
      <c r="HH49" s="1336"/>
      <c r="HI49" s="1336"/>
      <c r="HJ49" s="1336"/>
      <c r="HK49" s="1336"/>
      <c r="HL49" s="1336"/>
      <c r="HM49" s="1336"/>
      <c r="HN49" s="1336"/>
      <c r="HO49" s="1336"/>
      <c r="HP49" s="1336"/>
      <c r="HQ49" s="1336"/>
      <c r="HR49" s="1336"/>
      <c r="HS49" s="1336"/>
      <c r="HT49" s="1336"/>
      <c r="HU49" s="1336"/>
      <c r="HV49" s="1336"/>
      <c r="HW49" s="1336"/>
      <c r="HX49" s="1336"/>
      <c r="HY49" s="1336"/>
      <c r="HZ49" s="1336"/>
      <c r="IA49" s="1336"/>
      <c r="IB49" s="1336"/>
      <c r="IC49" s="1336"/>
      <c r="ID49" s="1336"/>
      <c r="IE49" s="1336"/>
      <c r="IF49" s="1336"/>
      <c r="IG49" s="1336"/>
      <c r="IH49" s="1336"/>
      <c r="II49" s="1336"/>
      <c r="IJ49" s="1336"/>
      <c r="IK49" s="1336"/>
      <c r="IL49" s="1336"/>
      <c r="IM49" s="1336"/>
      <c r="IN49" s="1336"/>
      <c r="IO49" s="1336"/>
      <c r="IP49" s="1336"/>
    </row>
    <row r="50" spans="1:250">
      <c r="A50" s="1336"/>
      <c r="B50" s="2957"/>
      <c r="C50" s="2429" t="s">
        <v>1371</v>
      </c>
      <c r="D50" s="2366" t="s">
        <v>576</v>
      </c>
      <c r="E50" s="2445">
        <f>F50/1.046</f>
        <v>11.089866156787762</v>
      </c>
      <c r="F50" s="2443">
        <v>11.6</v>
      </c>
      <c r="G50" s="2443">
        <v>11.7</v>
      </c>
      <c r="H50" s="2443">
        <v>11.9</v>
      </c>
      <c r="I50" s="2443">
        <v>11.9</v>
      </c>
      <c r="J50" s="2443">
        <v>11.8</v>
      </c>
      <c r="K50" s="2443">
        <v>12.3</v>
      </c>
      <c r="L50" s="2443">
        <v>12.4</v>
      </c>
      <c r="M50" s="1972">
        <v>12.5</v>
      </c>
      <c r="N50" s="1971">
        <v>12.1225</v>
      </c>
      <c r="O50" s="1971">
        <v>12.022</v>
      </c>
      <c r="P50" s="1971">
        <v>11.614800000000001</v>
      </c>
      <c r="Q50" s="1971">
        <v>11.168200000000001</v>
      </c>
      <c r="R50" s="1971">
        <v>10.7697</v>
      </c>
      <c r="S50" s="1971">
        <v>10.670299999999999</v>
      </c>
      <c r="T50" s="1971">
        <v>10.407500000000001</v>
      </c>
      <c r="U50" s="1971">
        <v>10.449400000000001</v>
      </c>
      <c r="V50" s="1971">
        <v>10.174899999999999</v>
      </c>
      <c r="W50" s="1971">
        <v>10.3597</v>
      </c>
      <c r="X50" s="1971">
        <v>9.9625000000000004</v>
      </c>
      <c r="Y50" s="1971">
        <v>9.8208000000000002</v>
      </c>
      <c r="Z50" s="1971">
        <v>9.8508999999999993</v>
      </c>
      <c r="AA50" s="1971">
        <v>9.6452000000000009</v>
      </c>
      <c r="AB50" s="1971">
        <v>9.7761999999999993</v>
      </c>
      <c r="AC50" s="1971">
        <v>10.0068</v>
      </c>
      <c r="AD50" s="1971">
        <v>10.2723</v>
      </c>
      <c r="AE50" s="1971">
        <v>10.4895</v>
      </c>
      <c r="AF50" s="1971">
        <v>10.574199999999999</v>
      </c>
      <c r="AG50" s="1971">
        <v>10.7271</v>
      </c>
      <c r="AH50" s="1971">
        <v>10.853999999999999</v>
      </c>
      <c r="AI50" s="1971">
        <v>11.031700000000001</v>
      </c>
      <c r="AJ50" s="1973">
        <v>11.038</v>
      </c>
      <c r="AK50" s="1973">
        <v>11.0901</v>
      </c>
      <c r="AL50" s="1971">
        <v>11.856</v>
      </c>
      <c r="AM50" s="1971">
        <v>12.1112</v>
      </c>
      <c r="AN50" s="1971">
        <v>12.4656</v>
      </c>
      <c r="AO50" s="1905" t="s">
        <v>1376</v>
      </c>
      <c r="AP50" s="1336"/>
      <c r="AQ50" s="327" t="s">
        <v>1373</v>
      </c>
      <c r="AR50" s="1336"/>
      <c r="AS50" s="327"/>
      <c r="AT50" s="1949"/>
      <c r="AU50" s="1949"/>
      <c r="AV50" s="1336"/>
      <c r="AW50" s="1336"/>
      <c r="AX50" s="1336"/>
      <c r="AY50" s="1336"/>
      <c r="AZ50" s="1336"/>
      <c r="BA50" s="1336"/>
      <c r="BB50" s="1336"/>
      <c r="BC50" s="1336"/>
      <c r="BD50" s="1336"/>
      <c r="BE50" s="1336"/>
      <c r="BF50" s="1336"/>
      <c r="BG50" s="1336"/>
      <c r="BH50" s="1336"/>
      <c r="BI50" s="1336"/>
      <c r="BJ50" s="1336"/>
      <c r="BK50" s="1336"/>
      <c r="BL50" s="1336"/>
      <c r="BM50" s="1336"/>
      <c r="BN50" s="1336"/>
      <c r="BO50" s="1336"/>
      <c r="BP50" s="1336"/>
      <c r="BQ50" s="1336"/>
      <c r="BR50" s="1336"/>
      <c r="BS50" s="1336"/>
      <c r="BT50" s="1336"/>
      <c r="BU50" s="1336"/>
      <c r="BV50" s="1336"/>
      <c r="BW50" s="1336"/>
      <c r="BX50" s="1336"/>
      <c r="BY50" s="1336"/>
      <c r="BZ50" s="1336"/>
      <c r="CA50" s="1336"/>
      <c r="CB50" s="1336"/>
      <c r="CC50" s="1336"/>
      <c r="CD50" s="1336"/>
      <c r="CE50" s="1336"/>
      <c r="CF50" s="1336"/>
      <c r="CG50" s="1336"/>
      <c r="CH50" s="1336"/>
      <c r="CI50" s="1336"/>
      <c r="CJ50" s="1336"/>
      <c r="CK50" s="1336"/>
      <c r="CL50" s="1336"/>
      <c r="CM50" s="1336"/>
      <c r="CN50" s="1336"/>
      <c r="CO50" s="1336"/>
      <c r="CP50" s="1336"/>
      <c r="CQ50" s="1336"/>
      <c r="CR50" s="1336"/>
      <c r="CS50" s="1336"/>
      <c r="CT50" s="1336"/>
      <c r="CU50" s="1336"/>
      <c r="CV50" s="1336"/>
      <c r="CW50" s="1336"/>
      <c r="CX50" s="1336"/>
      <c r="CY50" s="1336"/>
      <c r="CZ50" s="1336"/>
      <c r="DA50" s="1336"/>
      <c r="DB50" s="1336"/>
      <c r="DC50" s="1336"/>
      <c r="DD50" s="1336"/>
      <c r="DE50" s="1336"/>
      <c r="DF50" s="1336"/>
      <c r="DG50" s="1336"/>
      <c r="DH50" s="1336"/>
      <c r="DI50" s="1336"/>
      <c r="DJ50" s="1336"/>
      <c r="DK50" s="1336"/>
      <c r="DL50" s="1336"/>
      <c r="DM50" s="1336"/>
      <c r="DN50" s="1336"/>
      <c r="DO50" s="1336"/>
      <c r="DP50" s="1336"/>
      <c r="DQ50" s="1336"/>
      <c r="DR50" s="1336"/>
      <c r="DS50" s="1336"/>
      <c r="DT50" s="1336"/>
      <c r="DU50" s="1336"/>
      <c r="DV50" s="1336"/>
      <c r="DW50" s="1336"/>
      <c r="DX50" s="1336"/>
      <c r="DY50" s="1336"/>
      <c r="DZ50" s="1336"/>
      <c r="EA50" s="1336"/>
      <c r="EB50" s="1336"/>
      <c r="EC50" s="1336"/>
      <c r="ED50" s="1336"/>
      <c r="EE50" s="1336"/>
      <c r="EF50" s="1336"/>
      <c r="EG50" s="1336"/>
      <c r="EH50" s="1336"/>
      <c r="EI50" s="1336"/>
      <c r="EJ50" s="1336"/>
      <c r="EK50" s="1336"/>
      <c r="EL50" s="1336"/>
      <c r="EM50" s="1336"/>
      <c r="EN50" s="1336"/>
      <c r="EO50" s="1336"/>
      <c r="EP50" s="1336"/>
      <c r="EQ50" s="1336"/>
      <c r="ER50" s="1336"/>
      <c r="ES50" s="1336"/>
      <c r="ET50" s="1336"/>
      <c r="EU50" s="1336"/>
      <c r="EV50" s="1336"/>
      <c r="EW50" s="1336"/>
      <c r="EX50" s="1336"/>
      <c r="EY50" s="1336"/>
      <c r="EZ50" s="1336"/>
      <c r="FA50" s="1336"/>
      <c r="FB50" s="1336"/>
      <c r="FC50" s="1336"/>
      <c r="FD50" s="1336"/>
      <c r="FE50" s="1336"/>
      <c r="FF50" s="1336"/>
      <c r="FG50" s="1336"/>
      <c r="FH50" s="1336"/>
      <c r="FI50" s="1336"/>
      <c r="FJ50" s="1336"/>
      <c r="FK50" s="1336"/>
      <c r="FL50" s="1336"/>
      <c r="FM50" s="1336"/>
      <c r="FN50" s="1336"/>
      <c r="FO50" s="1336"/>
      <c r="FP50" s="1336"/>
      <c r="FQ50" s="1336"/>
      <c r="FR50" s="1336"/>
      <c r="FS50" s="1336"/>
      <c r="FT50" s="1336"/>
      <c r="FU50" s="1336"/>
      <c r="FV50" s="1336"/>
      <c r="FW50" s="1336"/>
      <c r="FX50" s="1336"/>
      <c r="FY50" s="1336"/>
      <c r="FZ50" s="1336"/>
      <c r="GA50" s="1336"/>
      <c r="GB50" s="1336"/>
      <c r="GC50" s="1336"/>
      <c r="GD50" s="1336"/>
      <c r="GE50" s="1336"/>
      <c r="GF50" s="1336"/>
      <c r="GG50" s="1336"/>
      <c r="GH50" s="1336"/>
      <c r="GI50" s="1336"/>
      <c r="GJ50" s="1336"/>
      <c r="GK50" s="1336"/>
      <c r="GL50" s="1336"/>
      <c r="GM50" s="1336"/>
      <c r="GN50" s="1336"/>
      <c r="GO50" s="1336"/>
      <c r="GP50" s="1336"/>
      <c r="GQ50" s="1336"/>
      <c r="GR50" s="1336"/>
      <c r="GS50" s="1336"/>
      <c r="GT50" s="1336"/>
      <c r="GU50" s="1336"/>
      <c r="GV50" s="1336"/>
      <c r="GW50" s="1336"/>
      <c r="GX50" s="1336"/>
      <c r="GY50" s="1336"/>
      <c r="GZ50" s="1336"/>
      <c r="HA50" s="1336"/>
      <c r="HB50" s="1336"/>
      <c r="HC50" s="1336"/>
      <c r="HD50" s="1336"/>
      <c r="HE50" s="1336"/>
      <c r="HF50" s="1336"/>
      <c r="HG50" s="1336"/>
      <c r="HH50" s="1336"/>
      <c r="HI50" s="1336"/>
      <c r="HJ50" s="1336"/>
      <c r="HK50" s="1336"/>
      <c r="HL50" s="1336"/>
      <c r="HM50" s="1336"/>
      <c r="HN50" s="1336"/>
      <c r="HO50" s="1336"/>
      <c r="HP50" s="1336"/>
      <c r="HQ50" s="1336"/>
      <c r="HR50" s="1336"/>
      <c r="HS50" s="1336"/>
      <c r="HT50" s="1336"/>
      <c r="HU50" s="1336"/>
      <c r="HV50" s="1336"/>
      <c r="HW50" s="1336"/>
      <c r="HX50" s="1336"/>
      <c r="HY50" s="1336"/>
      <c r="HZ50" s="1336"/>
      <c r="IA50" s="1336"/>
      <c r="IB50" s="1336"/>
      <c r="IC50" s="1336"/>
      <c r="ID50" s="1336"/>
      <c r="IE50" s="1336"/>
      <c r="IF50" s="1336"/>
      <c r="IG50" s="1336"/>
      <c r="IH50" s="1336"/>
      <c r="II50" s="1336"/>
      <c r="IJ50" s="1336"/>
      <c r="IK50" s="1336"/>
      <c r="IL50" s="1336"/>
      <c r="IM50" s="1336"/>
      <c r="IN50" s="1336"/>
      <c r="IO50" s="1336"/>
      <c r="IP50" s="1336"/>
    </row>
    <row r="51" spans="1:250">
      <c r="A51" s="1336"/>
      <c r="B51" s="2958"/>
      <c r="C51" s="2446" t="s">
        <v>1377</v>
      </c>
      <c r="D51" s="2372" t="s">
        <v>577</v>
      </c>
      <c r="E51" s="2444" t="s">
        <v>579</v>
      </c>
      <c r="F51" s="1218">
        <f t="shared" ref="F51:AJ51" si="33">ROUND((F50-E50)/E50*100,1)</f>
        <v>4.5999999999999996</v>
      </c>
      <c r="G51" s="1218">
        <f t="shared" si="33"/>
        <v>0.9</v>
      </c>
      <c r="H51" s="1218">
        <f t="shared" si="33"/>
        <v>1.7</v>
      </c>
      <c r="I51" s="1218">
        <f t="shared" si="33"/>
        <v>0</v>
      </c>
      <c r="J51" s="1218">
        <f t="shared" si="33"/>
        <v>-0.8</v>
      </c>
      <c r="K51" s="1218">
        <f t="shared" si="33"/>
        <v>4.2</v>
      </c>
      <c r="L51" s="1218">
        <f t="shared" si="33"/>
        <v>0.8</v>
      </c>
      <c r="M51" s="1218">
        <f t="shared" si="33"/>
        <v>0.8</v>
      </c>
      <c r="N51" s="1218">
        <f t="shared" si="33"/>
        <v>-3</v>
      </c>
      <c r="O51" s="1218">
        <f t="shared" si="33"/>
        <v>-0.8</v>
      </c>
      <c r="P51" s="1218">
        <f t="shared" si="33"/>
        <v>-3.4</v>
      </c>
      <c r="Q51" s="1218">
        <f t="shared" si="33"/>
        <v>-3.8</v>
      </c>
      <c r="R51" s="1218">
        <f t="shared" si="33"/>
        <v>-3.6</v>
      </c>
      <c r="S51" s="1218">
        <f t="shared" si="33"/>
        <v>-0.9</v>
      </c>
      <c r="T51" s="1218">
        <f t="shared" si="33"/>
        <v>-2.5</v>
      </c>
      <c r="U51" s="1218">
        <f t="shared" si="33"/>
        <v>0.4</v>
      </c>
      <c r="V51" s="1218">
        <f t="shared" si="33"/>
        <v>-2.6</v>
      </c>
      <c r="W51" s="1218">
        <f t="shared" si="33"/>
        <v>1.8</v>
      </c>
      <c r="X51" s="1218">
        <f t="shared" si="33"/>
        <v>-3.8</v>
      </c>
      <c r="Y51" s="1218">
        <f t="shared" si="33"/>
        <v>-1.4</v>
      </c>
      <c r="Z51" s="1218">
        <f t="shared" si="33"/>
        <v>0.3</v>
      </c>
      <c r="AA51" s="1218">
        <f t="shared" si="33"/>
        <v>-2.1</v>
      </c>
      <c r="AB51" s="1218">
        <f t="shared" si="33"/>
        <v>1.4</v>
      </c>
      <c r="AC51" s="1218">
        <f t="shared" si="33"/>
        <v>2.4</v>
      </c>
      <c r="AD51" s="1218">
        <f t="shared" si="33"/>
        <v>2.7</v>
      </c>
      <c r="AE51" s="1218">
        <f t="shared" si="33"/>
        <v>2.1</v>
      </c>
      <c r="AF51" s="1218">
        <f t="shared" si="33"/>
        <v>0.8</v>
      </c>
      <c r="AG51" s="1218">
        <f t="shared" si="33"/>
        <v>1.4</v>
      </c>
      <c r="AH51" s="1218">
        <f t="shared" si="33"/>
        <v>1.2</v>
      </c>
      <c r="AI51" s="1218">
        <f t="shared" si="33"/>
        <v>1.6</v>
      </c>
      <c r="AJ51" s="1218">
        <f t="shared" si="33"/>
        <v>0.1</v>
      </c>
      <c r="AK51" s="1218">
        <f>ROUND((AK50-AJ50)/AJ50*100,1)</f>
        <v>0.5</v>
      </c>
      <c r="AL51" s="1218">
        <f>ROUND((AL50-AK50)/AK50*100,1)</f>
        <v>6.9</v>
      </c>
      <c r="AM51" s="1499">
        <f>ROUND((AM50-AL50)/AL50*100,1)</f>
        <v>2.2000000000000002</v>
      </c>
      <c r="AN51" s="2199">
        <f>ROUND((AN50-AM50)/AM50*100,1)</f>
        <v>2.9</v>
      </c>
      <c r="AO51" s="1946"/>
      <c r="AP51" s="1336"/>
      <c r="AQ51" s="327" t="s">
        <v>1435</v>
      </c>
      <c r="AR51" s="1336"/>
      <c r="AS51" s="1287"/>
      <c r="AT51" s="1949"/>
      <c r="AU51" s="1949"/>
      <c r="AV51" s="1336"/>
      <c r="AW51" s="1336"/>
      <c r="AX51" s="1336"/>
      <c r="AY51" s="1336"/>
      <c r="AZ51" s="1336"/>
      <c r="BA51" s="1336"/>
      <c r="BB51" s="1336"/>
      <c r="BC51" s="1336"/>
      <c r="BD51" s="1336"/>
      <c r="BE51" s="1336"/>
      <c r="BF51" s="1336"/>
      <c r="BG51" s="1336"/>
      <c r="BH51" s="1336"/>
      <c r="BI51" s="1336"/>
      <c r="BJ51" s="1336"/>
      <c r="BK51" s="1336"/>
      <c r="BL51" s="1336"/>
      <c r="BM51" s="1336"/>
      <c r="BN51" s="1336"/>
      <c r="BO51" s="1336"/>
      <c r="BP51" s="1336"/>
      <c r="BQ51" s="1336"/>
      <c r="BR51" s="1336"/>
      <c r="BS51" s="1336"/>
      <c r="BT51" s="1336"/>
      <c r="BU51" s="1336"/>
      <c r="BV51" s="1336"/>
      <c r="BW51" s="1336"/>
      <c r="BX51" s="1336"/>
      <c r="BY51" s="1336"/>
      <c r="BZ51" s="1336"/>
      <c r="CA51" s="1336"/>
      <c r="CB51" s="1336"/>
      <c r="CC51" s="1336"/>
      <c r="CD51" s="1336"/>
      <c r="CE51" s="1336"/>
      <c r="CF51" s="1336"/>
      <c r="CG51" s="1336"/>
      <c r="CH51" s="1336"/>
      <c r="CI51" s="1336"/>
      <c r="CJ51" s="1336"/>
      <c r="CK51" s="1336"/>
      <c r="CL51" s="1336"/>
      <c r="CM51" s="1336"/>
      <c r="CN51" s="1336"/>
      <c r="CO51" s="1336"/>
      <c r="CP51" s="1336"/>
      <c r="CQ51" s="1336"/>
      <c r="CR51" s="1336"/>
      <c r="CS51" s="1336"/>
      <c r="CT51" s="1336"/>
      <c r="CU51" s="1336"/>
      <c r="CV51" s="1336"/>
      <c r="CW51" s="1336"/>
      <c r="CX51" s="1336"/>
      <c r="CY51" s="1336"/>
      <c r="CZ51" s="1336"/>
      <c r="DA51" s="1336"/>
      <c r="DB51" s="1336"/>
      <c r="DC51" s="1336"/>
      <c r="DD51" s="1336"/>
      <c r="DE51" s="1336"/>
      <c r="DF51" s="1336"/>
      <c r="DG51" s="1336"/>
      <c r="DH51" s="1336"/>
      <c r="DI51" s="1336"/>
      <c r="DJ51" s="1336"/>
      <c r="DK51" s="1336"/>
      <c r="DL51" s="1336"/>
      <c r="DM51" s="1336"/>
      <c r="DN51" s="1336"/>
      <c r="DO51" s="1336"/>
      <c r="DP51" s="1336"/>
      <c r="DQ51" s="1336"/>
      <c r="DR51" s="1336"/>
      <c r="DS51" s="1336"/>
      <c r="DT51" s="1336"/>
      <c r="DU51" s="1336"/>
      <c r="DV51" s="1336"/>
      <c r="DW51" s="1336"/>
      <c r="DX51" s="1336"/>
      <c r="DY51" s="1336"/>
      <c r="DZ51" s="1336"/>
      <c r="EA51" s="1336"/>
      <c r="EB51" s="1336"/>
      <c r="EC51" s="1336"/>
      <c r="ED51" s="1336"/>
      <c r="EE51" s="1336"/>
      <c r="EF51" s="1336"/>
      <c r="EG51" s="1336"/>
      <c r="EH51" s="1336"/>
      <c r="EI51" s="1336"/>
      <c r="EJ51" s="1336"/>
      <c r="EK51" s="1336"/>
      <c r="EL51" s="1336"/>
      <c r="EM51" s="1336"/>
      <c r="EN51" s="1336"/>
      <c r="EO51" s="1336"/>
      <c r="EP51" s="1336"/>
      <c r="EQ51" s="1336"/>
      <c r="ER51" s="1336"/>
      <c r="ES51" s="1336"/>
      <c r="ET51" s="1336"/>
      <c r="EU51" s="1336"/>
      <c r="EV51" s="1336"/>
      <c r="EW51" s="1336"/>
      <c r="EX51" s="1336"/>
      <c r="EY51" s="1336"/>
      <c r="EZ51" s="1336"/>
      <c r="FA51" s="1336"/>
      <c r="FB51" s="1336"/>
      <c r="FC51" s="1336"/>
      <c r="FD51" s="1336"/>
      <c r="FE51" s="1336"/>
      <c r="FF51" s="1336"/>
      <c r="FG51" s="1336"/>
      <c r="FH51" s="1336"/>
      <c r="FI51" s="1336"/>
      <c r="FJ51" s="1336"/>
      <c r="FK51" s="1336"/>
      <c r="FL51" s="1336"/>
      <c r="FM51" s="1336"/>
      <c r="FN51" s="1336"/>
      <c r="FO51" s="1336"/>
      <c r="FP51" s="1336"/>
      <c r="FQ51" s="1336"/>
      <c r="FR51" s="1336"/>
      <c r="FS51" s="1336"/>
      <c r="FT51" s="1336"/>
      <c r="FU51" s="1336"/>
      <c r="FV51" s="1336"/>
      <c r="FW51" s="1336"/>
      <c r="FX51" s="1336"/>
      <c r="FY51" s="1336"/>
      <c r="FZ51" s="1336"/>
      <c r="GA51" s="1336"/>
      <c r="GB51" s="1336"/>
      <c r="GC51" s="1336"/>
      <c r="GD51" s="1336"/>
      <c r="GE51" s="1336"/>
      <c r="GF51" s="1336"/>
      <c r="GG51" s="1336"/>
      <c r="GH51" s="1336"/>
      <c r="GI51" s="1336"/>
      <c r="GJ51" s="1336"/>
      <c r="GK51" s="1336"/>
      <c r="GL51" s="1336"/>
      <c r="GM51" s="1336"/>
      <c r="GN51" s="1336"/>
      <c r="GO51" s="1336"/>
      <c r="GP51" s="1336"/>
      <c r="GQ51" s="1336"/>
      <c r="GR51" s="1336"/>
      <c r="GS51" s="1336"/>
      <c r="GT51" s="1336"/>
      <c r="GU51" s="1336"/>
      <c r="GV51" s="1336"/>
      <c r="GW51" s="1336"/>
      <c r="GX51" s="1336"/>
      <c r="GY51" s="1336"/>
      <c r="GZ51" s="1336"/>
      <c r="HA51" s="1336"/>
      <c r="HB51" s="1336"/>
      <c r="HC51" s="1336"/>
      <c r="HD51" s="1336"/>
      <c r="HE51" s="1336"/>
      <c r="HF51" s="1336"/>
      <c r="HG51" s="1336"/>
      <c r="HH51" s="1336"/>
      <c r="HI51" s="1336"/>
      <c r="HJ51" s="1336"/>
      <c r="HK51" s="1336"/>
      <c r="HL51" s="1336"/>
      <c r="HM51" s="1336"/>
      <c r="HN51" s="1336"/>
      <c r="HO51" s="1336"/>
      <c r="HP51" s="1336"/>
      <c r="HQ51" s="1336"/>
      <c r="HR51" s="1336"/>
      <c r="HS51" s="1336"/>
      <c r="HT51" s="1336"/>
      <c r="HU51" s="1336"/>
      <c r="HV51" s="1336"/>
      <c r="HW51" s="1336"/>
      <c r="HX51" s="1336"/>
      <c r="HY51" s="1336"/>
      <c r="HZ51" s="1336"/>
      <c r="IA51" s="1336"/>
      <c r="IB51" s="1336"/>
      <c r="IC51" s="1336"/>
      <c r="ID51" s="1336"/>
      <c r="IE51" s="1336"/>
      <c r="IF51" s="1336"/>
      <c r="IG51" s="1336"/>
      <c r="IH51" s="1336"/>
      <c r="II51" s="1336"/>
      <c r="IJ51" s="1336"/>
      <c r="IK51" s="1336"/>
      <c r="IL51" s="1336"/>
      <c r="IM51" s="1336"/>
      <c r="IN51" s="1336"/>
      <c r="IO51" s="1336"/>
      <c r="IP51" s="1336"/>
    </row>
    <row r="52" spans="1:250">
      <c r="A52" s="1336"/>
      <c r="B52" s="2967" t="s">
        <v>1378</v>
      </c>
      <c r="C52" s="2447" t="s">
        <v>1379</v>
      </c>
      <c r="D52" s="2380" t="s">
        <v>1380</v>
      </c>
      <c r="E52" s="2448">
        <v>52669.180350000002</v>
      </c>
      <c r="F52" s="2448">
        <v>57143.682910000003</v>
      </c>
      <c r="G52" s="2448">
        <v>59009.379330000003</v>
      </c>
      <c r="H52" s="2448">
        <v>58438.118849999999</v>
      </c>
      <c r="I52" s="2448">
        <v>50780.063399999999</v>
      </c>
      <c r="J52" s="2448">
        <v>42999.775309999997</v>
      </c>
      <c r="K52" s="2448">
        <v>38862.63564</v>
      </c>
      <c r="L52" s="2448">
        <v>46680.677519999997</v>
      </c>
      <c r="M52" s="2448">
        <v>51790.042829999999</v>
      </c>
      <c r="N52" s="2448">
        <v>48652.587169999999</v>
      </c>
      <c r="O52" s="2424">
        <v>44119.16145</v>
      </c>
      <c r="P52" s="2424">
        <v>44959.171540000003</v>
      </c>
      <c r="Q52" s="2424">
        <v>43659.213880000003</v>
      </c>
      <c r="R52" s="2424">
        <v>47034.107830000001</v>
      </c>
      <c r="S52" s="2424">
        <v>48224.113720000001</v>
      </c>
      <c r="T52" s="2424">
        <v>55379.258889999997</v>
      </c>
      <c r="U52" s="2424">
        <v>59101.819739999999</v>
      </c>
      <c r="V52" s="2424">
        <v>65510.390809999997</v>
      </c>
      <c r="W52" s="2424">
        <v>70624.614530000006</v>
      </c>
      <c r="X52" s="2424">
        <v>63286.692669999997</v>
      </c>
      <c r="Y52" s="2420">
        <v>50410.591970000001</v>
      </c>
      <c r="Z52" s="2424">
        <v>60328.92353</v>
      </c>
      <c r="AA52" s="2420">
        <v>60505.996659999997</v>
      </c>
      <c r="AB52" s="2426">
        <v>56980.340470000003</v>
      </c>
      <c r="AC52" s="2426">
        <v>59665.229200000002</v>
      </c>
      <c r="AD52" s="2425">
        <v>62699.178919999998</v>
      </c>
      <c r="AE52" s="1546">
        <v>60963.560870000001</v>
      </c>
      <c r="AF52" s="1546">
        <v>57304.581319999998</v>
      </c>
      <c r="AG52" s="1280">
        <v>63211.371370000001</v>
      </c>
      <c r="AH52" s="1280">
        <v>65079.190119999999</v>
      </c>
      <c r="AI52" s="1280">
        <v>59386.584000000003</v>
      </c>
      <c r="AJ52" s="1524">
        <v>54962.400000000001</v>
      </c>
      <c r="AK52" s="1525">
        <v>68509.960000000006</v>
      </c>
      <c r="AL52" s="1525">
        <v>81814.3</v>
      </c>
      <c r="AM52" s="1524">
        <v>82576.45</v>
      </c>
      <c r="AN52" s="1525">
        <v>82101.052330000006</v>
      </c>
      <c r="AO52" s="1905" t="s">
        <v>1067</v>
      </c>
      <c r="AP52" s="1336"/>
      <c r="AQ52" s="327" t="s">
        <v>1381</v>
      </c>
      <c r="AR52" s="1336"/>
      <c r="AS52" s="1287"/>
      <c r="AT52" s="1949"/>
      <c r="AU52" s="1949"/>
      <c r="AV52" s="1336"/>
      <c r="AW52" s="1336"/>
      <c r="AX52" s="1336"/>
      <c r="AY52" s="1336"/>
      <c r="AZ52" s="1336"/>
      <c r="BA52" s="1336"/>
      <c r="BB52" s="1336"/>
      <c r="BC52" s="1336"/>
      <c r="BD52" s="1336"/>
      <c r="BE52" s="1336"/>
      <c r="BF52" s="1336"/>
      <c r="BG52" s="1336"/>
      <c r="BH52" s="1336"/>
      <c r="BI52" s="1336"/>
      <c r="BJ52" s="1336"/>
      <c r="BK52" s="1336"/>
      <c r="BL52" s="1336"/>
      <c r="BM52" s="1336"/>
      <c r="BN52" s="1336"/>
      <c r="BO52" s="1336"/>
      <c r="BP52" s="1336"/>
      <c r="BQ52" s="1336"/>
      <c r="BR52" s="1336"/>
      <c r="BS52" s="1336"/>
      <c r="BT52" s="1336"/>
      <c r="BU52" s="1336"/>
      <c r="BV52" s="1336"/>
      <c r="BW52" s="1336"/>
      <c r="BX52" s="1336"/>
      <c r="BY52" s="1336"/>
      <c r="BZ52" s="1336"/>
      <c r="CA52" s="1336"/>
      <c r="CB52" s="1336"/>
      <c r="CC52" s="1336"/>
      <c r="CD52" s="1336"/>
      <c r="CE52" s="1336"/>
      <c r="CF52" s="1336"/>
      <c r="CG52" s="1336"/>
      <c r="CH52" s="1336"/>
      <c r="CI52" s="1336"/>
      <c r="CJ52" s="1336"/>
      <c r="CK52" s="1336"/>
      <c r="CL52" s="1336"/>
      <c r="CM52" s="1336"/>
      <c r="CN52" s="1336"/>
      <c r="CO52" s="1336"/>
      <c r="CP52" s="1336"/>
      <c r="CQ52" s="1336"/>
      <c r="CR52" s="1336"/>
      <c r="CS52" s="1336"/>
      <c r="CT52" s="1336"/>
      <c r="CU52" s="1336"/>
      <c r="CV52" s="1336"/>
      <c r="CW52" s="1336"/>
      <c r="CX52" s="1336"/>
      <c r="CY52" s="1336"/>
      <c r="CZ52" s="1336"/>
      <c r="DA52" s="1336"/>
      <c r="DB52" s="1336"/>
      <c r="DC52" s="1336"/>
      <c r="DD52" s="1336"/>
      <c r="DE52" s="1336"/>
      <c r="DF52" s="1336"/>
      <c r="DG52" s="1336"/>
      <c r="DH52" s="1336"/>
      <c r="DI52" s="1336"/>
      <c r="DJ52" s="1336"/>
      <c r="DK52" s="1336"/>
      <c r="DL52" s="1336"/>
      <c r="DM52" s="1336"/>
      <c r="DN52" s="1336"/>
      <c r="DO52" s="1336"/>
      <c r="DP52" s="1336"/>
      <c r="DQ52" s="1336"/>
      <c r="DR52" s="1336"/>
      <c r="DS52" s="1336"/>
      <c r="DT52" s="1336"/>
      <c r="DU52" s="1336"/>
      <c r="DV52" s="1336"/>
      <c r="DW52" s="1336"/>
      <c r="DX52" s="1336"/>
      <c r="DY52" s="1336"/>
      <c r="DZ52" s="1336"/>
      <c r="EA52" s="1336"/>
      <c r="EB52" s="1336"/>
      <c r="EC52" s="1336"/>
      <c r="ED52" s="1336"/>
      <c r="EE52" s="1336"/>
      <c r="EF52" s="1336"/>
      <c r="EG52" s="1336"/>
      <c r="EH52" s="1336"/>
      <c r="EI52" s="1336"/>
      <c r="EJ52" s="1336"/>
      <c r="EK52" s="1336"/>
      <c r="EL52" s="1336"/>
      <c r="EM52" s="1336"/>
      <c r="EN52" s="1336"/>
      <c r="EO52" s="1336"/>
      <c r="EP52" s="1336"/>
      <c r="EQ52" s="1336"/>
      <c r="ER52" s="1336"/>
      <c r="ES52" s="1336"/>
      <c r="ET52" s="1336"/>
      <c r="EU52" s="1336"/>
      <c r="EV52" s="1336"/>
      <c r="EW52" s="1336"/>
      <c r="EX52" s="1336"/>
      <c r="EY52" s="1336"/>
      <c r="EZ52" s="1336"/>
      <c r="FA52" s="1336"/>
      <c r="FB52" s="1336"/>
      <c r="FC52" s="1336"/>
      <c r="FD52" s="1336"/>
      <c r="FE52" s="1336"/>
      <c r="FF52" s="1336"/>
      <c r="FG52" s="1336"/>
      <c r="FH52" s="1336"/>
      <c r="FI52" s="1336"/>
      <c r="FJ52" s="1336"/>
      <c r="FK52" s="1336"/>
      <c r="FL52" s="1336"/>
      <c r="FM52" s="1336"/>
      <c r="FN52" s="1336"/>
      <c r="FO52" s="1336"/>
      <c r="FP52" s="1336"/>
      <c r="FQ52" s="1336"/>
      <c r="FR52" s="1336"/>
      <c r="FS52" s="1336"/>
      <c r="FT52" s="1336"/>
      <c r="FU52" s="1336"/>
      <c r="FV52" s="1336"/>
      <c r="FW52" s="1336"/>
      <c r="FX52" s="1336"/>
      <c r="FY52" s="1336"/>
      <c r="FZ52" s="1336"/>
      <c r="GA52" s="1336"/>
      <c r="GB52" s="1336"/>
      <c r="GC52" s="1336"/>
      <c r="GD52" s="1336"/>
      <c r="GE52" s="1336"/>
      <c r="GF52" s="1336"/>
      <c r="GG52" s="1336"/>
      <c r="GH52" s="1336"/>
      <c r="GI52" s="1336"/>
      <c r="GJ52" s="1336"/>
      <c r="GK52" s="1336"/>
      <c r="GL52" s="1336"/>
      <c r="GM52" s="1336"/>
      <c r="GN52" s="1336"/>
      <c r="GO52" s="1336"/>
      <c r="GP52" s="1336"/>
      <c r="GQ52" s="1336"/>
      <c r="GR52" s="1336"/>
      <c r="GS52" s="1336"/>
      <c r="GT52" s="1336"/>
      <c r="GU52" s="1336"/>
      <c r="GV52" s="1336"/>
      <c r="GW52" s="1336"/>
      <c r="GX52" s="1336"/>
      <c r="GY52" s="1336"/>
      <c r="GZ52" s="1336"/>
      <c r="HA52" s="1336"/>
      <c r="HB52" s="1336"/>
      <c r="HC52" s="1336"/>
      <c r="HD52" s="1336"/>
      <c r="HE52" s="1336"/>
      <c r="HF52" s="1336"/>
      <c r="HG52" s="1336"/>
      <c r="HH52" s="1336"/>
      <c r="HI52" s="1336"/>
      <c r="HJ52" s="1336"/>
      <c r="HK52" s="1336"/>
      <c r="HL52" s="1336"/>
      <c r="HM52" s="1336"/>
      <c r="HN52" s="1336"/>
      <c r="HO52" s="1336"/>
      <c r="HP52" s="1336"/>
      <c r="HQ52" s="1336"/>
      <c r="HR52" s="1336"/>
      <c r="HS52" s="1336"/>
      <c r="HT52" s="1336"/>
      <c r="HU52" s="1336"/>
      <c r="HV52" s="1336"/>
      <c r="HW52" s="1336"/>
      <c r="HX52" s="1336"/>
      <c r="HY52" s="1336"/>
      <c r="HZ52" s="1336"/>
      <c r="IA52" s="1336"/>
      <c r="IB52" s="1336"/>
      <c r="IC52" s="1336"/>
      <c r="ID52" s="1336"/>
      <c r="IE52" s="1336"/>
      <c r="IF52" s="1336"/>
      <c r="IG52" s="1336"/>
      <c r="IH52" s="1336"/>
      <c r="II52" s="1336"/>
      <c r="IJ52" s="1336"/>
      <c r="IK52" s="1336"/>
      <c r="IL52" s="1336"/>
      <c r="IM52" s="1336"/>
      <c r="IN52" s="1336"/>
      <c r="IO52" s="1336"/>
      <c r="IP52" s="1336"/>
    </row>
    <row r="53" spans="1:250">
      <c r="A53" s="1336"/>
      <c r="B53" s="2957"/>
      <c r="C53" s="2447"/>
      <c r="D53" s="2372" t="s">
        <v>577</v>
      </c>
      <c r="E53" s="2402" t="s">
        <v>579</v>
      </c>
      <c r="F53" s="1218">
        <f t="shared" ref="F53:AN53" si="34">ROUND((F52-E52)/E52*100,1)</f>
        <v>8.5</v>
      </c>
      <c r="G53" s="1218">
        <f t="shared" si="34"/>
        <v>3.3</v>
      </c>
      <c r="H53" s="1218">
        <f t="shared" si="34"/>
        <v>-1</v>
      </c>
      <c r="I53" s="1218">
        <f t="shared" si="34"/>
        <v>-13.1</v>
      </c>
      <c r="J53" s="1218">
        <f t="shared" si="34"/>
        <v>-15.3</v>
      </c>
      <c r="K53" s="1218">
        <f t="shared" si="34"/>
        <v>-9.6</v>
      </c>
      <c r="L53" s="1218">
        <f t="shared" si="34"/>
        <v>20.100000000000001</v>
      </c>
      <c r="M53" s="1218">
        <f t="shared" si="34"/>
        <v>10.9</v>
      </c>
      <c r="N53" s="1218">
        <f t="shared" si="34"/>
        <v>-6.1</v>
      </c>
      <c r="O53" s="1218">
        <f t="shared" si="34"/>
        <v>-9.3000000000000007</v>
      </c>
      <c r="P53" s="1218">
        <f t="shared" si="34"/>
        <v>1.9</v>
      </c>
      <c r="Q53" s="1218">
        <f t="shared" si="34"/>
        <v>-2.9</v>
      </c>
      <c r="R53" s="1218">
        <f t="shared" si="34"/>
        <v>7.7</v>
      </c>
      <c r="S53" s="1218">
        <f t="shared" si="34"/>
        <v>2.5</v>
      </c>
      <c r="T53" s="1218">
        <f t="shared" si="34"/>
        <v>14.8</v>
      </c>
      <c r="U53" s="1218">
        <f t="shared" si="34"/>
        <v>6.7</v>
      </c>
      <c r="V53" s="1218">
        <f t="shared" si="34"/>
        <v>10.8</v>
      </c>
      <c r="W53" s="1218">
        <f t="shared" si="34"/>
        <v>7.8</v>
      </c>
      <c r="X53" s="1218">
        <f t="shared" si="34"/>
        <v>-10.4</v>
      </c>
      <c r="Y53" s="1218">
        <f t="shared" si="34"/>
        <v>-20.3</v>
      </c>
      <c r="Z53" s="1218">
        <f t="shared" si="34"/>
        <v>19.7</v>
      </c>
      <c r="AA53" s="1218">
        <f t="shared" si="34"/>
        <v>0.3</v>
      </c>
      <c r="AB53" s="1218">
        <f t="shared" si="34"/>
        <v>-5.8</v>
      </c>
      <c r="AC53" s="1218">
        <f t="shared" si="34"/>
        <v>4.7</v>
      </c>
      <c r="AD53" s="1218">
        <f t="shared" si="34"/>
        <v>5.0999999999999996</v>
      </c>
      <c r="AE53" s="1218">
        <f t="shared" si="34"/>
        <v>-2.8</v>
      </c>
      <c r="AF53" s="1218">
        <f t="shared" si="34"/>
        <v>-6</v>
      </c>
      <c r="AG53" s="1218">
        <f t="shared" si="34"/>
        <v>10.3</v>
      </c>
      <c r="AH53" s="1218">
        <f t="shared" si="34"/>
        <v>3</v>
      </c>
      <c r="AI53" s="1218">
        <f t="shared" si="34"/>
        <v>-8.6999999999999993</v>
      </c>
      <c r="AJ53" s="1218">
        <f t="shared" si="34"/>
        <v>-7.4</v>
      </c>
      <c r="AK53" s="1499">
        <f t="shared" si="34"/>
        <v>24.6</v>
      </c>
      <c r="AL53" s="1499">
        <f t="shared" si="34"/>
        <v>19.399999999999999</v>
      </c>
      <c r="AM53" s="1218">
        <f t="shared" si="34"/>
        <v>0.9</v>
      </c>
      <c r="AN53" s="1218">
        <f t="shared" si="34"/>
        <v>-0.6</v>
      </c>
      <c r="AO53" s="1939" t="s">
        <v>97</v>
      </c>
      <c r="AP53" s="1336"/>
      <c r="AQ53" s="327" t="s">
        <v>1435</v>
      </c>
      <c r="AR53" s="1336"/>
      <c r="AS53" s="1336"/>
      <c r="AT53" s="1949"/>
      <c r="AU53" s="1949"/>
      <c r="AV53" s="1336"/>
      <c r="AW53" s="1336"/>
      <c r="AX53" s="1336"/>
      <c r="AY53" s="1336"/>
      <c r="AZ53" s="1336"/>
      <c r="BA53" s="1336"/>
      <c r="BB53" s="1336"/>
      <c r="BC53" s="1336"/>
      <c r="BD53" s="1336"/>
      <c r="BE53" s="1336"/>
      <c r="BF53" s="1336"/>
      <c r="BG53" s="1336"/>
      <c r="BH53" s="1336"/>
      <c r="BI53" s="1336"/>
      <c r="BJ53" s="1336"/>
      <c r="BK53" s="1336"/>
      <c r="BL53" s="1336"/>
      <c r="BM53" s="1336"/>
      <c r="BN53" s="1336"/>
      <c r="BO53" s="1336"/>
      <c r="BP53" s="1336"/>
      <c r="BQ53" s="1336"/>
      <c r="BR53" s="1336"/>
      <c r="BS53" s="1336"/>
      <c r="BT53" s="1336"/>
      <c r="BU53" s="1336"/>
      <c r="BV53" s="1336"/>
      <c r="BW53" s="1336"/>
      <c r="BX53" s="1336"/>
      <c r="BY53" s="1336"/>
      <c r="BZ53" s="1336"/>
      <c r="CA53" s="1336"/>
      <c r="CB53" s="1336"/>
      <c r="CC53" s="1336"/>
      <c r="CD53" s="1336"/>
      <c r="CE53" s="1336"/>
      <c r="CF53" s="1336"/>
      <c r="CG53" s="1336"/>
      <c r="CH53" s="1336"/>
      <c r="CI53" s="1336"/>
      <c r="CJ53" s="1336"/>
      <c r="CK53" s="1336"/>
      <c r="CL53" s="1336"/>
      <c r="CM53" s="1336"/>
      <c r="CN53" s="1336"/>
      <c r="CO53" s="1336"/>
      <c r="CP53" s="1336"/>
      <c r="CQ53" s="1336"/>
      <c r="CR53" s="1336"/>
      <c r="CS53" s="1336"/>
      <c r="CT53" s="1336"/>
      <c r="CU53" s="1336"/>
      <c r="CV53" s="1336"/>
      <c r="CW53" s="1336"/>
      <c r="CX53" s="1336"/>
      <c r="CY53" s="1336"/>
      <c r="CZ53" s="1336"/>
      <c r="DA53" s="1336"/>
      <c r="DB53" s="1336"/>
      <c r="DC53" s="1336"/>
      <c r="DD53" s="1336"/>
      <c r="DE53" s="1336"/>
      <c r="DF53" s="1336"/>
      <c r="DG53" s="1336"/>
      <c r="DH53" s="1336"/>
      <c r="DI53" s="1336"/>
      <c r="DJ53" s="1336"/>
      <c r="DK53" s="1336"/>
      <c r="DL53" s="1336"/>
      <c r="DM53" s="1336"/>
      <c r="DN53" s="1336"/>
      <c r="DO53" s="1336"/>
      <c r="DP53" s="1336"/>
      <c r="DQ53" s="1336"/>
      <c r="DR53" s="1336"/>
      <c r="DS53" s="1336"/>
      <c r="DT53" s="1336"/>
      <c r="DU53" s="1336"/>
      <c r="DV53" s="1336"/>
      <c r="DW53" s="1336"/>
      <c r="DX53" s="1336"/>
      <c r="DY53" s="1336"/>
      <c r="DZ53" s="1336"/>
      <c r="EA53" s="1336"/>
      <c r="EB53" s="1336"/>
      <c r="EC53" s="1336"/>
      <c r="ED53" s="1336"/>
      <c r="EE53" s="1336"/>
      <c r="EF53" s="1336"/>
      <c r="EG53" s="1336"/>
      <c r="EH53" s="1336"/>
      <c r="EI53" s="1336"/>
      <c r="EJ53" s="1336"/>
      <c r="EK53" s="1336"/>
      <c r="EL53" s="1336"/>
      <c r="EM53" s="1336"/>
      <c r="EN53" s="1336"/>
      <c r="EO53" s="1336"/>
      <c r="EP53" s="1336"/>
      <c r="EQ53" s="1336"/>
      <c r="ER53" s="1336"/>
      <c r="ES53" s="1336"/>
      <c r="ET53" s="1336"/>
      <c r="EU53" s="1336"/>
      <c r="EV53" s="1336"/>
      <c r="EW53" s="1336"/>
      <c r="EX53" s="1336"/>
      <c r="EY53" s="1336"/>
      <c r="EZ53" s="1336"/>
      <c r="FA53" s="1336"/>
      <c r="FB53" s="1336"/>
      <c r="FC53" s="1336"/>
      <c r="FD53" s="1336"/>
      <c r="FE53" s="1336"/>
      <c r="FF53" s="1336"/>
      <c r="FG53" s="1336"/>
      <c r="FH53" s="1336"/>
      <c r="FI53" s="1336"/>
      <c r="FJ53" s="1336"/>
      <c r="FK53" s="1336"/>
      <c r="FL53" s="1336"/>
      <c r="FM53" s="1336"/>
      <c r="FN53" s="1336"/>
      <c r="FO53" s="1336"/>
      <c r="FP53" s="1336"/>
      <c r="FQ53" s="1336"/>
      <c r="FR53" s="1336"/>
      <c r="FS53" s="1336"/>
      <c r="FT53" s="1336"/>
      <c r="FU53" s="1336"/>
      <c r="FV53" s="1336"/>
      <c r="FW53" s="1336"/>
      <c r="FX53" s="1336"/>
      <c r="FY53" s="1336"/>
      <c r="FZ53" s="1336"/>
      <c r="GA53" s="1336"/>
      <c r="GB53" s="1336"/>
      <c r="GC53" s="1336"/>
      <c r="GD53" s="1336"/>
      <c r="GE53" s="1336"/>
      <c r="GF53" s="1336"/>
      <c r="GG53" s="1336"/>
      <c r="GH53" s="1336"/>
      <c r="GI53" s="1336"/>
      <c r="GJ53" s="1336"/>
      <c r="GK53" s="1336"/>
      <c r="GL53" s="1336"/>
      <c r="GM53" s="1336"/>
      <c r="GN53" s="1336"/>
      <c r="GO53" s="1336"/>
      <c r="GP53" s="1336"/>
      <c r="GQ53" s="1336"/>
      <c r="GR53" s="1336"/>
      <c r="GS53" s="1336"/>
      <c r="GT53" s="1336"/>
      <c r="GU53" s="1336"/>
      <c r="GV53" s="1336"/>
      <c r="GW53" s="1336"/>
      <c r="GX53" s="1336"/>
      <c r="GY53" s="1336"/>
      <c r="GZ53" s="1336"/>
      <c r="HA53" s="1336"/>
      <c r="HB53" s="1336"/>
      <c r="HC53" s="1336"/>
      <c r="HD53" s="1336"/>
      <c r="HE53" s="1336"/>
      <c r="HF53" s="1336"/>
      <c r="HG53" s="1336"/>
      <c r="HH53" s="1336"/>
      <c r="HI53" s="1336"/>
      <c r="HJ53" s="1336"/>
      <c r="HK53" s="1336"/>
      <c r="HL53" s="1336"/>
      <c r="HM53" s="1336"/>
      <c r="HN53" s="1336"/>
      <c r="HO53" s="1336"/>
      <c r="HP53" s="1336"/>
      <c r="HQ53" s="1336"/>
      <c r="HR53" s="1336"/>
      <c r="HS53" s="1336"/>
      <c r="HT53" s="1336"/>
      <c r="HU53" s="1336"/>
      <c r="HV53" s="1336"/>
      <c r="HW53" s="1336"/>
      <c r="HX53" s="1336"/>
      <c r="HY53" s="1336"/>
      <c r="HZ53" s="1336"/>
      <c r="IA53" s="1336"/>
      <c r="IB53" s="1336"/>
      <c r="IC53" s="1336"/>
      <c r="ID53" s="1336"/>
      <c r="IE53" s="1336"/>
      <c r="IF53" s="1336"/>
      <c r="IG53" s="1336"/>
      <c r="IH53" s="1336"/>
      <c r="II53" s="1336"/>
      <c r="IJ53" s="1336"/>
      <c r="IK53" s="1336"/>
      <c r="IL53" s="1336"/>
      <c r="IM53" s="1336"/>
      <c r="IN53" s="1336"/>
      <c r="IO53" s="1336"/>
      <c r="IP53" s="1336"/>
    </row>
    <row r="54" spans="1:250">
      <c r="A54" s="1336"/>
      <c r="B54" s="2957"/>
      <c r="C54" s="2447" t="s">
        <v>1382</v>
      </c>
      <c r="D54" s="2380" t="s">
        <v>567</v>
      </c>
      <c r="E54" s="2448">
        <v>30329.43936</v>
      </c>
      <c r="F54" s="2448">
        <v>32091.5789</v>
      </c>
      <c r="G54" s="2448">
        <v>30447.62487</v>
      </c>
      <c r="H54" s="2448">
        <v>29004.310130000002</v>
      </c>
      <c r="I54" s="2448">
        <v>26152.002509999998</v>
      </c>
      <c r="J54" s="2448">
        <v>24334.011009999998</v>
      </c>
      <c r="K54" s="2448">
        <v>21538.026539999999</v>
      </c>
      <c r="L54" s="2448">
        <v>29249.027669999999</v>
      </c>
      <c r="M54" s="2448">
        <v>29310.731479999999</v>
      </c>
      <c r="N54" s="2448">
        <v>25459.79854</v>
      </c>
      <c r="O54" s="2424">
        <v>23473.45853</v>
      </c>
      <c r="P54" s="2420">
        <v>24311.39414</v>
      </c>
      <c r="Q54" s="2420">
        <v>24081.016469999999</v>
      </c>
      <c r="R54" s="2420">
        <v>24259.24711</v>
      </c>
      <c r="S54" s="2420">
        <v>24104.251489999999</v>
      </c>
      <c r="T54" s="2420">
        <v>26551.502339999999</v>
      </c>
      <c r="U54" s="2420">
        <v>30426.402340000001</v>
      </c>
      <c r="V54" s="2420">
        <v>33199.162100000001</v>
      </c>
      <c r="W54" s="2420">
        <v>36911.633889999997</v>
      </c>
      <c r="X54" s="2420">
        <v>37399.35974</v>
      </c>
      <c r="Y54" s="2420">
        <v>27832.166300000001</v>
      </c>
      <c r="Z54" s="2420">
        <v>31378.251950000002</v>
      </c>
      <c r="AA54" s="2420">
        <v>35876.510970000003</v>
      </c>
      <c r="AB54" s="2426">
        <v>34900.28572</v>
      </c>
      <c r="AC54" s="2426">
        <v>40751.000930000002</v>
      </c>
      <c r="AD54" s="2426">
        <v>42869.860529999998</v>
      </c>
      <c r="AE54" s="1280">
        <v>39384.147250000002</v>
      </c>
      <c r="AF54" s="1280">
        <v>35922.591899999999</v>
      </c>
      <c r="AG54" s="1280">
        <v>40910.88351</v>
      </c>
      <c r="AH54" s="1280">
        <v>42141.311309999997</v>
      </c>
      <c r="AI54" s="1280">
        <v>39867.807110000002</v>
      </c>
      <c r="AJ54" s="1280">
        <v>36759.42</v>
      </c>
      <c r="AK54" s="1546">
        <v>47629.55</v>
      </c>
      <c r="AL54" s="1546">
        <v>63831.96</v>
      </c>
      <c r="AM54" s="1280">
        <v>55826.87</v>
      </c>
      <c r="AN54" s="1280">
        <v>58620.53946</v>
      </c>
      <c r="AO54" s="1905"/>
      <c r="AP54" s="1336"/>
      <c r="AQ54" s="327"/>
      <c r="AR54" s="1336"/>
      <c r="AS54" s="1336"/>
      <c r="AT54" s="1949"/>
      <c r="AU54" s="1949"/>
      <c r="AV54" s="1336"/>
      <c r="AW54" s="1336"/>
      <c r="AX54" s="1336"/>
      <c r="AY54" s="1336"/>
      <c r="AZ54" s="1336"/>
      <c r="BA54" s="1336"/>
      <c r="BB54" s="1336"/>
      <c r="BC54" s="1336"/>
      <c r="BD54" s="1336"/>
      <c r="BE54" s="1336"/>
      <c r="BF54" s="1336"/>
      <c r="BG54" s="1336"/>
      <c r="BH54" s="1336"/>
      <c r="BI54" s="1336"/>
      <c r="BJ54" s="1336"/>
      <c r="BK54" s="1336"/>
      <c r="BL54" s="1336"/>
      <c r="BM54" s="1336"/>
      <c r="BN54" s="1336"/>
      <c r="BO54" s="1336"/>
      <c r="BP54" s="1336"/>
      <c r="BQ54" s="1336"/>
      <c r="BR54" s="1336"/>
      <c r="BS54" s="1336"/>
      <c r="BT54" s="1336"/>
      <c r="BU54" s="1336"/>
      <c r="BV54" s="1336"/>
      <c r="BW54" s="1336"/>
      <c r="BX54" s="1336"/>
      <c r="BY54" s="1336"/>
      <c r="BZ54" s="1336"/>
      <c r="CA54" s="1336"/>
      <c r="CB54" s="1336"/>
      <c r="CC54" s="1336"/>
      <c r="CD54" s="1336"/>
      <c r="CE54" s="1336"/>
      <c r="CF54" s="1336"/>
      <c r="CG54" s="1336"/>
      <c r="CH54" s="1336"/>
      <c r="CI54" s="1336"/>
      <c r="CJ54" s="1336"/>
      <c r="CK54" s="1336"/>
      <c r="CL54" s="1336"/>
      <c r="CM54" s="1336"/>
      <c r="CN54" s="1336"/>
      <c r="CO54" s="1336"/>
      <c r="CP54" s="1336"/>
      <c r="CQ54" s="1336"/>
      <c r="CR54" s="1336"/>
      <c r="CS54" s="1336"/>
      <c r="CT54" s="1336"/>
      <c r="CU54" s="1336"/>
      <c r="CV54" s="1336"/>
      <c r="CW54" s="1336"/>
      <c r="CX54" s="1336"/>
      <c r="CY54" s="1336"/>
      <c r="CZ54" s="1336"/>
      <c r="DA54" s="1336"/>
      <c r="DB54" s="1336"/>
      <c r="DC54" s="1336"/>
      <c r="DD54" s="1336"/>
      <c r="DE54" s="1336"/>
      <c r="DF54" s="1336"/>
      <c r="DG54" s="1336"/>
      <c r="DH54" s="1336"/>
      <c r="DI54" s="1336"/>
      <c r="DJ54" s="1336"/>
      <c r="DK54" s="1336"/>
      <c r="DL54" s="1336"/>
      <c r="DM54" s="1336"/>
      <c r="DN54" s="1336"/>
      <c r="DO54" s="1336"/>
      <c r="DP54" s="1336"/>
      <c r="DQ54" s="1336"/>
      <c r="DR54" s="1336"/>
      <c r="DS54" s="1336"/>
      <c r="DT54" s="1336"/>
      <c r="DU54" s="1336"/>
      <c r="DV54" s="1336"/>
      <c r="DW54" s="1336"/>
      <c r="DX54" s="1336"/>
      <c r="DY54" s="1336"/>
      <c r="DZ54" s="1336"/>
      <c r="EA54" s="1336"/>
      <c r="EB54" s="1336"/>
      <c r="EC54" s="1336"/>
      <c r="ED54" s="1336"/>
      <c r="EE54" s="1336"/>
      <c r="EF54" s="1336"/>
      <c r="EG54" s="1336"/>
      <c r="EH54" s="1336"/>
      <c r="EI54" s="1336"/>
      <c r="EJ54" s="1336"/>
      <c r="EK54" s="1336"/>
      <c r="EL54" s="1336"/>
      <c r="EM54" s="1336"/>
      <c r="EN54" s="1336"/>
      <c r="EO54" s="1336"/>
      <c r="EP54" s="1336"/>
      <c r="EQ54" s="1336"/>
      <c r="ER54" s="1336"/>
      <c r="ES54" s="1336"/>
      <c r="ET54" s="1336"/>
      <c r="EU54" s="1336"/>
      <c r="EV54" s="1336"/>
      <c r="EW54" s="1336"/>
      <c r="EX54" s="1336"/>
      <c r="EY54" s="1336"/>
      <c r="EZ54" s="1336"/>
      <c r="FA54" s="1336"/>
      <c r="FB54" s="1336"/>
      <c r="FC54" s="1336"/>
      <c r="FD54" s="1336"/>
      <c r="FE54" s="1336"/>
      <c r="FF54" s="1336"/>
      <c r="FG54" s="1336"/>
      <c r="FH54" s="1336"/>
      <c r="FI54" s="1336"/>
      <c r="FJ54" s="1336"/>
      <c r="FK54" s="1336"/>
      <c r="FL54" s="1336"/>
      <c r="FM54" s="1336"/>
      <c r="FN54" s="1336"/>
      <c r="FO54" s="1336"/>
      <c r="FP54" s="1336"/>
      <c r="FQ54" s="1336"/>
      <c r="FR54" s="1336"/>
      <c r="FS54" s="1336"/>
      <c r="FT54" s="1336"/>
      <c r="FU54" s="1336"/>
      <c r="FV54" s="1336"/>
      <c r="FW54" s="1336"/>
      <c r="FX54" s="1336"/>
      <c r="FY54" s="1336"/>
      <c r="FZ54" s="1336"/>
      <c r="GA54" s="1336"/>
      <c r="GB54" s="1336"/>
      <c r="GC54" s="1336"/>
      <c r="GD54" s="1336"/>
      <c r="GE54" s="1336"/>
      <c r="GF54" s="1336"/>
      <c r="GG54" s="1336"/>
      <c r="GH54" s="1336"/>
      <c r="GI54" s="1336"/>
      <c r="GJ54" s="1336"/>
      <c r="GK54" s="1336"/>
      <c r="GL54" s="1336"/>
      <c r="GM54" s="1336"/>
      <c r="GN54" s="1336"/>
      <c r="GO54" s="1336"/>
      <c r="GP54" s="1336"/>
      <c r="GQ54" s="1336"/>
      <c r="GR54" s="1336"/>
      <c r="GS54" s="1336"/>
      <c r="GT54" s="1336"/>
      <c r="GU54" s="1336"/>
      <c r="GV54" s="1336"/>
      <c r="GW54" s="1336"/>
      <c r="GX54" s="1336"/>
      <c r="GY54" s="1336"/>
      <c r="GZ54" s="1336"/>
      <c r="HA54" s="1336"/>
      <c r="HB54" s="1336"/>
      <c r="HC54" s="1336"/>
      <c r="HD54" s="1336"/>
      <c r="HE54" s="1336"/>
      <c r="HF54" s="1336"/>
      <c r="HG54" s="1336"/>
      <c r="HH54" s="1336"/>
      <c r="HI54" s="1336"/>
      <c r="HJ54" s="1336"/>
      <c r="HK54" s="1336"/>
      <c r="HL54" s="1336"/>
      <c r="HM54" s="1336"/>
      <c r="HN54" s="1336"/>
      <c r="HO54" s="1336"/>
      <c r="HP54" s="1336"/>
      <c r="HQ54" s="1336"/>
      <c r="HR54" s="1336"/>
      <c r="HS54" s="1336"/>
      <c r="HT54" s="1336"/>
      <c r="HU54" s="1336"/>
      <c r="HV54" s="1336"/>
      <c r="HW54" s="1336"/>
      <c r="HX54" s="1336"/>
      <c r="HY54" s="1336"/>
      <c r="HZ54" s="1336"/>
      <c r="IA54" s="1336"/>
      <c r="IB54" s="1336"/>
      <c r="IC54" s="1336"/>
      <c r="ID54" s="1336"/>
      <c r="IE54" s="1336"/>
      <c r="IF54" s="1336"/>
      <c r="IG54" s="1336"/>
      <c r="IH54" s="1336"/>
      <c r="II54" s="1336"/>
      <c r="IJ54" s="1336"/>
      <c r="IK54" s="1336"/>
      <c r="IL54" s="1336"/>
      <c r="IM54" s="1336"/>
      <c r="IN54" s="1336"/>
      <c r="IO54" s="1336"/>
      <c r="IP54" s="1336"/>
    </row>
    <row r="55" spans="1:250" ht="13.5" thickBot="1">
      <c r="A55" s="1336"/>
      <c r="B55" s="2968"/>
      <c r="C55" s="2449"/>
      <c r="D55" s="2450" t="s">
        <v>577</v>
      </c>
      <c r="E55" s="2451" t="s">
        <v>579</v>
      </c>
      <c r="F55" s="1332">
        <f t="shared" ref="F55:AN55" si="35">ROUND((F54-E54)/E54*100,1)</f>
        <v>5.8</v>
      </c>
      <c r="G55" s="1332">
        <f t="shared" si="35"/>
        <v>-5.0999999999999996</v>
      </c>
      <c r="H55" s="1332">
        <f t="shared" si="35"/>
        <v>-4.7</v>
      </c>
      <c r="I55" s="1332">
        <f t="shared" si="35"/>
        <v>-9.8000000000000007</v>
      </c>
      <c r="J55" s="1332">
        <f t="shared" si="35"/>
        <v>-7</v>
      </c>
      <c r="K55" s="1332">
        <f t="shared" si="35"/>
        <v>-11.5</v>
      </c>
      <c r="L55" s="1332">
        <f t="shared" si="35"/>
        <v>35.799999999999997</v>
      </c>
      <c r="M55" s="1332">
        <f t="shared" si="35"/>
        <v>0.2</v>
      </c>
      <c r="N55" s="1332">
        <f t="shared" si="35"/>
        <v>-13.1</v>
      </c>
      <c r="O55" s="1332">
        <f t="shared" si="35"/>
        <v>-7.8</v>
      </c>
      <c r="P55" s="1332">
        <f t="shared" si="35"/>
        <v>3.6</v>
      </c>
      <c r="Q55" s="1332">
        <f t="shared" si="35"/>
        <v>-0.9</v>
      </c>
      <c r="R55" s="1332">
        <f t="shared" si="35"/>
        <v>0.7</v>
      </c>
      <c r="S55" s="1332">
        <f t="shared" si="35"/>
        <v>-0.6</v>
      </c>
      <c r="T55" s="1332">
        <f t="shared" si="35"/>
        <v>10.199999999999999</v>
      </c>
      <c r="U55" s="1332">
        <f t="shared" si="35"/>
        <v>14.6</v>
      </c>
      <c r="V55" s="1332">
        <f t="shared" si="35"/>
        <v>9.1</v>
      </c>
      <c r="W55" s="1332">
        <f t="shared" si="35"/>
        <v>11.2</v>
      </c>
      <c r="X55" s="1332">
        <f t="shared" si="35"/>
        <v>1.3</v>
      </c>
      <c r="Y55" s="1332">
        <f t="shared" si="35"/>
        <v>-25.6</v>
      </c>
      <c r="Z55" s="1332">
        <f t="shared" si="35"/>
        <v>12.7</v>
      </c>
      <c r="AA55" s="1332">
        <f t="shared" si="35"/>
        <v>14.3</v>
      </c>
      <c r="AB55" s="1332">
        <f t="shared" si="35"/>
        <v>-2.7</v>
      </c>
      <c r="AC55" s="1332">
        <f t="shared" si="35"/>
        <v>16.8</v>
      </c>
      <c r="AD55" s="1332">
        <f t="shared" si="35"/>
        <v>5.2</v>
      </c>
      <c r="AE55" s="1332">
        <f t="shared" si="35"/>
        <v>-8.1</v>
      </c>
      <c r="AF55" s="1332">
        <f t="shared" si="35"/>
        <v>-8.8000000000000007</v>
      </c>
      <c r="AG55" s="1332">
        <f t="shared" si="35"/>
        <v>13.9</v>
      </c>
      <c r="AH55" s="1332">
        <f t="shared" si="35"/>
        <v>3</v>
      </c>
      <c r="AI55" s="1332">
        <f t="shared" si="35"/>
        <v>-5.4</v>
      </c>
      <c r="AJ55" s="1332">
        <f t="shared" si="35"/>
        <v>-7.8</v>
      </c>
      <c r="AK55" s="1332">
        <f t="shared" si="35"/>
        <v>29.6</v>
      </c>
      <c r="AL55" s="1332">
        <f t="shared" si="35"/>
        <v>34</v>
      </c>
      <c r="AM55" s="1332">
        <f t="shared" si="35"/>
        <v>-12.5</v>
      </c>
      <c r="AN55" s="1332">
        <f t="shared" si="35"/>
        <v>5</v>
      </c>
      <c r="AO55" s="1979"/>
      <c r="AP55" s="1336"/>
      <c r="AQ55" s="327"/>
      <c r="AR55" s="1336"/>
      <c r="AS55" s="1336"/>
      <c r="AT55" s="1949"/>
      <c r="AU55" s="1949"/>
      <c r="AV55" s="1336"/>
      <c r="AW55" s="1336"/>
      <c r="AX55" s="1336"/>
      <c r="AY55" s="1336"/>
      <c r="AZ55" s="1336"/>
      <c r="BA55" s="1336"/>
      <c r="BB55" s="1336"/>
      <c r="BC55" s="1336"/>
      <c r="BD55" s="1336"/>
      <c r="BE55" s="1336"/>
      <c r="BF55" s="1336"/>
      <c r="BG55" s="1336"/>
      <c r="BH55" s="1336"/>
      <c r="BI55" s="1336"/>
      <c r="BJ55" s="1336"/>
      <c r="BK55" s="1336"/>
      <c r="BL55" s="1336"/>
      <c r="BM55" s="1336"/>
      <c r="BN55" s="1336"/>
      <c r="BO55" s="1336"/>
      <c r="BP55" s="1336"/>
      <c r="BQ55" s="1336"/>
      <c r="BR55" s="1336"/>
      <c r="BS55" s="1336"/>
      <c r="BT55" s="1336"/>
      <c r="BU55" s="1336"/>
      <c r="BV55" s="1336"/>
      <c r="BW55" s="1336"/>
      <c r="BX55" s="1336"/>
      <c r="BY55" s="1336"/>
      <c r="BZ55" s="1336"/>
      <c r="CA55" s="1336"/>
      <c r="CB55" s="1336"/>
      <c r="CC55" s="1336"/>
      <c r="CD55" s="1336"/>
      <c r="CE55" s="1336"/>
      <c r="CF55" s="1336"/>
      <c r="CG55" s="1336"/>
      <c r="CH55" s="1336"/>
      <c r="CI55" s="1336"/>
      <c r="CJ55" s="1336"/>
      <c r="CK55" s="1336"/>
      <c r="CL55" s="1336"/>
      <c r="CM55" s="1336"/>
      <c r="CN55" s="1336"/>
      <c r="CO55" s="1336"/>
      <c r="CP55" s="1336"/>
      <c r="CQ55" s="1336"/>
      <c r="CR55" s="1336"/>
      <c r="CS55" s="1336"/>
      <c r="CT55" s="1336"/>
      <c r="CU55" s="1336"/>
      <c r="CV55" s="1336"/>
      <c r="CW55" s="1336"/>
      <c r="CX55" s="1336"/>
      <c r="CY55" s="1336"/>
      <c r="CZ55" s="1336"/>
      <c r="DA55" s="1336"/>
      <c r="DB55" s="1336"/>
      <c r="DC55" s="1336"/>
      <c r="DD55" s="1336"/>
      <c r="DE55" s="1336"/>
      <c r="DF55" s="1336"/>
      <c r="DG55" s="1336"/>
      <c r="DH55" s="1336"/>
      <c r="DI55" s="1336"/>
      <c r="DJ55" s="1336"/>
      <c r="DK55" s="1336"/>
      <c r="DL55" s="1336"/>
      <c r="DM55" s="1336"/>
      <c r="DN55" s="1336"/>
      <c r="DO55" s="1336"/>
      <c r="DP55" s="1336"/>
      <c r="DQ55" s="1336"/>
      <c r="DR55" s="1336"/>
      <c r="DS55" s="1336"/>
      <c r="DT55" s="1336"/>
      <c r="DU55" s="1336"/>
      <c r="DV55" s="1336"/>
      <c r="DW55" s="1336"/>
      <c r="DX55" s="1336"/>
      <c r="DY55" s="1336"/>
      <c r="DZ55" s="1336"/>
      <c r="EA55" s="1336"/>
      <c r="EB55" s="1336"/>
      <c r="EC55" s="1336"/>
      <c r="ED55" s="1336"/>
      <c r="EE55" s="1336"/>
      <c r="EF55" s="1336"/>
      <c r="EG55" s="1336"/>
      <c r="EH55" s="1336"/>
      <c r="EI55" s="1336"/>
      <c r="EJ55" s="1336"/>
      <c r="EK55" s="1336"/>
      <c r="EL55" s="1336"/>
      <c r="EM55" s="1336"/>
      <c r="EN55" s="1336"/>
      <c r="EO55" s="1336"/>
      <c r="EP55" s="1336"/>
      <c r="EQ55" s="1336"/>
      <c r="ER55" s="1336"/>
      <c r="ES55" s="1336"/>
      <c r="ET55" s="1336"/>
      <c r="EU55" s="1336"/>
      <c r="EV55" s="1336"/>
      <c r="EW55" s="1336"/>
      <c r="EX55" s="1336"/>
      <c r="EY55" s="1336"/>
      <c r="EZ55" s="1336"/>
      <c r="FA55" s="1336"/>
      <c r="FB55" s="1336"/>
      <c r="FC55" s="1336"/>
      <c r="FD55" s="1336"/>
      <c r="FE55" s="1336"/>
      <c r="FF55" s="1336"/>
      <c r="FG55" s="1336"/>
      <c r="FH55" s="1336"/>
      <c r="FI55" s="1336"/>
      <c r="FJ55" s="1336"/>
      <c r="FK55" s="1336"/>
      <c r="FL55" s="1336"/>
      <c r="FM55" s="1336"/>
      <c r="FN55" s="1336"/>
      <c r="FO55" s="1336"/>
      <c r="FP55" s="1336"/>
      <c r="FQ55" s="1336"/>
      <c r="FR55" s="1336"/>
      <c r="FS55" s="1336"/>
      <c r="FT55" s="1336"/>
      <c r="FU55" s="1336"/>
      <c r="FV55" s="1336"/>
      <c r="FW55" s="1336"/>
      <c r="FX55" s="1336"/>
      <c r="FY55" s="1336"/>
      <c r="FZ55" s="1336"/>
      <c r="GA55" s="1336"/>
      <c r="GB55" s="1336"/>
      <c r="GC55" s="1336"/>
      <c r="GD55" s="1336"/>
      <c r="GE55" s="1336"/>
      <c r="GF55" s="1336"/>
      <c r="GG55" s="1336"/>
      <c r="GH55" s="1336"/>
      <c r="GI55" s="1336"/>
      <c r="GJ55" s="1336"/>
      <c r="GK55" s="1336"/>
      <c r="GL55" s="1336"/>
      <c r="GM55" s="1336"/>
      <c r="GN55" s="1336"/>
      <c r="GO55" s="1336"/>
      <c r="GP55" s="1336"/>
      <c r="GQ55" s="1336"/>
      <c r="GR55" s="1336"/>
      <c r="GS55" s="1336"/>
      <c r="GT55" s="1336"/>
      <c r="GU55" s="1336"/>
      <c r="GV55" s="1336"/>
      <c r="GW55" s="1336"/>
      <c r="GX55" s="1336"/>
      <c r="GY55" s="1336"/>
      <c r="GZ55" s="1336"/>
      <c r="HA55" s="1336"/>
      <c r="HB55" s="1336"/>
      <c r="HC55" s="1336"/>
      <c r="HD55" s="1336"/>
      <c r="HE55" s="1336"/>
      <c r="HF55" s="1336"/>
      <c r="HG55" s="1336"/>
      <c r="HH55" s="1336"/>
      <c r="HI55" s="1336"/>
      <c r="HJ55" s="1336"/>
      <c r="HK55" s="1336"/>
      <c r="HL55" s="1336"/>
      <c r="HM55" s="1336"/>
      <c r="HN55" s="1336"/>
      <c r="HO55" s="1336"/>
      <c r="HP55" s="1336"/>
      <c r="HQ55" s="1336"/>
      <c r="HR55" s="1336"/>
      <c r="HS55" s="1336"/>
      <c r="HT55" s="1336"/>
      <c r="HU55" s="1336"/>
      <c r="HV55" s="1336"/>
      <c r="HW55" s="1336"/>
      <c r="HX55" s="1336"/>
      <c r="HY55" s="1336"/>
      <c r="HZ55" s="1336"/>
      <c r="IA55" s="1336"/>
      <c r="IB55" s="1336"/>
      <c r="IC55" s="1336"/>
      <c r="ID55" s="1336"/>
      <c r="IE55" s="1336"/>
      <c r="IF55" s="1336"/>
      <c r="IG55" s="1336"/>
      <c r="IH55" s="1336"/>
      <c r="II55" s="1336"/>
      <c r="IJ55" s="1336"/>
      <c r="IK55" s="1336"/>
      <c r="IL55" s="1336"/>
      <c r="IM55" s="1336"/>
      <c r="IN55" s="1336"/>
      <c r="IO55" s="1336"/>
      <c r="IP55" s="1336"/>
    </row>
    <row r="56" spans="1:250">
      <c r="A56" s="1336"/>
      <c r="B56" s="1339"/>
      <c r="C56" s="1980"/>
      <c r="D56" s="1981"/>
      <c r="E56" s="1981"/>
      <c r="F56" s="1982"/>
      <c r="G56" s="1982"/>
      <c r="H56" s="1982"/>
      <c r="I56" s="1982"/>
      <c r="J56" s="1982"/>
      <c r="K56" s="1982"/>
      <c r="L56" s="1982"/>
      <c r="M56" s="1982"/>
      <c r="N56" s="1982"/>
      <c r="O56" s="1983"/>
      <c r="P56" s="1983"/>
      <c r="Q56" s="1983"/>
      <c r="R56" s="1983"/>
      <c r="S56" s="1983"/>
      <c r="T56" s="1983"/>
      <c r="U56" s="1983"/>
      <c r="V56" s="1983"/>
      <c r="W56" s="1983"/>
      <c r="X56" s="1983"/>
      <c r="Y56" s="1983"/>
      <c r="Z56" s="1983"/>
      <c r="AA56" s="1983"/>
      <c r="AB56" s="1983"/>
      <c r="AC56" s="1983"/>
      <c r="AD56" s="1983"/>
      <c r="AG56" s="1507"/>
      <c r="AH56" s="1613"/>
      <c r="AI56" s="1336"/>
      <c r="AJ56" s="1336"/>
      <c r="AK56" s="1336"/>
      <c r="AL56" s="1336"/>
      <c r="AM56" s="1336"/>
      <c r="AN56" s="1336"/>
      <c r="AO56" s="1507"/>
      <c r="AP56" s="1336"/>
      <c r="AQ56" s="327"/>
      <c r="AR56" s="1336"/>
      <c r="AS56" s="1336"/>
      <c r="AT56" s="1949"/>
      <c r="AU56" s="1949"/>
      <c r="AV56" s="1336"/>
      <c r="AW56" s="1336"/>
      <c r="AX56" s="1336"/>
      <c r="AY56" s="1336"/>
      <c r="AZ56" s="1336"/>
      <c r="BA56" s="1336"/>
      <c r="BB56" s="1336"/>
      <c r="BC56" s="1336"/>
      <c r="BD56" s="1336"/>
      <c r="BE56" s="1336"/>
      <c r="BF56" s="1336"/>
      <c r="BG56" s="1336"/>
      <c r="BH56" s="1336"/>
      <c r="BI56" s="1336"/>
      <c r="BJ56" s="1336"/>
      <c r="BK56" s="1336"/>
      <c r="BL56" s="1336"/>
      <c r="BM56" s="1336"/>
      <c r="BN56" s="1336"/>
      <c r="BO56" s="1336"/>
      <c r="BP56" s="1336"/>
      <c r="BQ56" s="1336"/>
      <c r="BR56" s="1336"/>
      <c r="BS56" s="1336"/>
      <c r="BT56" s="1336"/>
      <c r="BU56" s="1336"/>
      <c r="BV56" s="1336"/>
      <c r="BW56" s="1336"/>
      <c r="BX56" s="1336"/>
      <c r="BY56" s="1336"/>
      <c r="BZ56" s="1336"/>
      <c r="CA56" s="1336"/>
      <c r="CB56" s="1336"/>
      <c r="CC56" s="1336"/>
      <c r="CD56" s="1336"/>
      <c r="CE56" s="1336"/>
      <c r="CF56" s="1336"/>
      <c r="CG56" s="1336"/>
      <c r="CH56" s="1336"/>
      <c r="CI56" s="1336"/>
      <c r="CJ56" s="1336"/>
      <c r="CK56" s="1336"/>
      <c r="CL56" s="1336"/>
      <c r="CM56" s="1336"/>
      <c r="CN56" s="1336"/>
      <c r="CO56" s="1336"/>
      <c r="CP56" s="1336"/>
      <c r="CQ56" s="1336"/>
      <c r="CR56" s="1336"/>
      <c r="CS56" s="1336"/>
      <c r="CT56" s="1336"/>
      <c r="CU56" s="1336"/>
      <c r="CV56" s="1336"/>
      <c r="CW56" s="1336"/>
      <c r="CX56" s="1336"/>
      <c r="CY56" s="1336"/>
      <c r="CZ56" s="1336"/>
      <c r="DA56" s="1336"/>
      <c r="DB56" s="1336"/>
      <c r="DC56" s="1336"/>
      <c r="DD56" s="1336"/>
      <c r="DE56" s="1336"/>
      <c r="DF56" s="1336"/>
      <c r="DG56" s="1336"/>
      <c r="DH56" s="1336"/>
      <c r="DI56" s="1336"/>
      <c r="DJ56" s="1336"/>
      <c r="DK56" s="1336"/>
      <c r="DL56" s="1336"/>
      <c r="DM56" s="1336"/>
      <c r="DN56" s="1336"/>
      <c r="DO56" s="1336"/>
      <c r="DP56" s="1336"/>
      <c r="DQ56" s="1336"/>
      <c r="DR56" s="1336"/>
      <c r="DS56" s="1336"/>
      <c r="DT56" s="1336"/>
      <c r="DU56" s="1336"/>
      <c r="DV56" s="1336"/>
      <c r="DW56" s="1336"/>
      <c r="DX56" s="1336"/>
      <c r="DY56" s="1336"/>
      <c r="DZ56" s="1336"/>
      <c r="EA56" s="1336"/>
      <c r="EB56" s="1336"/>
      <c r="EC56" s="1336"/>
      <c r="ED56" s="1336"/>
      <c r="EE56" s="1336"/>
      <c r="EF56" s="1336"/>
      <c r="EG56" s="1336"/>
      <c r="EH56" s="1336"/>
      <c r="EI56" s="1336"/>
      <c r="EJ56" s="1336"/>
      <c r="EK56" s="1336"/>
      <c r="EL56" s="1336"/>
      <c r="EM56" s="1336"/>
      <c r="EN56" s="1336"/>
      <c r="EO56" s="1336"/>
      <c r="EP56" s="1336"/>
      <c r="EQ56" s="1336"/>
      <c r="ER56" s="1336"/>
      <c r="ES56" s="1336"/>
      <c r="ET56" s="1336"/>
      <c r="EU56" s="1336"/>
      <c r="EV56" s="1336"/>
      <c r="EW56" s="1336"/>
      <c r="EX56" s="1336"/>
      <c r="EY56" s="1336"/>
      <c r="EZ56" s="1336"/>
      <c r="FA56" s="1336"/>
      <c r="FB56" s="1336"/>
      <c r="FC56" s="1336"/>
      <c r="FD56" s="1336"/>
      <c r="FE56" s="1336"/>
      <c r="FF56" s="1336"/>
      <c r="FG56" s="1336"/>
      <c r="FH56" s="1336"/>
      <c r="FI56" s="1336"/>
      <c r="FJ56" s="1336"/>
      <c r="FK56" s="1336"/>
      <c r="FL56" s="1336"/>
      <c r="FM56" s="1336"/>
      <c r="FN56" s="1336"/>
      <c r="FO56" s="1336"/>
      <c r="FP56" s="1336"/>
      <c r="FQ56" s="1336"/>
      <c r="FR56" s="1336"/>
      <c r="FS56" s="1336"/>
      <c r="FT56" s="1336"/>
      <c r="FU56" s="1336"/>
      <c r="FV56" s="1336"/>
      <c r="FW56" s="1336"/>
      <c r="FX56" s="1336"/>
      <c r="FY56" s="1336"/>
      <c r="FZ56" s="1336"/>
      <c r="GA56" s="1336"/>
      <c r="GB56" s="1336"/>
      <c r="GC56" s="1336"/>
      <c r="GD56" s="1336"/>
      <c r="GE56" s="1336"/>
      <c r="GF56" s="1336"/>
      <c r="GG56" s="1336"/>
      <c r="GH56" s="1336"/>
      <c r="GI56" s="1336"/>
      <c r="GJ56" s="1336"/>
      <c r="GK56" s="1336"/>
      <c r="GL56" s="1336"/>
      <c r="GM56" s="1336"/>
      <c r="GN56" s="1336"/>
      <c r="GO56" s="1336"/>
      <c r="GP56" s="1336"/>
      <c r="GQ56" s="1336"/>
      <c r="GR56" s="1336"/>
      <c r="GS56" s="1336"/>
      <c r="GT56" s="1336"/>
      <c r="GU56" s="1336"/>
      <c r="GV56" s="1336"/>
      <c r="GW56" s="1336"/>
      <c r="GX56" s="1336"/>
      <c r="GY56" s="1336"/>
      <c r="GZ56" s="1336"/>
      <c r="HA56" s="1336"/>
      <c r="HB56" s="1336"/>
      <c r="HC56" s="1336"/>
      <c r="HD56" s="1336"/>
      <c r="HE56" s="1336"/>
      <c r="HF56" s="1336"/>
      <c r="HG56" s="1336"/>
      <c r="HH56" s="1336"/>
      <c r="HI56" s="1336"/>
      <c r="HJ56" s="1336"/>
      <c r="HK56" s="1336"/>
      <c r="HL56" s="1336"/>
      <c r="HM56" s="1336"/>
      <c r="HN56" s="1336"/>
      <c r="HO56" s="1336"/>
      <c r="HP56" s="1336"/>
      <c r="HQ56" s="1336"/>
      <c r="HR56" s="1336"/>
      <c r="HS56" s="1336"/>
      <c r="HT56" s="1336"/>
      <c r="HU56" s="1336"/>
      <c r="HV56" s="1336"/>
      <c r="HW56" s="1336"/>
      <c r="HX56" s="1336"/>
      <c r="HY56" s="1336"/>
      <c r="HZ56" s="1336"/>
      <c r="IA56" s="1336"/>
      <c r="IB56" s="1336"/>
      <c r="IC56" s="1336"/>
      <c r="ID56" s="1336"/>
      <c r="IE56" s="1336"/>
      <c r="IF56" s="1336"/>
      <c r="IG56" s="1336"/>
      <c r="IH56" s="1336"/>
      <c r="II56" s="1336"/>
      <c r="IJ56" s="1336"/>
      <c r="IK56" s="1336"/>
      <c r="IL56" s="1336"/>
      <c r="IM56" s="1336"/>
      <c r="IN56" s="1336"/>
      <c r="IO56" s="1336"/>
      <c r="IP56" s="1336"/>
    </row>
    <row r="57" spans="1:250">
      <c r="A57" s="1336"/>
      <c r="B57" s="1339"/>
      <c r="C57" s="1980"/>
      <c r="D57" s="1981"/>
      <c r="E57" s="1613"/>
      <c r="Y57" s="1984"/>
      <c r="Z57" s="1984"/>
      <c r="AA57" s="1984"/>
      <c r="AB57" s="1984"/>
      <c r="AE57" s="1613"/>
      <c r="AF57" s="1613"/>
      <c r="AG57" s="1985"/>
      <c r="AH57" s="1985"/>
      <c r="AI57" s="1985"/>
      <c r="AJ57" s="1985"/>
      <c r="AK57" s="1985"/>
      <c r="AL57" s="1985"/>
      <c r="AM57" s="1985"/>
      <c r="AN57" s="1985"/>
      <c r="AO57" s="1507"/>
      <c r="AP57" s="1336"/>
      <c r="AQ57" s="327"/>
      <c r="AR57" s="1336"/>
      <c r="AS57" s="1336"/>
      <c r="AT57" s="1949"/>
      <c r="AU57" s="1949"/>
      <c r="AV57" s="1336"/>
      <c r="AW57" s="1336"/>
      <c r="AX57" s="1336"/>
      <c r="AY57" s="1336"/>
      <c r="AZ57" s="1336"/>
      <c r="BA57" s="1336"/>
      <c r="BB57" s="1336"/>
      <c r="BC57" s="1336"/>
      <c r="BD57" s="1336"/>
      <c r="BE57" s="1336"/>
      <c r="BF57" s="1336"/>
      <c r="BG57" s="1336"/>
      <c r="BH57" s="1336"/>
      <c r="BI57" s="1336"/>
      <c r="BJ57" s="1336"/>
      <c r="BK57" s="1336"/>
      <c r="BL57" s="1336"/>
      <c r="BM57" s="1336"/>
      <c r="BN57" s="1336"/>
      <c r="BO57" s="1336"/>
      <c r="BP57" s="1336"/>
      <c r="BQ57" s="1336"/>
      <c r="BR57" s="1336"/>
      <c r="BS57" s="1336"/>
      <c r="BT57" s="1336"/>
      <c r="BU57" s="1336"/>
      <c r="BV57" s="1336"/>
      <c r="BW57" s="1336"/>
      <c r="BX57" s="1336"/>
      <c r="BY57" s="1336"/>
      <c r="BZ57" s="1336"/>
      <c r="CA57" s="1336"/>
      <c r="CB57" s="1336"/>
      <c r="CC57" s="1336"/>
      <c r="CD57" s="1336"/>
      <c r="CE57" s="1336"/>
      <c r="CF57" s="1336"/>
      <c r="CG57" s="1336"/>
      <c r="CH57" s="1336"/>
      <c r="CI57" s="1336"/>
      <c r="CJ57" s="1336"/>
      <c r="CK57" s="1336"/>
      <c r="CL57" s="1336"/>
      <c r="CM57" s="1336"/>
      <c r="CN57" s="1336"/>
      <c r="CO57" s="1336"/>
      <c r="CP57" s="1336"/>
      <c r="CQ57" s="1336"/>
      <c r="CR57" s="1336"/>
      <c r="CS57" s="1336"/>
      <c r="CT57" s="1336"/>
      <c r="CU57" s="1336"/>
      <c r="CV57" s="1336"/>
      <c r="CW57" s="1336"/>
      <c r="CX57" s="1336"/>
      <c r="CY57" s="1336"/>
      <c r="CZ57" s="1336"/>
      <c r="DA57" s="1336"/>
      <c r="DB57" s="1336"/>
      <c r="DC57" s="1336"/>
      <c r="DD57" s="1336"/>
      <c r="DE57" s="1336"/>
      <c r="DF57" s="1336"/>
      <c r="DG57" s="1336"/>
      <c r="DH57" s="1336"/>
      <c r="DI57" s="1336"/>
      <c r="DJ57" s="1336"/>
      <c r="DK57" s="1336"/>
      <c r="DL57" s="1336"/>
      <c r="DM57" s="1336"/>
      <c r="DN57" s="1336"/>
      <c r="DO57" s="1336"/>
      <c r="DP57" s="1336"/>
      <c r="DQ57" s="1336"/>
      <c r="DR57" s="1336"/>
      <c r="DS57" s="1336"/>
      <c r="DT57" s="1336"/>
      <c r="DU57" s="1336"/>
      <c r="DV57" s="1336"/>
      <c r="DW57" s="1336"/>
      <c r="DX57" s="1336"/>
      <c r="DY57" s="1336"/>
      <c r="DZ57" s="1336"/>
      <c r="EA57" s="1336"/>
      <c r="EB57" s="1336"/>
      <c r="EC57" s="1336"/>
      <c r="ED57" s="1336"/>
      <c r="EE57" s="1336"/>
      <c r="EF57" s="1336"/>
      <c r="EG57" s="1336"/>
      <c r="EH57" s="1336"/>
      <c r="EI57" s="1336"/>
      <c r="EJ57" s="1336"/>
      <c r="EK57" s="1336"/>
      <c r="EL57" s="1336"/>
      <c r="EM57" s="1336"/>
      <c r="EN57" s="1336"/>
      <c r="EO57" s="1336"/>
      <c r="EP57" s="1336"/>
      <c r="EQ57" s="1336"/>
      <c r="ER57" s="1336"/>
      <c r="ES57" s="1336"/>
      <c r="ET57" s="1336"/>
      <c r="EU57" s="1336"/>
      <c r="EV57" s="1336"/>
      <c r="EW57" s="1336"/>
      <c r="EX57" s="1336"/>
      <c r="EY57" s="1336"/>
      <c r="EZ57" s="1336"/>
      <c r="FA57" s="1336"/>
      <c r="FB57" s="1336"/>
      <c r="FC57" s="1336"/>
      <c r="FD57" s="1336"/>
      <c r="FE57" s="1336"/>
      <c r="FF57" s="1336"/>
      <c r="FG57" s="1336"/>
      <c r="FH57" s="1336"/>
      <c r="FI57" s="1336"/>
      <c r="FJ57" s="1336"/>
      <c r="FK57" s="1336"/>
      <c r="FL57" s="1336"/>
      <c r="FM57" s="1336"/>
      <c r="FN57" s="1336"/>
      <c r="FO57" s="1336"/>
      <c r="FP57" s="1336"/>
      <c r="FQ57" s="1336"/>
      <c r="FR57" s="1336"/>
      <c r="FS57" s="1336"/>
      <c r="FT57" s="1336"/>
      <c r="FU57" s="1336"/>
      <c r="FV57" s="1336"/>
      <c r="FW57" s="1336"/>
      <c r="FX57" s="1336"/>
      <c r="FY57" s="1336"/>
      <c r="FZ57" s="1336"/>
      <c r="GA57" s="1336"/>
      <c r="GB57" s="1336"/>
      <c r="GC57" s="1336"/>
      <c r="GD57" s="1336"/>
      <c r="GE57" s="1336"/>
      <c r="GF57" s="1336"/>
      <c r="GG57" s="1336"/>
      <c r="GH57" s="1336"/>
      <c r="GI57" s="1336"/>
      <c r="GJ57" s="1336"/>
      <c r="GK57" s="1336"/>
      <c r="GL57" s="1336"/>
      <c r="GM57" s="1336"/>
      <c r="GN57" s="1336"/>
      <c r="GO57" s="1336"/>
      <c r="GP57" s="1336"/>
      <c r="GQ57" s="1336"/>
      <c r="GR57" s="1336"/>
      <c r="GS57" s="1336"/>
      <c r="GT57" s="1336"/>
      <c r="GU57" s="1336"/>
      <c r="GV57" s="1336"/>
      <c r="GW57" s="1336"/>
      <c r="GX57" s="1336"/>
      <c r="GY57" s="1336"/>
      <c r="GZ57" s="1336"/>
      <c r="HA57" s="1336"/>
      <c r="HB57" s="1336"/>
      <c r="HC57" s="1336"/>
      <c r="HD57" s="1336"/>
      <c r="HE57" s="1336"/>
      <c r="HF57" s="1336"/>
      <c r="HG57" s="1336"/>
      <c r="HH57" s="1336"/>
      <c r="HI57" s="1336"/>
      <c r="HJ57" s="1336"/>
      <c r="HK57" s="1336"/>
      <c r="HL57" s="1336"/>
      <c r="HM57" s="1336"/>
      <c r="HN57" s="1336"/>
      <c r="HO57" s="1336"/>
      <c r="HP57" s="1336"/>
      <c r="HQ57" s="1336"/>
      <c r="HR57" s="1336"/>
      <c r="HS57" s="1336"/>
      <c r="HT57" s="1336"/>
      <c r="HU57" s="1336"/>
      <c r="HV57" s="1336"/>
      <c r="HW57" s="1336"/>
      <c r="HX57" s="1336"/>
      <c r="HY57" s="1336"/>
      <c r="HZ57" s="1336"/>
      <c r="IA57" s="1336"/>
      <c r="IB57" s="1336"/>
      <c r="IC57" s="1336"/>
      <c r="ID57" s="1336"/>
      <c r="IE57" s="1336"/>
      <c r="IF57" s="1336"/>
      <c r="IG57" s="1336"/>
      <c r="IH57" s="1336"/>
      <c r="II57" s="1336"/>
      <c r="IJ57" s="1336"/>
      <c r="IK57" s="1336"/>
      <c r="IL57" s="1336"/>
      <c r="IM57" s="1336"/>
      <c r="IN57" s="1336"/>
      <c r="IO57" s="1336"/>
      <c r="IP57" s="1336"/>
    </row>
    <row r="58" spans="1:250" ht="14.5" thickBot="1">
      <c r="A58" s="1336"/>
      <c r="B58" s="2205" t="s">
        <v>1383</v>
      </c>
      <c r="C58" s="1980"/>
      <c r="D58" s="1981"/>
      <c r="E58" s="1981"/>
      <c r="F58" s="1982"/>
      <c r="G58" s="1982"/>
      <c r="H58" s="1982"/>
      <c r="I58" s="1982"/>
      <c r="J58" s="1982"/>
      <c r="K58" s="1982"/>
      <c r="L58" s="1982"/>
      <c r="M58" s="1982"/>
      <c r="N58" s="1982"/>
      <c r="O58" s="1983"/>
      <c r="P58" s="1983"/>
      <c r="Q58" s="1983"/>
      <c r="R58" s="1983"/>
      <c r="S58" s="1983"/>
      <c r="T58" s="1983"/>
      <c r="U58" s="1983"/>
      <c r="V58" s="1983"/>
      <c r="W58" s="1983"/>
      <c r="X58" s="1983"/>
      <c r="Y58" s="1983"/>
      <c r="Z58" s="1983"/>
      <c r="AA58" s="1983"/>
      <c r="AB58" s="1983" t="s">
        <v>521</v>
      </c>
      <c r="AC58" s="1983"/>
      <c r="AD58" s="1983"/>
      <c r="AG58" s="1507"/>
      <c r="AH58" s="1613"/>
      <c r="AI58" s="1336"/>
      <c r="AJ58" s="1336"/>
      <c r="AK58" s="1336"/>
      <c r="AL58" s="1336"/>
      <c r="AM58" s="1336"/>
      <c r="AN58" s="1336"/>
      <c r="AO58" s="1203" t="s">
        <v>1257</v>
      </c>
      <c r="AP58" s="1336"/>
      <c r="AQ58" s="327" t="s">
        <v>271</v>
      </c>
      <c r="AR58" s="1336"/>
      <c r="AS58" s="1336"/>
      <c r="AT58" s="1949"/>
      <c r="AU58" s="1949"/>
      <c r="AV58" s="1336"/>
      <c r="AW58" s="1336"/>
      <c r="AX58" s="1336"/>
      <c r="AY58" s="1336"/>
      <c r="AZ58" s="1336"/>
      <c r="BA58" s="1336"/>
      <c r="BB58" s="1336"/>
      <c r="BC58" s="1336"/>
      <c r="BD58" s="1336"/>
      <c r="BE58" s="1336"/>
      <c r="BF58" s="1336"/>
      <c r="BG58" s="1336"/>
      <c r="BH58" s="1336"/>
      <c r="BI58" s="1336"/>
      <c r="BJ58" s="1336"/>
      <c r="BK58" s="1336"/>
      <c r="BL58" s="1336"/>
      <c r="BM58" s="1336"/>
      <c r="BN58" s="1336"/>
      <c r="BO58" s="1336"/>
      <c r="BP58" s="1336"/>
      <c r="BQ58" s="1336"/>
      <c r="BR58" s="1336"/>
      <c r="BS58" s="1336"/>
      <c r="BT58" s="1336"/>
      <c r="BU58" s="1336"/>
      <c r="BV58" s="1336"/>
      <c r="BW58" s="1336"/>
      <c r="BX58" s="1336"/>
      <c r="BY58" s="1336"/>
      <c r="BZ58" s="1336"/>
      <c r="CA58" s="1336"/>
      <c r="CB58" s="1336"/>
      <c r="CC58" s="1336"/>
      <c r="CD58" s="1336"/>
      <c r="CE58" s="1336"/>
      <c r="CF58" s="1336"/>
      <c r="CG58" s="1336"/>
      <c r="CH58" s="1336"/>
      <c r="CI58" s="1336"/>
      <c r="CJ58" s="1336"/>
      <c r="CK58" s="1336"/>
      <c r="CL58" s="1336"/>
      <c r="CM58" s="1336"/>
      <c r="CN58" s="1336"/>
      <c r="CO58" s="1336"/>
      <c r="CP58" s="1336"/>
      <c r="CQ58" s="1336"/>
      <c r="CR58" s="1336"/>
      <c r="CS58" s="1336"/>
      <c r="CT58" s="1336"/>
      <c r="CU58" s="1336"/>
      <c r="CV58" s="1336"/>
      <c r="CW58" s="1336"/>
      <c r="CX58" s="1336"/>
      <c r="CY58" s="1336"/>
      <c r="CZ58" s="1336"/>
      <c r="DA58" s="1336"/>
      <c r="DB58" s="1336"/>
      <c r="DC58" s="1336"/>
      <c r="DD58" s="1336"/>
      <c r="DE58" s="1336"/>
      <c r="DF58" s="1336"/>
      <c r="DG58" s="1336"/>
      <c r="DH58" s="1336"/>
      <c r="DI58" s="1336"/>
      <c r="DJ58" s="1336"/>
      <c r="DK58" s="1336"/>
      <c r="DL58" s="1336"/>
      <c r="DM58" s="1336"/>
      <c r="DN58" s="1336"/>
      <c r="DO58" s="1336"/>
      <c r="DP58" s="1336"/>
      <c r="DQ58" s="1336"/>
      <c r="DR58" s="1336"/>
      <c r="DS58" s="1336"/>
      <c r="DT58" s="1336"/>
      <c r="DU58" s="1336"/>
      <c r="DV58" s="1336"/>
      <c r="DW58" s="1336"/>
      <c r="DX58" s="1336"/>
      <c r="DY58" s="1336"/>
      <c r="DZ58" s="1336"/>
      <c r="EA58" s="1336"/>
      <c r="EB58" s="1336"/>
      <c r="EC58" s="1336"/>
      <c r="ED58" s="1336"/>
      <c r="EE58" s="1336"/>
      <c r="EF58" s="1336"/>
      <c r="EG58" s="1336"/>
      <c r="EH58" s="1336"/>
      <c r="EI58" s="1336"/>
      <c r="EJ58" s="1336"/>
      <c r="EK58" s="1336"/>
      <c r="EL58" s="1336"/>
      <c r="EM58" s="1336"/>
      <c r="EN58" s="1336"/>
      <c r="EO58" s="1336"/>
      <c r="EP58" s="1336"/>
      <c r="EQ58" s="1336"/>
      <c r="ER58" s="1336"/>
      <c r="ES58" s="1336"/>
      <c r="ET58" s="1336"/>
      <c r="EU58" s="1336"/>
      <c r="EV58" s="1336"/>
      <c r="EW58" s="1336"/>
      <c r="EX58" s="1336"/>
      <c r="EY58" s="1336"/>
      <c r="EZ58" s="1336"/>
      <c r="FA58" s="1336"/>
      <c r="FB58" s="1336"/>
      <c r="FC58" s="1336"/>
      <c r="FD58" s="1336"/>
      <c r="FE58" s="1336"/>
      <c r="FF58" s="1336"/>
      <c r="FG58" s="1336"/>
      <c r="FH58" s="1336"/>
      <c r="FI58" s="1336"/>
      <c r="FJ58" s="1336"/>
      <c r="FK58" s="1336"/>
      <c r="FL58" s="1336"/>
      <c r="FM58" s="1336"/>
      <c r="FN58" s="1336"/>
      <c r="FO58" s="1336"/>
      <c r="FP58" s="1336"/>
      <c r="FQ58" s="1336"/>
      <c r="FR58" s="1336"/>
      <c r="FS58" s="1336"/>
      <c r="FT58" s="1336"/>
      <c r="FU58" s="1336"/>
      <c r="FV58" s="1336"/>
      <c r="FW58" s="1336"/>
      <c r="FX58" s="1336"/>
      <c r="FY58" s="1336"/>
      <c r="FZ58" s="1336"/>
      <c r="GA58" s="1336"/>
      <c r="GB58" s="1336"/>
      <c r="GC58" s="1336"/>
      <c r="GD58" s="1336"/>
      <c r="GE58" s="1336"/>
      <c r="GF58" s="1336"/>
      <c r="GG58" s="1336"/>
      <c r="GH58" s="1336"/>
      <c r="GI58" s="1336"/>
      <c r="GJ58" s="1336"/>
      <c r="GK58" s="1336"/>
      <c r="GL58" s="1336"/>
      <c r="GM58" s="1336"/>
      <c r="GN58" s="1336"/>
      <c r="GO58" s="1336"/>
      <c r="GP58" s="1336"/>
      <c r="GQ58" s="1336"/>
      <c r="GR58" s="1336"/>
      <c r="GS58" s="1336"/>
      <c r="GT58" s="1336"/>
      <c r="GU58" s="1336"/>
      <c r="GV58" s="1336"/>
      <c r="GW58" s="1336"/>
      <c r="GX58" s="1336"/>
      <c r="GY58" s="1336"/>
      <c r="GZ58" s="1336"/>
      <c r="HA58" s="1336"/>
      <c r="HB58" s="1336"/>
      <c r="HC58" s="1336"/>
      <c r="HD58" s="1336"/>
      <c r="HE58" s="1336"/>
      <c r="HF58" s="1336"/>
      <c r="HG58" s="1336"/>
      <c r="HH58" s="1336"/>
      <c r="HI58" s="1336"/>
      <c r="HJ58" s="1336"/>
      <c r="HK58" s="1336"/>
      <c r="HL58" s="1336"/>
      <c r="HM58" s="1336"/>
      <c r="HN58" s="1336"/>
      <c r="HO58" s="1336"/>
      <c r="HP58" s="1336"/>
      <c r="HQ58" s="1336"/>
      <c r="HR58" s="1336"/>
      <c r="HS58" s="1336"/>
      <c r="HT58" s="1336"/>
      <c r="HU58" s="1336"/>
      <c r="HV58" s="1336"/>
      <c r="HW58" s="1336"/>
      <c r="HX58" s="1336"/>
      <c r="HY58" s="1336"/>
      <c r="HZ58" s="1336"/>
      <c r="IA58" s="1336"/>
      <c r="IB58" s="1336"/>
      <c r="IC58" s="1336"/>
      <c r="ID58" s="1336"/>
      <c r="IE58" s="1336"/>
      <c r="IF58" s="1336"/>
      <c r="IG58" s="1336"/>
      <c r="IH58" s="1336"/>
      <c r="II58" s="1336"/>
      <c r="IJ58" s="1336"/>
      <c r="IK58" s="1336"/>
      <c r="IL58" s="1336"/>
      <c r="IM58" s="1336"/>
      <c r="IN58" s="1336"/>
      <c r="IO58" s="1336"/>
      <c r="IP58" s="1336"/>
    </row>
    <row r="59" spans="1:250" s="1996" customFormat="1" ht="12">
      <c r="A59" s="1548"/>
      <c r="B59" s="1986"/>
      <c r="C59" s="1987"/>
      <c r="D59" s="1878" t="s">
        <v>957</v>
      </c>
      <c r="E59" s="1879"/>
      <c r="F59" s="1988"/>
      <c r="G59" s="1988"/>
      <c r="H59" s="1988"/>
      <c r="I59" s="1988"/>
      <c r="J59" s="1988"/>
      <c r="K59" s="1988"/>
      <c r="L59" s="1988"/>
      <c r="M59" s="1988"/>
      <c r="N59" s="1988"/>
      <c r="O59" s="1989" t="s">
        <v>521</v>
      </c>
      <c r="P59" s="1989"/>
      <c r="Q59" s="1990" t="s">
        <v>1109</v>
      </c>
      <c r="R59" s="1990"/>
      <c r="S59" s="1990"/>
      <c r="T59" s="1990"/>
      <c r="U59" s="1990"/>
      <c r="V59" s="1990"/>
      <c r="W59" s="1990"/>
      <c r="X59" s="1990"/>
      <c r="Y59" s="1990"/>
      <c r="Z59" s="1990"/>
      <c r="AA59" s="1990"/>
      <c r="AB59" s="1990"/>
      <c r="AC59" s="1990"/>
      <c r="AD59" s="1991"/>
      <c r="AE59" s="1992"/>
      <c r="AF59" s="1992"/>
      <c r="AG59" s="1993"/>
      <c r="AH59" s="1880"/>
      <c r="AI59" s="1877"/>
      <c r="AJ59" s="1877"/>
      <c r="AK59" s="1877"/>
      <c r="AL59" s="1877"/>
      <c r="AM59" s="1877"/>
      <c r="AN59" s="1877"/>
      <c r="AO59" s="1994" t="s">
        <v>960</v>
      </c>
      <c r="AP59" s="1548"/>
      <c r="AQ59" s="1548"/>
      <c r="AR59" s="1548"/>
      <c r="AS59" s="1548"/>
      <c r="AT59" s="1995"/>
      <c r="AU59" s="1995"/>
      <c r="AV59" s="1336"/>
      <c r="AW59" s="1336"/>
      <c r="AX59" s="1548"/>
      <c r="AY59" s="1548"/>
      <c r="AZ59" s="1548"/>
      <c r="BA59" s="1548"/>
      <c r="BB59" s="1548"/>
      <c r="BC59" s="1548"/>
      <c r="BD59" s="1548"/>
      <c r="BE59" s="1548"/>
      <c r="BF59" s="1548"/>
      <c r="BG59" s="1548"/>
      <c r="BH59" s="1548"/>
      <c r="BI59" s="1548"/>
      <c r="BJ59" s="1548"/>
      <c r="BK59" s="1548"/>
      <c r="BL59" s="1548"/>
      <c r="BM59" s="1548"/>
      <c r="BN59" s="1548"/>
      <c r="BO59" s="1548"/>
      <c r="BP59" s="1548"/>
      <c r="BQ59" s="1548"/>
      <c r="BR59" s="1548"/>
      <c r="BS59" s="1548"/>
      <c r="BT59" s="1548"/>
      <c r="BU59" s="1548"/>
      <c r="BV59" s="1548"/>
      <c r="BW59" s="1548"/>
      <c r="BX59" s="1548"/>
      <c r="BY59" s="1548"/>
      <c r="BZ59" s="1548"/>
      <c r="CA59" s="1548"/>
      <c r="CB59" s="1548"/>
      <c r="CC59" s="1548"/>
      <c r="CD59" s="1548"/>
      <c r="CE59" s="1548"/>
      <c r="CF59" s="1548"/>
      <c r="CG59" s="1548"/>
      <c r="CH59" s="1548"/>
      <c r="CI59" s="1548"/>
      <c r="CJ59" s="1548"/>
      <c r="CK59" s="1548"/>
      <c r="CL59" s="1548"/>
      <c r="CM59" s="1548"/>
      <c r="CN59" s="1548"/>
      <c r="CO59" s="1548"/>
      <c r="CP59" s="1548"/>
      <c r="CQ59" s="1548"/>
      <c r="CR59" s="1548"/>
      <c r="CS59" s="1548"/>
      <c r="CT59" s="1548"/>
      <c r="CU59" s="1548"/>
      <c r="CV59" s="1548"/>
      <c r="CW59" s="1548"/>
      <c r="CX59" s="1548"/>
      <c r="CY59" s="1548"/>
      <c r="CZ59" s="1548"/>
      <c r="DA59" s="1548"/>
      <c r="DB59" s="1548"/>
      <c r="DC59" s="1548"/>
      <c r="DD59" s="1548"/>
      <c r="DE59" s="1548"/>
      <c r="DF59" s="1548"/>
      <c r="DG59" s="1548"/>
      <c r="DH59" s="1548"/>
      <c r="DI59" s="1548"/>
      <c r="DJ59" s="1548"/>
      <c r="DK59" s="1548"/>
      <c r="DL59" s="1548"/>
      <c r="DM59" s="1548"/>
      <c r="DN59" s="1548"/>
      <c r="DO59" s="1548"/>
      <c r="DP59" s="1548"/>
      <c r="DQ59" s="1548"/>
      <c r="DR59" s="1548"/>
      <c r="DS59" s="1548"/>
      <c r="DT59" s="1548"/>
      <c r="DU59" s="1548"/>
      <c r="DV59" s="1548"/>
      <c r="DW59" s="1548"/>
      <c r="DX59" s="1548"/>
      <c r="DY59" s="1548"/>
      <c r="DZ59" s="1548"/>
      <c r="EA59" s="1548"/>
      <c r="EB59" s="1548"/>
      <c r="EC59" s="1548"/>
      <c r="ED59" s="1548"/>
      <c r="EE59" s="1548"/>
      <c r="EF59" s="1548"/>
      <c r="EG59" s="1548"/>
      <c r="EH59" s="1548"/>
      <c r="EI59" s="1548"/>
      <c r="EJ59" s="1548"/>
      <c r="EK59" s="1548"/>
      <c r="EL59" s="1548"/>
      <c r="EM59" s="1548"/>
      <c r="EN59" s="1548"/>
      <c r="EO59" s="1548"/>
      <c r="EP59" s="1548"/>
      <c r="EQ59" s="1548"/>
      <c r="ER59" s="1548"/>
      <c r="ES59" s="1548"/>
      <c r="ET59" s="1548"/>
      <c r="EU59" s="1548"/>
      <c r="EV59" s="1548"/>
      <c r="EW59" s="1548"/>
      <c r="EX59" s="1548"/>
      <c r="EY59" s="1548"/>
      <c r="EZ59" s="1548"/>
      <c r="FA59" s="1548"/>
      <c r="FB59" s="1548"/>
      <c r="FC59" s="1548"/>
      <c r="FD59" s="1548"/>
      <c r="FE59" s="1548"/>
      <c r="FF59" s="1548"/>
      <c r="FG59" s="1548"/>
      <c r="FH59" s="1548"/>
      <c r="FI59" s="1548"/>
      <c r="FJ59" s="1548"/>
      <c r="FK59" s="1548"/>
      <c r="FL59" s="1548"/>
      <c r="FM59" s="1548"/>
      <c r="FN59" s="1548"/>
      <c r="FO59" s="1548"/>
      <c r="FP59" s="1548"/>
      <c r="FQ59" s="1548"/>
      <c r="FR59" s="1548"/>
      <c r="FS59" s="1548"/>
      <c r="FT59" s="1548"/>
      <c r="FU59" s="1548"/>
      <c r="FV59" s="1548"/>
      <c r="FW59" s="1548"/>
      <c r="FX59" s="1548"/>
      <c r="FY59" s="1548"/>
      <c r="FZ59" s="1548"/>
      <c r="GA59" s="1548"/>
      <c r="GB59" s="1548"/>
      <c r="GC59" s="1548"/>
      <c r="GD59" s="1548"/>
      <c r="GE59" s="1548"/>
      <c r="GF59" s="1548"/>
      <c r="GG59" s="1548"/>
      <c r="GH59" s="1548"/>
      <c r="GI59" s="1548"/>
      <c r="GJ59" s="1548"/>
      <c r="GK59" s="1548"/>
      <c r="GL59" s="1548"/>
      <c r="GM59" s="1548"/>
      <c r="GN59" s="1548"/>
      <c r="GO59" s="1548"/>
      <c r="GP59" s="1548"/>
      <c r="GQ59" s="1548"/>
      <c r="GR59" s="1548"/>
      <c r="GS59" s="1548"/>
      <c r="GT59" s="1548"/>
      <c r="GU59" s="1548"/>
      <c r="GV59" s="1548"/>
      <c r="GW59" s="1548"/>
      <c r="GX59" s="1548"/>
      <c r="GY59" s="1548"/>
      <c r="GZ59" s="1548"/>
      <c r="HA59" s="1548"/>
      <c r="HB59" s="1548"/>
      <c r="HC59" s="1548"/>
      <c r="HD59" s="1548"/>
      <c r="HE59" s="1548"/>
      <c r="HF59" s="1548"/>
      <c r="HG59" s="1548"/>
      <c r="HH59" s="1548"/>
      <c r="HI59" s="1548"/>
      <c r="HJ59" s="1548"/>
      <c r="HK59" s="1548"/>
      <c r="HL59" s="1548"/>
      <c r="HM59" s="1548"/>
      <c r="HN59" s="1548"/>
      <c r="HO59" s="1548"/>
      <c r="HP59" s="1548"/>
      <c r="HQ59" s="1548"/>
      <c r="HR59" s="1548"/>
      <c r="HS59" s="1548"/>
      <c r="HT59" s="1548"/>
      <c r="HU59" s="1548"/>
      <c r="HV59" s="1548"/>
      <c r="HW59" s="1548"/>
      <c r="HX59" s="1548"/>
      <c r="HY59" s="1548"/>
      <c r="HZ59" s="1548"/>
      <c r="IA59" s="1548"/>
      <c r="IB59" s="1548"/>
      <c r="IC59" s="1548"/>
      <c r="ID59" s="1548"/>
      <c r="IE59" s="1548"/>
      <c r="IF59" s="1548"/>
      <c r="IG59" s="1548"/>
      <c r="IH59" s="1548"/>
      <c r="II59" s="1548"/>
      <c r="IJ59" s="1548"/>
      <c r="IK59" s="1548"/>
      <c r="IL59" s="1548"/>
      <c r="IM59" s="1548"/>
      <c r="IN59" s="1548"/>
      <c r="IO59" s="1548"/>
      <c r="IP59" s="1548"/>
    </row>
    <row r="60" spans="1:250" ht="12">
      <c r="A60" s="1548"/>
      <c r="B60" s="1997"/>
      <c r="C60" s="1204"/>
      <c r="D60" s="1998"/>
      <c r="E60" s="1999">
        <v>1989</v>
      </c>
      <c r="F60" s="1881">
        <v>1990</v>
      </c>
      <c r="G60" s="1882">
        <v>1991</v>
      </c>
      <c r="H60" s="1882">
        <v>1992</v>
      </c>
      <c r="I60" s="1882">
        <v>1993</v>
      </c>
      <c r="J60" s="1883">
        <v>1994</v>
      </c>
      <c r="K60" s="1882">
        <v>1995</v>
      </c>
      <c r="L60" s="1882">
        <v>1996</v>
      </c>
      <c r="M60" s="1882">
        <v>1997</v>
      </c>
      <c r="N60" s="1882">
        <v>1998</v>
      </c>
      <c r="O60" s="1884">
        <v>1999</v>
      </c>
      <c r="P60" s="1884">
        <v>2000</v>
      </c>
      <c r="Q60" s="1884">
        <v>2001</v>
      </c>
      <c r="R60" s="1884">
        <v>2002</v>
      </c>
      <c r="S60" s="1884">
        <v>2003</v>
      </c>
      <c r="T60" s="1884">
        <v>2004</v>
      </c>
      <c r="U60" s="1884">
        <v>2005</v>
      </c>
      <c r="V60" s="1884">
        <v>2006</v>
      </c>
      <c r="W60" s="1884">
        <v>2007</v>
      </c>
      <c r="X60" s="1884">
        <v>2008</v>
      </c>
      <c r="Y60" s="1884">
        <v>2009</v>
      </c>
      <c r="Z60" s="1884">
        <v>2010</v>
      </c>
      <c r="AA60" s="1884">
        <v>2011</v>
      </c>
      <c r="AB60" s="1884">
        <v>2012</v>
      </c>
      <c r="AC60" s="1884">
        <v>2013</v>
      </c>
      <c r="AD60" s="1885">
        <v>2014</v>
      </c>
      <c r="AE60" s="1884">
        <v>2015</v>
      </c>
      <c r="AF60" s="1886">
        <v>2016</v>
      </c>
      <c r="AG60" s="1884">
        <v>2017</v>
      </c>
      <c r="AH60" s="1886">
        <v>2018</v>
      </c>
      <c r="AI60" s="1884">
        <v>2019</v>
      </c>
      <c r="AJ60" s="2000">
        <v>2020</v>
      </c>
      <c r="AK60" s="1888">
        <v>2021</v>
      </c>
      <c r="AL60" s="1888">
        <v>2022</v>
      </c>
      <c r="AM60" s="2360">
        <v>2023</v>
      </c>
      <c r="AN60" s="2361">
        <v>2024</v>
      </c>
      <c r="AO60" s="2001"/>
      <c r="AP60" s="1204"/>
      <c r="AQ60" s="1204"/>
      <c r="AR60" s="1548"/>
      <c r="AS60" s="1548"/>
      <c r="AT60" s="1995"/>
      <c r="AU60" s="1995"/>
      <c r="AV60" s="1336"/>
      <c r="AW60" s="1336"/>
      <c r="AX60" s="1548"/>
      <c r="AY60" s="1548"/>
      <c r="AZ60" s="1548"/>
      <c r="BA60" s="1548"/>
      <c r="BB60" s="1548"/>
      <c r="BC60" s="1548"/>
      <c r="BD60" s="1548"/>
      <c r="BE60" s="1548"/>
      <c r="BF60" s="1548"/>
      <c r="BG60" s="1548"/>
      <c r="BH60" s="1548"/>
      <c r="BI60" s="1548"/>
      <c r="BJ60" s="1548"/>
      <c r="BK60" s="1548"/>
      <c r="BL60" s="1548"/>
      <c r="BM60" s="1548"/>
      <c r="BN60" s="1548"/>
      <c r="BO60" s="1548"/>
      <c r="BP60" s="1548"/>
      <c r="BQ60" s="1548"/>
      <c r="BR60" s="1548"/>
      <c r="BS60" s="1548"/>
      <c r="BT60" s="1548"/>
      <c r="BU60" s="1548"/>
      <c r="BV60" s="1548"/>
      <c r="BW60" s="1548"/>
      <c r="BX60" s="1548"/>
      <c r="BY60" s="1548"/>
      <c r="BZ60" s="1548"/>
      <c r="CA60" s="1548"/>
      <c r="CB60" s="1548"/>
      <c r="CC60" s="1548"/>
      <c r="CD60" s="1548"/>
      <c r="CE60" s="1548"/>
      <c r="CF60" s="1548"/>
      <c r="CG60" s="1548"/>
      <c r="CH60" s="1548"/>
      <c r="CI60" s="1548"/>
      <c r="CJ60" s="1548"/>
      <c r="CK60" s="1548"/>
      <c r="CL60" s="1548"/>
      <c r="CM60" s="1548"/>
      <c r="CN60" s="1548"/>
      <c r="CO60" s="1548"/>
      <c r="CP60" s="1548"/>
      <c r="CQ60" s="1548"/>
      <c r="CR60" s="1548"/>
      <c r="CS60" s="1548"/>
      <c r="CT60" s="1548"/>
      <c r="CU60" s="1548"/>
      <c r="CV60" s="1548"/>
      <c r="CW60" s="1548"/>
      <c r="CX60" s="1548"/>
      <c r="CY60" s="1548"/>
      <c r="CZ60" s="1548"/>
      <c r="DA60" s="1548"/>
      <c r="DB60" s="1548"/>
      <c r="DC60" s="1548"/>
      <c r="DD60" s="1548"/>
      <c r="DE60" s="1548"/>
      <c r="DF60" s="1548"/>
      <c r="DG60" s="1548"/>
      <c r="DH60" s="1548"/>
      <c r="DI60" s="1548"/>
      <c r="DJ60" s="1548"/>
      <c r="DK60" s="1548"/>
      <c r="DL60" s="1548"/>
      <c r="DM60" s="1548"/>
      <c r="DN60" s="1548"/>
      <c r="DO60" s="1548"/>
      <c r="DP60" s="1548"/>
      <c r="DQ60" s="1548"/>
      <c r="DR60" s="1548"/>
      <c r="DS60" s="1548"/>
      <c r="DT60" s="1548"/>
      <c r="DU60" s="1548"/>
      <c r="DV60" s="1548"/>
      <c r="DW60" s="1548"/>
      <c r="DX60" s="1548"/>
      <c r="DY60" s="1548"/>
      <c r="DZ60" s="1548"/>
      <c r="EA60" s="1548"/>
      <c r="EB60" s="1548"/>
      <c r="EC60" s="1548"/>
      <c r="ED60" s="1548"/>
      <c r="EE60" s="1548"/>
      <c r="EF60" s="1548"/>
      <c r="EG60" s="1548"/>
      <c r="EH60" s="1548"/>
      <c r="EI60" s="1548"/>
      <c r="EJ60" s="1548"/>
      <c r="EK60" s="1548"/>
      <c r="EL60" s="1548"/>
      <c r="EM60" s="1548"/>
      <c r="EN60" s="1548"/>
      <c r="EO60" s="1548"/>
      <c r="EP60" s="1548"/>
      <c r="EQ60" s="1548"/>
      <c r="ER60" s="1548"/>
      <c r="ES60" s="1548"/>
      <c r="ET60" s="1548"/>
      <c r="EU60" s="1548"/>
      <c r="EV60" s="1548"/>
      <c r="EW60" s="1548"/>
      <c r="EX60" s="1548"/>
      <c r="EY60" s="1548"/>
      <c r="EZ60" s="1548"/>
      <c r="FA60" s="1548"/>
      <c r="FB60" s="1548"/>
      <c r="FC60" s="1548"/>
      <c r="FD60" s="1548"/>
      <c r="FE60" s="1548"/>
      <c r="FF60" s="1548"/>
      <c r="FG60" s="1548"/>
      <c r="FH60" s="1548"/>
      <c r="FI60" s="1548"/>
      <c r="FJ60" s="1548"/>
      <c r="FK60" s="1548"/>
      <c r="FL60" s="1548"/>
      <c r="FM60" s="1548"/>
      <c r="FN60" s="1548"/>
      <c r="FO60" s="1548"/>
      <c r="FP60" s="1548"/>
      <c r="FQ60" s="1548"/>
      <c r="FR60" s="1548"/>
      <c r="FS60" s="1548"/>
      <c r="FT60" s="1548"/>
      <c r="FU60" s="1548"/>
      <c r="FV60" s="1548"/>
      <c r="FW60" s="1548"/>
      <c r="FX60" s="1548"/>
      <c r="FY60" s="1548"/>
      <c r="FZ60" s="1548"/>
      <c r="GA60" s="1548"/>
      <c r="GB60" s="1548"/>
      <c r="GC60" s="1548"/>
      <c r="GD60" s="1548"/>
      <c r="GE60" s="1548"/>
      <c r="GF60" s="1548"/>
      <c r="GG60" s="1548"/>
      <c r="GH60" s="1548"/>
      <c r="GI60" s="1548"/>
      <c r="GJ60" s="1548"/>
      <c r="GK60" s="1548"/>
      <c r="GL60" s="1548"/>
      <c r="GM60" s="1548"/>
      <c r="GN60" s="1548"/>
      <c r="GO60" s="1548"/>
      <c r="GP60" s="1548"/>
      <c r="GQ60" s="1548"/>
      <c r="GR60" s="1548"/>
      <c r="GS60" s="1548"/>
      <c r="GT60" s="1548"/>
      <c r="GU60" s="1548"/>
      <c r="GV60" s="1548"/>
      <c r="GW60" s="1548"/>
      <c r="GX60" s="1548"/>
      <c r="GY60" s="1548"/>
      <c r="GZ60" s="1548"/>
      <c r="HA60" s="1548"/>
      <c r="HB60" s="1548"/>
      <c r="HC60" s="1548"/>
      <c r="HD60" s="1548"/>
      <c r="HE60" s="1548"/>
      <c r="HF60" s="1548"/>
      <c r="HG60" s="1548"/>
      <c r="HH60" s="1548"/>
      <c r="HI60" s="1548"/>
      <c r="HJ60" s="1548"/>
      <c r="HK60" s="1548"/>
      <c r="HL60" s="1548"/>
      <c r="HM60" s="1548"/>
      <c r="HN60" s="1548"/>
      <c r="HO60" s="1548"/>
      <c r="HP60" s="1548"/>
      <c r="HQ60" s="1548"/>
      <c r="HR60" s="1548"/>
      <c r="HS60" s="1548"/>
      <c r="HT60" s="1548"/>
      <c r="HU60" s="1548"/>
      <c r="HV60" s="1548"/>
      <c r="HW60" s="1548"/>
      <c r="HX60" s="1548"/>
      <c r="HY60" s="1548"/>
      <c r="HZ60" s="1548"/>
      <c r="IA60" s="1548"/>
      <c r="IB60" s="1548"/>
      <c r="IC60" s="1548"/>
      <c r="ID60" s="1548"/>
      <c r="IE60" s="1548"/>
      <c r="IF60" s="1548"/>
      <c r="IG60" s="1548"/>
      <c r="IH60" s="1548"/>
      <c r="II60" s="1548"/>
      <c r="IJ60" s="1548"/>
      <c r="IK60" s="1548"/>
      <c r="IL60" s="1548"/>
      <c r="IM60" s="1548"/>
      <c r="IN60" s="1548"/>
      <c r="IO60" s="1548"/>
      <c r="IP60" s="1548"/>
    </row>
    <row r="61" spans="1:250" ht="12.5" thickBot="1">
      <c r="B61" s="1889"/>
      <c r="C61" s="2002"/>
      <c r="D61" s="2003"/>
      <c r="E61" s="2004" t="s">
        <v>1260</v>
      </c>
      <c r="F61" s="1890" t="s">
        <v>1261</v>
      </c>
      <c r="G61" s="1890" t="s">
        <v>1262</v>
      </c>
      <c r="H61" s="1890" t="s">
        <v>1263</v>
      </c>
      <c r="I61" s="1890" t="s">
        <v>1264</v>
      </c>
      <c r="J61" s="1891" t="s">
        <v>1265</v>
      </c>
      <c r="K61" s="1890" t="s">
        <v>1266</v>
      </c>
      <c r="L61" s="1890" t="s">
        <v>1267</v>
      </c>
      <c r="M61" s="1890" t="s">
        <v>1268</v>
      </c>
      <c r="N61" s="1890" t="s">
        <v>1269</v>
      </c>
      <c r="O61" s="1892" t="s">
        <v>1270</v>
      </c>
      <c r="P61" s="1893" t="s">
        <v>1271</v>
      </c>
      <c r="Q61" s="1894" t="s">
        <v>1272</v>
      </c>
      <c r="R61" s="1894" t="s">
        <v>1273</v>
      </c>
      <c r="S61" s="1895" t="s">
        <v>1274</v>
      </c>
      <c r="T61" s="1894" t="s">
        <v>1275</v>
      </c>
      <c r="U61" s="1894" t="s">
        <v>1276</v>
      </c>
      <c r="V61" s="1895" t="s">
        <v>1277</v>
      </c>
      <c r="W61" s="1894" t="s">
        <v>1278</v>
      </c>
      <c r="X61" s="1894" t="s">
        <v>1279</v>
      </c>
      <c r="Y61" s="1894" t="s">
        <v>1280</v>
      </c>
      <c r="Z61" s="1890" t="s">
        <v>1281</v>
      </c>
      <c r="AA61" s="1894" t="s">
        <v>1282</v>
      </c>
      <c r="AB61" s="1894" t="s">
        <v>1283</v>
      </c>
      <c r="AC61" s="1894" t="s">
        <v>1284</v>
      </c>
      <c r="AD61" s="1896" t="s">
        <v>1285</v>
      </c>
      <c r="AE61" s="1894" t="s">
        <v>1286</v>
      </c>
      <c r="AF61" s="1895" t="s">
        <v>1287</v>
      </c>
      <c r="AG61" s="1894" t="s">
        <v>1288</v>
      </c>
      <c r="AH61" s="1895" t="s">
        <v>1289</v>
      </c>
      <c r="AI61" s="1897" t="s">
        <v>1290</v>
      </c>
      <c r="AJ61" s="2005" t="s">
        <v>1291</v>
      </c>
      <c r="AK61" s="1899" t="s">
        <v>1292</v>
      </c>
      <c r="AL61" s="2179" t="s">
        <v>1293</v>
      </c>
      <c r="AM61" s="2365" t="s">
        <v>1431</v>
      </c>
      <c r="AN61" s="1292" t="s">
        <v>1463</v>
      </c>
      <c r="AO61" s="2006"/>
      <c r="AP61" s="1336"/>
      <c r="AQ61" s="1336"/>
      <c r="AT61" s="2007"/>
      <c r="AU61" s="2007"/>
      <c r="AV61" s="1336"/>
      <c r="AW61" s="1336"/>
    </row>
    <row r="62" spans="1:250" ht="12">
      <c r="B62" s="2969" t="s">
        <v>977</v>
      </c>
      <c r="C62" s="1900" t="s">
        <v>1110</v>
      </c>
      <c r="D62" s="1901" t="s">
        <v>979</v>
      </c>
      <c r="E62" s="1902">
        <f t="shared" ref="E62:AN62" si="36">E148/1000</f>
        <v>434.82640000000004</v>
      </c>
      <c r="F62" s="1902">
        <f t="shared" si="36"/>
        <v>470.87369999999999</v>
      </c>
      <c r="G62" s="1902">
        <f t="shared" si="36"/>
        <v>496.05849999999998</v>
      </c>
      <c r="H62" s="1902">
        <f t="shared" si="36"/>
        <v>505.82049999999998</v>
      </c>
      <c r="I62" s="1902">
        <f t="shared" si="36"/>
        <v>504.50959999999998</v>
      </c>
      <c r="J62" s="1902">
        <f t="shared" si="36"/>
        <v>511.9588</v>
      </c>
      <c r="K62" s="1902">
        <f t="shared" si="36"/>
        <v>525.29949999999997</v>
      </c>
      <c r="L62" s="1902">
        <f t="shared" si="36"/>
        <v>538.65959999999995</v>
      </c>
      <c r="M62" s="1902">
        <f t="shared" si="36"/>
        <v>542.50800000000004</v>
      </c>
      <c r="N62" s="1902">
        <f t="shared" si="36"/>
        <v>534.56409999999994</v>
      </c>
      <c r="O62" s="1902">
        <f t="shared" si="36"/>
        <v>530.29859999999996</v>
      </c>
      <c r="P62" s="1902">
        <f t="shared" si="36"/>
        <v>537.61419999999998</v>
      </c>
      <c r="Q62" s="1902">
        <f t="shared" si="36"/>
        <v>527.41049999999996</v>
      </c>
      <c r="R62" s="1902">
        <f t="shared" si="36"/>
        <v>523.46590000000003</v>
      </c>
      <c r="S62" s="1902">
        <f t="shared" si="36"/>
        <v>526.21990000000005</v>
      </c>
      <c r="T62" s="1902">
        <f t="shared" si="36"/>
        <v>529.63790000000006</v>
      </c>
      <c r="U62" s="1902">
        <f t="shared" si="36"/>
        <v>534.10619999999994</v>
      </c>
      <c r="V62" s="1902">
        <f t="shared" si="36"/>
        <v>537.25790000000006</v>
      </c>
      <c r="W62" s="1902">
        <f t="shared" si="36"/>
        <v>538.4855</v>
      </c>
      <c r="X62" s="1902">
        <f t="shared" si="36"/>
        <v>516.17489999999998</v>
      </c>
      <c r="Y62" s="1902">
        <f t="shared" si="36"/>
        <v>497.36420000000004</v>
      </c>
      <c r="Z62" s="1902">
        <f t="shared" si="36"/>
        <v>504.87369999999999</v>
      </c>
      <c r="AA62" s="1902">
        <f t="shared" si="36"/>
        <v>500.0462</v>
      </c>
      <c r="AB62" s="1902">
        <f t="shared" si="36"/>
        <v>499.42059999999998</v>
      </c>
      <c r="AC62" s="1902">
        <f t="shared" si="36"/>
        <v>512.67750000000001</v>
      </c>
      <c r="AD62" s="1902">
        <f t="shared" si="36"/>
        <v>523.42279999999994</v>
      </c>
      <c r="AE62" s="1902">
        <f t="shared" si="36"/>
        <v>540.74080000000004</v>
      </c>
      <c r="AF62" s="1902">
        <f t="shared" si="36"/>
        <v>544.82990000000007</v>
      </c>
      <c r="AG62" s="1902">
        <f t="shared" si="36"/>
        <v>555.71249999999998</v>
      </c>
      <c r="AH62" s="1902">
        <f t="shared" si="36"/>
        <v>556.57050000000004</v>
      </c>
      <c r="AI62" s="1902">
        <f t="shared" si="36"/>
        <v>556.80070000000001</v>
      </c>
      <c r="AJ62" s="1902">
        <f t="shared" si="36"/>
        <v>538.78780000000006</v>
      </c>
      <c r="AK62" s="1902">
        <f t="shared" si="36"/>
        <v>554.91330000000005</v>
      </c>
      <c r="AL62" s="1902">
        <f t="shared" si="36"/>
        <v>567.1126999999999</v>
      </c>
      <c r="AM62" s="1902">
        <f t="shared" si="36"/>
        <v>593.90340000000003</v>
      </c>
      <c r="AN62" s="1902">
        <f t="shared" si="36"/>
        <v>615.9076</v>
      </c>
      <c r="AO62" s="1903" t="s">
        <v>1111</v>
      </c>
      <c r="AQ62" s="1613" t="s">
        <v>1384</v>
      </c>
    </row>
    <row r="63" spans="1:250" ht="12">
      <c r="B63" s="2970"/>
      <c r="C63" s="1900" t="s">
        <v>521</v>
      </c>
      <c r="D63" s="1909" t="s">
        <v>981</v>
      </c>
      <c r="E63" s="1926" t="s">
        <v>1296</v>
      </c>
      <c r="F63" s="1904">
        <f>ROUND((F62-E62)/E62*100,1)</f>
        <v>8.3000000000000007</v>
      </c>
      <c r="G63" s="1904">
        <f>ROUND((G62-F62)/F62*100,1)</f>
        <v>5.3</v>
      </c>
      <c r="H63" s="1904">
        <f t="shared" ref="H63:AN63" si="37">ROUND((H62-G62)/G62*100,1)</f>
        <v>2</v>
      </c>
      <c r="I63" s="1904">
        <f t="shared" si="37"/>
        <v>-0.3</v>
      </c>
      <c r="J63" s="1904">
        <f t="shared" si="37"/>
        <v>1.5</v>
      </c>
      <c r="K63" s="1904">
        <f t="shared" si="37"/>
        <v>2.6</v>
      </c>
      <c r="L63" s="1904">
        <f t="shared" si="37"/>
        <v>2.5</v>
      </c>
      <c r="M63" s="1904">
        <f t="shared" si="37"/>
        <v>0.7</v>
      </c>
      <c r="N63" s="1904">
        <f t="shared" si="37"/>
        <v>-1.5</v>
      </c>
      <c r="O63" s="1904">
        <f t="shared" si="37"/>
        <v>-0.8</v>
      </c>
      <c r="P63" s="1904">
        <f t="shared" si="37"/>
        <v>1.4</v>
      </c>
      <c r="Q63" s="1904">
        <f t="shared" si="37"/>
        <v>-1.9</v>
      </c>
      <c r="R63" s="1904">
        <f t="shared" si="37"/>
        <v>-0.7</v>
      </c>
      <c r="S63" s="1904">
        <f t="shared" si="37"/>
        <v>0.5</v>
      </c>
      <c r="T63" s="1904">
        <f t="shared" si="37"/>
        <v>0.6</v>
      </c>
      <c r="U63" s="1904">
        <f t="shared" si="37"/>
        <v>0.8</v>
      </c>
      <c r="V63" s="1904">
        <f t="shared" si="37"/>
        <v>0.6</v>
      </c>
      <c r="W63" s="1904">
        <f t="shared" si="37"/>
        <v>0.2</v>
      </c>
      <c r="X63" s="1904">
        <f t="shared" si="37"/>
        <v>-4.0999999999999996</v>
      </c>
      <c r="Y63" s="1904">
        <f t="shared" si="37"/>
        <v>-3.6</v>
      </c>
      <c r="Z63" s="1904">
        <f t="shared" si="37"/>
        <v>1.5</v>
      </c>
      <c r="AA63" s="1904">
        <f t="shared" si="37"/>
        <v>-1</v>
      </c>
      <c r="AB63" s="1904">
        <f t="shared" si="37"/>
        <v>-0.1</v>
      </c>
      <c r="AC63" s="1904">
        <f t="shared" si="37"/>
        <v>2.7</v>
      </c>
      <c r="AD63" s="1904">
        <f t="shared" si="37"/>
        <v>2.1</v>
      </c>
      <c r="AE63" s="1904">
        <f t="shared" si="37"/>
        <v>3.3</v>
      </c>
      <c r="AF63" s="1904">
        <f t="shared" si="37"/>
        <v>0.8</v>
      </c>
      <c r="AG63" s="1904">
        <f t="shared" si="37"/>
        <v>2</v>
      </c>
      <c r="AH63" s="1904">
        <f t="shared" si="37"/>
        <v>0.2</v>
      </c>
      <c r="AI63" s="1904">
        <f t="shared" si="37"/>
        <v>0</v>
      </c>
      <c r="AJ63" s="1904">
        <f t="shared" si="37"/>
        <v>-3.2</v>
      </c>
      <c r="AK63" s="1904">
        <f t="shared" si="37"/>
        <v>3</v>
      </c>
      <c r="AL63" s="1904">
        <f t="shared" si="37"/>
        <v>2.2000000000000002</v>
      </c>
      <c r="AM63" s="1904">
        <f t="shared" si="37"/>
        <v>4.7</v>
      </c>
      <c r="AN63" s="1904">
        <f t="shared" si="37"/>
        <v>3.7</v>
      </c>
      <c r="AO63" s="1905" t="s">
        <v>1385</v>
      </c>
    </row>
    <row r="64" spans="1:250" ht="12">
      <c r="B64" s="2970"/>
      <c r="C64" s="1900" t="s">
        <v>1110</v>
      </c>
      <c r="D64" s="1901" t="s">
        <v>983</v>
      </c>
      <c r="E64" s="2008">
        <f t="shared" ref="E64:AN64" si="38">E150/1000</f>
        <v>407.92290000000003</v>
      </c>
      <c r="F64" s="1902">
        <f t="shared" si="38"/>
        <v>430.86190000000005</v>
      </c>
      <c r="G64" s="1902">
        <f t="shared" si="38"/>
        <v>441.67790000000002</v>
      </c>
      <c r="H64" s="1902">
        <f t="shared" si="38"/>
        <v>444.29720000000003</v>
      </c>
      <c r="I64" s="1902">
        <f t="shared" si="38"/>
        <v>440.84159999999997</v>
      </c>
      <c r="J64" s="1902">
        <f t="shared" si="38"/>
        <v>447.93690000000004</v>
      </c>
      <c r="K64" s="1902">
        <f t="shared" si="38"/>
        <v>462.1773</v>
      </c>
      <c r="L64" s="1902">
        <f t="shared" si="38"/>
        <v>475.80609999999996</v>
      </c>
      <c r="M64" s="1902">
        <f t="shared" si="38"/>
        <v>475.21729999999997</v>
      </c>
      <c r="N64" s="1902">
        <f t="shared" si="38"/>
        <v>470.50740000000002</v>
      </c>
      <c r="O64" s="1902">
        <f t="shared" si="38"/>
        <v>473.32009999999997</v>
      </c>
      <c r="P64" s="1902">
        <f t="shared" si="38"/>
        <v>485.62299999999999</v>
      </c>
      <c r="Q64" s="1902">
        <f t="shared" si="38"/>
        <v>482.11349999999999</v>
      </c>
      <c r="R64" s="1902">
        <f t="shared" si="38"/>
        <v>486.5455</v>
      </c>
      <c r="S64" s="1902">
        <f t="shared" si="38"/>
        <v>495.9228</v>
      </c>
      <c r="T64" s="1902">
        <f t="shared" si="38"/>
        <v>504.26940000000002</v>
      </c>
      <c r="U64" s="1902">
        <f t="shared" si="38"/>
        <v>515.13409999999999</v>
      </c>
      <c r="V64" s="1902">
        <f t="shared" si="38"/>
        <v>521.78459999999995</v>
      </c>
      <c r="W64" s="1902">
        <f t="shared" si="38"/>
        <v>527.27159999999992</v>
      </c>
      <c r="X64" s="1902">
        <f t="shared" si="38"/>
        <v>508.262</v>
      </c>
      <c r="Y64" s="1902">
        <f t="shared" si="38"/>
        <v>495.87559999999996</v>
      </c>
      <c r="Z64" s="1902">
        <f t="shared" si="38"/>
        <v>512.06470000000002</v>
      </c>
      <c r="AA64" s="1902">
        <f t="shared" si="38"/>
        <v>514.68669999999997</v>
      </c>
      <c r="AB64" s="1902">
        <f t="shared" si="38"/>
        <v>517.91930000000002</v>
      </c>
      <c r="AC64" s="1902">
        <f t="shared" si="38"/>
        <v>532.07230000000004</v>
      </c>
      <c r="AD64" s="1902">
        <f t="shared" si="38"/>
        <v>530.19530000000009</v>
      </c>
      <c r="AE64" s="1902">
        <f t="shared" si="38"/>
        <v>539.4135</v>
      </c>
      <c r="AF64" s="1902">
        <f t="shared" si="38"/>
        <v>543.47910000000002</v>
      </c>
      <c r="AG64" s="1902">
        <f t="shared" si="38"/>
        <v>553.17349999999999</v>
      </c>
      <c r="AH64" s="1902">
        <f t="shared" si="38"/>
        <v>554.53200000000004</v>
      </c>
      <c r="AI64" s="1902">
        <f t="shared" si="38"/>
        <v>550.11719999999991</v>
      </c>
      <c r="AJ64" s="1902">
        <f t="shared" si="38"/>
        <v>528.63</v>
      </c>
      <c r="AK64" s="1902">
        <f t="shared" si="38"/>
        <v>545.04169999999999</v>
      </c>
      <c r="AL64" s="1902">
        <f t="shared" si="38"/>
        <v>551.971</v>
      </c>
      <c r="AM64" s="1902">
        <f t="shared" si="38"/>
        <v>554.65549999999996</v>
      </c>
      <c r="AN64" s="1902">
        <f t="shared" si="38"/>
        <v>558.72940000000006</v>
      </c>
      <c r="AO64" s="1905"/>
    </row>
    <row r="65" spans="2:43" ht="12">
      <c r="B65" s="2970"/>
      <c r="C65" s="1908" t="s">
        <v>1386</v>
      </c>
      <c r="D65" s="1909" t="s">
        <v>981</v>
      </c>
      <c r="E65" s="1926" t="s">
        <v>1296</v>
      </c>
      <c r="F65" s="1904">
        <f>ROUND((F64-E64)/E64*100,1)</f>
        <v>5.6</v>
      </c>
      <c r="G65" s="1904">
        <f>ROUND((G64-F64)/F64*100,1)</f>
        <v>2.5</v>
      </c>
      <c r="H65" s="1904">
        <f t="shared" ref="H65:AN65" si="39">ROUND((H64-G64)/G64*100,1)</f>
        <v>0.6</v>
      </c>
      <c r="I65" s="1904">
        <f t="shared" si="39"/>
        <v>-0.8</v>
      </c>
      <c r="J65" s="1904">
        <f t="shared" si="39"/>
        <v>1.6</v>
      </c>
      <c r="K65" s="1904">
        <f t="shared" si="39"/>
        <v>3.2</v>
      </c>
      <c r="L65" s="1904">
        <f t="shared" si="39"/>
        <v>2.9</v>
      </c>
      <c r="M65" s="1904">
        <f t="shared" si="39"/>
        <v>-0.1</v>
      </c>
      <c r="N65" s="1904">
        <f t="shared" si="39"/>
        <v>-1</v>
      </c>
      <c r="O65" s="1904">
        <f t="shared" si="39"/>
        <v>0.6</v>
      </c>
      <c r="P65" s="1904">
        <f t="shared" si="39"/>
        <v>2.6</v>
      </c>
      <c r="Q65" s="1904">
        <f t="shared" si="39"/>
        <v>-0.7</v>
      </c>
      <c r="R65" s="1904">
        <f t="shared" si="39"/>
        <v>0.9</v>
      </c>
      <c r="S65" s="1904">
        <f t="shared" si="39"/>
        <v>1.9</v>
      </c>
      <c r="T65" s="1904">
        <f t="shared" si="39"/>
        <v>1.7</v>
      </c>
      <c r="U65" s="1904">
        <f t="shared" si="39"/>
        <v>2.2000000000000002</v>
      </c>
      <c r="V65" s="1904">
        <f t="shared" si="39"/>
        <v>1.3</v>
      </c>
      <c r="W65" s="1904">
        <f t="shared" si="39"/>
        <v>1.1000000000000001</v>
      </c>
      <c r="X65" s="1904">
        <f t="shared" si="39"/>
        <v>-3.6</v>
      </c>
      <c r="Y65" s="1904">
        <f t="shared" si="39"/>
        <v>-2.4</v>
      </c>
      <c r="Z65" s="1904">
        <f t="shared" si="39"/>
        <v>3.3</v>
      </c>
      <c r="AA65" s="1904">
        <f t="shared" si="39"/>
        <v>0.5</v>
      </c>
      <c r="AB65" s="1904">
        <f t="shared" si="39"/>
        <v>0.6</v>
      </c>
      <c r="AC65" s="1904">
        <f t="shared" si="39"/>
        <v>2.7</v>
      </c>
      <c r="AD65" s="1904">
        <f t="shared" si="39"/>
        <v>-0.4</v>
      </c>
      <c r="AE65" s="1904">
        <f t="shared" si="39"/>
        <v>1.7</v>
      </c>
      <c r="AF65" s="1904">
        <f t="shared" si="39"/>
        <v>0.8</v>
      </c>
      <c r="AG65" s="1904">
        <f t="shared" si="39"/>
        <v>1.8</v>
      </c>
      <c r="AH65" s="1904">
        <f t="shared" si="39"/>
        <v>0.2</v>
      </c>
      <c r="AI65" s="1904">
        <f t="shared" si="39"/>
        <v>-0.8</v>
      </c>
      <c r="AJ65" s="1904">
        <f t="shared" si="39"/>
        <v>-3.9</v>
      </c>
      <c r="AK65" s="1904">
        <f t="shared" si="39"/>
        <v>3.1</v>
      </c>
      <c r="AL65" s="1904">
        <f t="shared" si="39"/>
        <v>1.3</v>
      </c>
      <c r="AM65" s="1904">
        <f t="shared" si="39"/>
        <v>0.5</v>
      </c>
      <c r="AN65" s="1904">
        <f t="shared" si="39"/>
        <v>0.7</v>
      </c>
      <c r="AO65" s="1911" t="s">
        <v>1387</v>
      </c>
    </row>
    <row r="66" spans="2:43" ht="12">
      <c r="B66" s="2970"/>
      <c r="C66" s="1900" t="s">
        <v>1110</v>
      </c>
      <c r="D66" s="1906" t="s">
        <v>983</v>
      </c>
      <c r="E66" s="2009">
        <f t="shared" ref="E66:AD66" si="40">E152/1000</f>
        <v>419.29244014362462</v>
      </c>
      <c r="F66" s="1966">
        <f t="shared" si="40"/>
        <v>443.87932392560634</v>
      </c>
      <c r="G66" s="1966">
        <f t="shared" si="40"/>
        <v>451.34493115950539</v>
      </c>
      <c r="H66" s="1966">
        <f t="shared" si="40"/>
        <v>454.84839862881887</v>
      </c>
      <c r="I66" s="1966">
        <f t="shared" si="40"/>
        <v>452.00905341212541</v>
      </c>
      <c r="J66" s="1966">
        <f t="shared" si="40"/>
        <v>457.89529999999996</v>
      </c>
      <c r="K66" s="1966">
        <f t="shared" si="40"/>
        <v>466.52620000000002</v>
      </c>
      <c r="L66" s="1966">
        <f t="shared" si="40"/>
        <v>477.40440000000001</v>
      </c>
      <c r="M66" s="1966">
        <f t="shared" si="40"/>
        <v>477.4486</v>
      </c>
      <c r="N66" s="1966">
        <f t="shared" si="40"/>
        <v>470.3338</v>
      </c>
      <c r="O66" s="1966">
        <f t="shared" si="40"/>
        <v>471.10879999999997</v>
      </c>
      <c r="P66" s="1966">
        <f t="shared" si="40"/>
        <v>479.71690000000001</v>
      </c>
      <c r="Q66" s="1966">
        <f t="shared" si="40"/>
        <v>478.47320000000002</v>
      </c>
      <c r="R66" s="1966">
        <f t="shared" si="40"/>
        <v>482.0317</v>
      </c>
      <c r="S66" s="1966">
        <f t="shared" si="40"/>
        <v>491.44549999999998</v>
      </c>
      <c r="T66" s="1966">
        <f t="shared" si="40"/>
        <v>497.50850000000003</v>
      </c>
      <c r="U66" s="1966">
        <f t="shared" si="40"/>
        <v>507.23090000000002</v>
      </c>
      <c r="V66" s="1966">
        <f t="shared" si="40"/>
        <v>516.06899999999996</v>
      </c>
      <c r="W66" s="1966">
        <f t="shared" si="40"/>
        <v>526.35289999999998</v>
      </c>
      <c r="X66" s="1966">
        <f t="shared" si="40"/>
        <v>507.02519999999998</v>
      </c>
      <c r="Y66" s="1966">
        <f t="shared" si="40"/>
        <v>500.4049</v>
      </c>
      <c r="Z66" s="1966">
        <f t="shared" si="40"/>
        <v>527.75959999999998</v>
      </c>
      <c r="AA66" s="1966">
        <f t="shared" si="40"/>
        <v>530.48</v>
      </c>
      <c r="AB66" s="1966">
        <f t="shared" si="40"/>
        <v>527.91300000000001</v>
      </c>
      <c r="AC66" s="1966">
        <f t="shared" si="40"/>
        <v>541.80290000000002</v>
      </c>
      <c r="AD66" s="1966">
        <f t="shared" si="40"/>
        <v>534.55909999999994</v>
      </c>
      <c r="AE66" s="1912" t="s">
        <v>1296</v>
      </c>
      <c r="AF66" s="1912" t="s">
        <v>1296</v>
      </c>
      <c r="AG66" s="1912" t="s">
        <v>1296</v>
      </c>
      <c r="AH66" s="1914" t="s">
        <v>579</v>
      </c>
      <c r="AI66" s="1914" t="s">
        <v>579</v>
      </c>
      <c r="AJ66" s="1914" t="s">
        <v>579</v>
      </c>
      <c r="AK66" s="1914" t="s">
        <v>579</v>
      </c>
      <c r="AL66" s="1914" t="s">
        <v>579</v>
      </c>
      <c r="AM66" s="1914" t="s">
        <v>579</v>
      </c>
      <c r="AN66" s="1914" t="s">
        <v>579</v>
      </c>
      <c r="AO66" s="1905" t="s">
        <v>271</v>
      </c>
    </row>
    <row r="67" spans="2:43" ht="12">
      <c r="B67" s="2971"/>
      <c r="C67" s="1916" t="s">
        <v>1299</v>
      </c>
      <c r="D67" s="1909" t="s">
        <v>981</v>
      </c>
      <c r="E67" s="1926" t="s">
        <v>1296</v>
      </c>
      <c r="F67" s="1904">
        <f>ROUND((F66-E66)/E66*100,1)</f>
        <v>5.9</v>
      </c>
      <c r="G67" s="1904">
        <f>ROUND((G66-F66)/F66*100,1)</f>
        <v>1.7</v>
      </c>
      <c r="H67" s="1904">
        <f>ROUND((H66-G66)/G66*100,1)</f>
        <v>0.8</v>
      </c>
      <c r="I67" s="1904">
        <f>ROUND((I66-H66)/H66*100,1)</f>
        <v>-0.6</v>
      </c>
      <c r="J67" s="1904">
        <f>ROUND((J66-I66)/I66*100,1)</f>
        <v>1.3</v>
      </c>
      <c r="K67" s="1904">
        <f t="shared" ref="K67:AD67" si="41">ROUND((K66-J66)/J66*100,1)</f>
        <v>1.9</v>
      </c>
      <c r="L67" s="1904">
        <f t="shared" si="41"/>
        <v>2.2999999999999998</v>
      </c>
      <c r="M67" s="1904">
        <f t="shared" si="41"/>
        <v>0</v>
      </c>
      <c r="N67" s="1904">
        <f t="shared" si="41"/>
        <v>-1.5</v>
      </c>
      <c r="O67" s="1904">
        <f t="shared" si="41"/>
        <v>0.2</v>
      </c>
      <c r="P67" s="1904">
        <f t="shared" si="41"/>
        <v>1.8</v>
      </c>
      <c r="Q67" s="1904">
        <f t="shared" si="41"/>
        <v>-0.3</v>
      </c>
      <c r="R67" s="1904">
        <f t="shared" si="41"/>
        <v>0.7</v>
      </c>
      <c r="S67" s="1904">
        <f t="shared" si="41"/>
        <v>2</v>
      </c>
      <c r="T67" s="1904">
        <f t="shared" si="41"/>
        <v>1.2</v>
      </c>
      <c r="U67" s="1904">
        <f t="shared" si="41"/>
        <v>2</v>
      </c>
      <c r="V67" s="1904">
        <f t="shared" si="41"/>
        <v>1.7</v>
      </c>
      <c r="W67" s="1904">
        <f t="shared" si="41"/>
        <v>2</v>
      </c>
      <c r="X67" s="1904">
        <f t="shared" si="41"/>
        <v>-3.7</v>
      </c>
      <c r="Y67" s="1904">
        <f t="shared" si="41"/>
        <v>-1.3</v>
      </c>
      <c r="Z67" s="1904">
        <f t="shared" si="41"/>
        <v>5.5</v>
      </c>
      <c r="AA67" s="1904">
        <f t="shared" si="41"/>
        <v>0.5</v>
      </c>
      <c r="AB67" s="1904">
        <f t="shared" si="41"/>
        <v>-0.5</v>
      </c>
      <c r="AC67" s="1904">
        <f t="shared" si="41"/>
        <v>2.6</v>
      </c>
      <c r="AD67" s="1904">
        <f t="shared" si="41"/>
        <v>-1.3</v>
      </c>
      <c r="AE67" s="1917" t="s">
        <v>1296</v>
      </c>
      <c r="AF67" s="1917" t="s">
        <v>1296</v>
      </c>
      <c r="AG67" s="1917" t="s">
        <v>1296</v>
      </c>
      <c r="AH67" s="1918" t="s">
        <v>579</v>
      </c>
      <c r="AI67" s="1918" t="s">
        <v>579</v>
      </c>
      <c r="AJ67" s="1918" t="s">
        <v>579</v>
      </c>
      <c r="AK67" s="1918" t="s">
        <v>579</v>
      </c>
      <c r="AL67" s="1918" t="s">
        <v>579</v>
      </c>
      <c r="AM67" s="1918" t="s">
        <v>579</v>
      </c>
      <c r="AN67" s="1918" t="s">
        <v>579</v>
      </c>
      <c r="AO67" s="1532" t="s">
        <v>271</v>
      </c>
    </row>
    <row r="68" spans="2:43" ht="12">
      <c r="B68" s="2972" t="s">
        <v>1300</v>
      </c>
      <c r="C68" s="1900" t="s">
        <v>666</v>
      </c>
      <c r="D68" s="2010" t="s">
        <v>994</v>
      </c>
      <c r="E68" s="2011">
        <v>114.8</v>
      </c>
      <c r="F68" s="1907">
        <v>120.5</v>
      </c>
      <c r="G68" s="1907">
        <v>119.7</v>
      </c>
      <c r="H68" s="1907">
        <v>112.6</v>
      </c>
      <c r="I68" s="1907">
        <v>108.4</v>
      </c>
      <c r="J68" s="1907">
        <v>111.9</v>
      </c>
      <c r="K68" s="1907">
        <v>114.2</v>
      </c>
      <c r="L68" s="1907">
        <v>118</v>
      </c>
      <c r="M68" s="1907">
        <v>119.4</v>
      </c>
      <c r="N68" s="1907">
        <v>111.2</v>
      </c>
      <c r="O68" s="1907">
        <v>114.2</v>
      </c>
      <c r="P68" s="1907">
        <v>119</v>
      </c>
      <c r="Q68" s="1907">
        <v>108.1</v>
      </c>
      <c r="R68" s="1907">
        <v>111.3</v>
      </c>
      <c r="S68" s="1907">
        <v>114.5</v>
      </c>
      <c r="T68" s="1907">
        <v>118.9</v>
      </c>
      <c r="U68" s="1907">
        <v>120.8</v>
      </c>
      <c r="V68" s="1907">
        <v>126.3</v>
      </c>
      <c r="W68" s="1907">
        <v>129.9</v>
      </c>
      <c r="X68" s="1907">
        <v>113.6</v>
      </c>
      <c r="Y68" s="1907">
        <v>102.8</v>
      </c>
      <c r="Z68" s="1907">
        <v>111.9</v>
      </c>
      <c r="AA68" s="1907">
        <v>111.1</v>
      </c>
      <c r="AB68" s="1907">
        <v>108.1</v>
      </c>
      <c r="AC68" s="1507">
        <v>111.7</v>
      </c>
      <c r="AD68" s="1507">
        <v>111.1</v>
      </c>
      <c r="AE68" s="1507">
        <v>110.3</v>
      </c>
      <c r="AF68" s="1507">
        <v>111.2</v>
      </c>
      <c r="AG68" s="1507">
        <v>114.3</v>
      </c>
      <c r="AH68" s="2012">
        <v>114.2</v>
      </c>
      <c r="AI68" s="2013">
        <v>110.2</v>
      </c>
      <c r="AJ68" s="2013">
        <v>99.7</v>
      </c>
      <c r="AK68" s="2012">
        <v>105.2</v>
      </c>
      <c r="AL68" s="2012">
        <v>104.9</v>
      </c>
      <c r="AM68" s="2012">
        <v>102.9</v>
      </c>
      <c r="AN68" s="2012">
        <v>101.5</v>
      </c>
      <c r="AO68" s="1905" t="s">
        <v>1388</v>
      </c>
      <c r="AQ68" s="1613" t="s">
        <v>1302</v>
      </c>
    </row>
    <row r="69" spans="2:43" ht="12">
      <c r="B69" s="2970"/>
      <c r="C69" s="1900"/>
      <c r="D69" s="1923" t="s">
        <v>577</v>
      </c>
      <c r="E69" s="1926" t="s">
        <v>1296</v>
      </c>
      <c r="F69" s="1904">
        <f>ROUND((F68-E68)/E68*100,1)</f>
        <v>5</v>
      </c>
      <c r="G69" s="1904">
        <f>ROUND((G68-F68)/F68*100,1)</f>
        <v>-0.7</v>
      </c>
      <c r="H69" s="1904">
        <f t="shared" ref="H69:AN69" si="42">ROUND((H68-G68)/G68*100,1)</f>
        <v>-5.9</v>
      </c>
      <c r="I69" s="1904">
        <f t="shared" si="42"/>
        <v>-3.7</v>
      </c>
      <c r="J69" s="1904">
        <f t="shared" si="42"/>
        <v>3.2</v>
      </c>
      <c r="K69" s="1904">
        <f t="shared" si="42"/>
        <v>2.1</v>
      </c>
      <c r="L69" s="1904">
        <f t="shared" si="42"/>
        <v>3.3</v>
      </c>
      <c r="M69" s="1904">
        <f t="shared" si="42"/>
        <v>1.2</v>
      </c>
      <c r="N69" s="1904">
        <f t="shared" si="42"/>
        <v>-6.9</v>
      </c>
      <c r="O69" s="1904">
        <f t="shared" si="42"/>
        <v>2.7</v>
      </c>
      <c r="P69" s="1904">
        <f t="shared" si="42"/>
        <v>4.2</v>
      </c>
      <c r="Q69" s="1904">
        <f t="shared" si="42"/>
        <v>-9.1999999999999993</v>
      </c>
      <c r="R69" s="1904">
        <f t="shared" si="42"/>
        <v>3</v>
      </c>
      <c r="S69" s="1904">
        <f t="shared" si="42"/>
        <v>2.9</v>
      </c>
      <c r="T69" s="1904">
        <f t="shared" si="42"/>
        <v>3.8</v>
      </c>
      <c r="U69" s="1904">
        <f t="shared" si="42"/>
        <v>1.6</v>
      </c>
      <c r="V69" s="1904">
        <f t="shared" si="42"/>
        <v>4.5999999999999996</v>
      </c>
      <c r="W69" s="1904">
        <f t="shared" si="42"/>
        <v>2.9</v>
      </c>
      <c r="X69" s="1904">
        <f t="shared" si="42"/>
        <v>-12.5</v>
      </c>
      <c r="Y69" s="1904">
        <f t="shared" si="42"/>
        <v>-9.5</v>
      </c>
      <c r="Z69" s="1904">
        <f t="shared" si="42"/>
        <v>8.9</v>
      </c>
      <c r="AA69" s="1904">
        <f t="shared" si="42"/>
        <v>-0.7</v>
      </c>
      <c r="AB69" s="1904">
        <f t="shared" si="42"/>
        <v>-2.7</v>
      </c>
      <c r="AC69" s="1904">
        <f t="shared" si="42"/>
        <v>3.3</v>
      </c>
      <c r="AD69" s="1904">
        <f t="shared" si="42"/>
        <v>-0.5</v>
      </c>
      <c r="AE69" s="1904">
        <f t="shared" si="42"/>
        <v>-0.7</v>
      </c>
      <c r="AF69" s="1904">
        <f t="shared" si="42"/>
        <v>0.8</v>
      </c>
      <c r="AG69" s="1904">
        <f t="shared" si="42"/>
        <v>2.8</v>
      </c>
      <c r="AH69" s="1904">
        <f t="shared" si="42"/>
        <v>-0.1</v>
      </c>
      <c r="AI69" s="1904">
        <f t="shared" si="42"/>
        <v>-3.5</v>
      </c>
      <c r="AJ69" s="1904">
        <f t="shared" si="42"/>
        <v>-9.5</v>
      </c>
      <c r="AK69" s="1904">
        <f t="shared" si="42"/>
        <v>5.5</v>
      </c>
      <c r="AL69" s="1904">
        <f t="shared" si="42"/>
        <v>-0.3</v>
      </c>
      <c r="AM69" s="1904">
        <f t="shared" si="42"/>
        <v>-1.9</v>
      </c>
      <c r="AN69" s="1904">
        <f t="shared" si="42"/>
        <v>-1.4</v>
      </c>
      <c r="AO69" s="1905" t="s">
        <v>97</v>
      </c>
    </row>
    <row r="70" spans="2:43" ht="12">
      <c r="B70" s="2970"/>
      <c r="C70" s="1900" t="s">
        <v>989</v>
      </c>
      <c r="D70" s="2010" t="s">
        <v>994</v>
      </c>
      <c r="E70" s="2014">
        <v>106</v>
      </c>
      <c r="F70" s="1924">
        <v>110.4</v>
      </c>
      <c r="G70" s="1924">
        <v>118</v>
      </c>
      <c r="H70" s="1924">
        <v>114.1</v>
      </c>
      <c r="I70" s="1924">
        <v>111.7</v>
      </c>
      <c r="J70" s="1924">
        <v>112.2</v>
      </c>
      <c r="K70" s="1924">
        <v>116</v>
      </c>
      <c r="L70" s="1924">
        <v>111.3</v>
      </c>
      <c r="M70" s="1924">
        <v>120.8</v>
      </c>
      <c r="N70" s="1924">
        <v>108.8</v>
      </c>
      <c r="O70" s="1924">
        <v>105.6</v>
      </c>
      <c r="P70" s="1924">
        <v>108.1</v>
      </c>
      <c r="Q70" s="1924">
        <v>101.4</v>
      </c>
      <c r="R70" s="1924">
        <v>95.8</v>
      </c>
      <c r="S70" s="1924">
        <v>94.1</v>
      </c>
      <c r="T70" s="1924">
        <v>96.9</v>
      </c>
      <c r="U70" s="1924">
        <v>99.3</v>
      </c>
      <c r="V70" s="1924">
        <v>101</v>
      </c>
      <c r="W70" s="1924">
        <v>101.7</v>
      </c>
      <c r="X70" s="1924">
        <v>97.8</v>
      </c>
      <c r="Y70" s="1907">
        <v>87.6</v>
      </c>
      <c r="Z70" s="1907">
        <v>85.9</v>
      </c>
      <c r="AA70" s="1907">
        <v>96.2</v>
      </c>
      <c r="AB70" s="1907">
        <v>94.6</v>
      </c>
      <c r="AC70" s="1507">
        <v>90.7</v>
      </c>
      <c r="AD70" s="1504">
        <v>95.4</v>
      </c>
      <c r="AE70" s="1507">
        <v>95.6</v>
      </c>
      <c r="AF70" s="1507">
        <v>94.3</v>
      </c>
      <c r="AG70" s="1507">
        <v>99.6</v>
      </c>
      <c r="AH70" s="2618">
        <v>98.6</v>
      </c>
      <c r="AI70" s="2618">
        <v>101</v>
      </c>
      <c r="AJ70" s="2618">
        <v>91.2</v>
      </c>
      <c r="AK70" s="2618">
        <v>98.4</v>
      </c>
      <c r="AL70" s="2618">
        <v>100.6</v>
      </c>
      <c r="AM70" s="2618">
        <v>99.6</v>
      </c>
      <c r="AN70" s="2618">
        <v>98.9</v>
      </c>
      <c r="AO70" s="1939" t="s">
        <v>271</v>
      </c>
    </row>
    <row r="71" spans="2:43" ht="12">
      <c r="B71" s="2970"/>
      <c r="C71" s="1900" t="s">
        <v>1116</v>
      </c>
      <c r="D71" s="1923" t="s">
        <v>577</v>
      </c>
      <c r="E71" s="1926" t="s">
        <v>1296</v>
      </c>
      <c r="F71" s="1904">
        <f>ROUND((F70-E70)/E70*100,1)</f>
        <v>4.2</v>
      </c>
      <c r="G71" s="1904">
        <f>ROUND((G70-F70)/F70*100,1)</f>
        <v>6.9</v>
      </c>
      <c r="H71" s="1904">
        <f t="shared" ref="H71:AN73" si="43">ROUND((H70-G70)/G70*100,1)</f>
        <v>-3.3</v>
      </c>
      <c r="I71" s="1904">
        <f t="shared" si="43"/>
        <v>-2.1</v>
      </c>
      <c r="J71" s="1904">
        <f t="shared" si="43"/>
        <v>0.4</v>
      </c>
      <c r="K71" s="1904">
        <f t="shared" si="43"/>
        <v>3.4</v>
      </c>
      <c r="L71" s="1904">
        <f t="shared" si="43"/>
        <v>-4.0999999999999996</v>
      </c>
      <c r="M71" s="1904">
        <f t="shared" si="43"/>
        <v>8.5</v>
      </c>
      <c r="N71" s="1904">
        <f t="shared" si="43"/>
        <v>-9.9</v>
      </c>
      <c r="O71" s="1904">
        <f t="shared" si="43"/>
        <v>-2.9</v>
      </c>
      <c r="P71" s="1904">
        <f t="shared" si="43"/>
        <v>2.4</v>
      </c>
      <c r="Q71" s="1904">
        <f t="shared" si="43"/>
        <v>-6.2</v>
      </c>
      <c r="R71" s="1904">
        <f t="shared" si="43"/>
        <v>-5.5</v>
      </c>
      <c r="S71" s="1904">
        <f t="shared" si="43"/>
        <v>-1.8</v>
      </c>
      <c r="T71" s="1904">
        <f t="shared" si="43"/>
        <v>3</v>
      </c>
      <c r="U71" s="1904">
        <f t="shared" si="43"/>
        <v>2.5</v>
      </c>
      <c r="V71" s="1904">
        <f t="shared" si="43"/>
        <v>1.7</v>
      </c>
      <c r="W71" s="1904">
        <f t="shared" si="43"/>
        <v>0.7</v>
      </c>
      <c r="X71" s="1904">
        <f t="shared" si="43"/>
        <v>-3.8</v>
      </c>
      <c r="Y71" s="1904">
        <f t="shared" si="43"/>
        <v>-10.4</v>
      </c>
      <c r="Z71" s="1904">
        <f t="shared" si="43"/>
        <v>-1.9</v>
      </c>
      <c r="AA71" s="1904">
        <f t="shared" si="43"/>
        <v>12</v>
      </c>
      <c r="AB71" s="1904">
        <f t="shared" si="43"/>
        <v>-1.7</v>
      </c>
      <c r="AC71" s="1904">
        <f t="shared" si="43"/>
        <v>-4.0999999999999996</v>
      </c>
      <c r="AD71" s="1904">
        <f t="shared" si="43"/>
        <v>5.2</v>
      </c>
      <c r="AE71" s="1904">
        <f t="shared" si="43"/>
        <v>0.2</v>
      </c>
      <c r="AF71" s="1904">
        <f t="shared" si="43"/>
        <v>-1.4</v>
      </c>
      <c r="AG71" s="1904">
        <f t="shared" si="43"/>
        <v>5.6</v>
      </c>
      <c r="AH71" s="1904">
        <f t="shared" si="43"/>
        <v>-1</v>
      </c>
      <c r="AI71" s="1904">
        <f t="shared" si="43"/>
        <v>2.4</v>
      </c>
      <c r="AJ71" s="1904">
        <f t="shared" si="43"/>
        <v>-9.6999999999999993</v>
      </c>
      <c r="AK71" s="1904">
        <f t="shared" si="43"/>
        <v>7.9</v>
      </c>
      <c r="AL71" s="1904">
        <f t="shared" si="43"/>
        <v>2.2000000000000002</v>
      </c>
      <c r="AM71" s="1904">
        <f t="shared" si="43"/>
        <v>-1</v>
      </c>
      <c r="AN71" s="1904">
        <f t="shared" si="43"/>
        <v>-0.7</v>
      </c>
      <c r="AO71" s="2015" t="s">
        <v>271</v>
      </c>
    </row>
    <row r="72" spans="2:43" ht="12">
      <c r="B72" s="2970"/>
      <c r="C72" s="1900" t="s">
        <v>991</v>
      </c>
      <c r="D72" s="1927" t="s">
        <v>576</v>
      </c>
      <c r="E72" s="2016">
        <v>298.89314200000001</v>
      </c>
      <c r="F72" s="2016">
        <v>323.37260295999999</v>
      </c>
      <c r="G72" s="2016">
        <v>340.83463438999996</v>
      </c>
      <c r="H72" s="2016">
        <v>329.52063930000003</v>
      </c>
      <c r="I72" s="2016">
        <v>311.19947931999997</v>
      </c>
      <c r="J72" s="2016">
        <v>299.02736880999998</v>
      </c>
      <c r="K72" s="2016">
        <v>306.02955889999998</v>
      </c>
      <c r="L72" s="2016">
        <v>313.06838549000003</v>
      </c>
      <c r="M72" s="2016">
        <v>323.07183085000003</v>
      </c>
      <c r="N72" s="2016">
        <v>305.83999157</v>
      </c>
      <c r="O72" s="2016">
        <v>291.44955412999997</v>
      </c>
      <c r="P72" s="2016">
        <v>300.47760376999997</v>
      </c>
      <c r="Q72" s="2016">
        <v>286.66740566999999</v>
      </c>
      <c r="R72" s="2016">
        <v>269.36180544000001</v>
      </c>
      <c r="S72" s="2016">
        <v>273.73443637999998</v>
      </c>
      <c r="T72" s="2016">
        <v>284.41826643000002</v>
      </c>
      <c r="U72" s="2016">
        <v>295.80030008</v>
      </c>
      <c r="V72" s="2016">
        <v>314.83462133</v>
      </c>
      <c r="W72" s="2016">
        <v>336.75663493000002</v>
      </c>
      <c r="X72" s="2016">
        <v>335.57882536</v>
      </c>
      <c r="Y72" s="2016">
        <v>265.25903108</v>
      </c>
      <c r="Z72" s="2016">
        <v>289.10768324999998</v>
      </c>
      <c r="AA72" s="2016">
        <v>284.96875297000003</v>
      </c>
      <c r="AB72" s="2016">
        <v>288.72763938999998</v>
      </c>
      <c r="AC72" s="2016">
        <v>292.09212982999998</v>
      </c>
      <c r="AD72" s="2016">
        <v>305.13998925999999</v>
      </c>
      <c r="AE72" s="2016">
        <v>313.12856279000005</v>
      </c>
      <c r="AF72" s="2016">
        <v>302.185204</v>
      </c>
      <c r="AG72" s="2016">
        <v>319.03584000000001</v>
      </c>
      <c r="AH72" s="2016">
        <v>331.80937699999998</v>
      </c>
      <c r="AI72" s="2016">
        <v>322.12599599999999</v>
      </c>
      <c r="AJ72" s="2016">
        <v>322.53341799999998</v>
      </c>
      <c r="AK72" s="2016">
        <v>330.22000600000001</v>
      </c>
      <c r="AL72" s="2016">
        <v>361.77486699999997</v>
      </c>
      <c r="AM72" s="2016">
        <v>330.30930699999999</v>
      </c>
      <c r="AN72" s="2017" t="s">
        <v>579</v>
      </c>
      <c r="AO72" s="1259" t="s">
        <v>1245</v>
      </c>
    </row>
    <row r="73" spans="2:43" ht="12">
      <c r="B73" s="2971"/>
      <c r="C73" s="1929"/>
      <c r="D73" s="1930" t="s">
        <v>577</v>
      </c>
      <c r="E73" s="2018" t="s">
        <v>579</v>
      </c>
      <c r="F73" s="2018">
        <v>8.1999999999999993</v>
      </c>
      <c r="G73" s="2018">
        <v>5.4</v>
      </c>
      <c r="H73" s="2018">
        <v>-3.3</v>
      </c>
      <c r="I73" s="2018">
        <v>-5.6</v>
      </c>
      <c r="J73" s="2018">
        <v>-3.9</v>
      </c>
      <c r="K73" s="2018">
        <v>2.2999999999999998</v>
      </c>
      <c r="L73" s="2018">
        <v>2.2999999999999998</v>
      </c>
      <c r="M73" s="2018">
        <v>3.2</v>
      </c>
      <c r="N73" s="2018">
        <v>-5.3</v>
      </c>
      <c r="O73" s="2018">
        <v>-4.7</v>
      </c>
      <c r="P73" s="2018">
        <v>3.1</v>
      </c>
      <c r="Q73" s="2018">
        <v>-4.5999999999999996</v>
      </c>
      <c r="R73" s="2018">
        <v>-6</v>
      </c>
      <c r="S73" s="2018">
        <v>1.6</v>
      </c>
      <c r="T73" s="2018">
        <v>3.9</v>
      </c>
      <c r="U73" s="2018">
        <v>4</v>
      </c>
      <c r="V73" s="2018">
        <v>6.4</v>
      </c>
      <c r="W73" s="2018">
        <v>7</v>
      </c>
      <c r="X73" s="2018">
        <v>-0.3</v>
      </c>
      <c r="Y73" s="2018">
        <v>-21</v>
      </c>
      <c r="Z73" s="2018">
        <v>9</v>
      </c>
      <c r="AA73" s="2018">
        <v>-1.4</v>
      </c>
      <c r="AB73" s="2018">
        <v>1.3</v>
      </c>
      <c r="AC73" s="2018">
        <v>1.2</v>
      </c>
      <c r="AD73" s="2018">
        <v>4.5</v>
      </c>
      <c r="AE73" s="2018">
        <v>2.6</v>
      </c>
      <c r="AF73" s="2018">
        <v>-3.5</v>
      </c>
      <c r="AG73" s="2018">
        <v>5.6</v>
      </c>
      <c r="AH73" s="2018">
        <v>4</v>
      </c>
      <c r="AI73" s="2018">
        <v>-2.9</v>
      </c>
      <c r="AJ73" s="2018">
        <v>0.1</v>
      </c>
      <c r="AK73" s="1904">
        <f t="shared" si="43"/>
        <v>2.4</v>
      </c>
      <c r="AL73" s="1904">
        <f t="shared" si="43"/>
        <v>9.6</v>
      </c>
      <c r="AM73" s="1904">
        <f t="shared" si="43"/>
        <v>-8.6999999999999993</v>
      </c>
      <c r="AN73" s="2019" t="s">
        <v>579</v>
      </c>
      <c r="AO73" s="1256" t="s">
        <v>1307</v>
      </c>
    </row>
    <row r="74" spans="2:43" ht="12">
      <c r="B74" s="2972" t="s">
        <v>1389</v>
      </c>
      <c r="C74" s="1938" t="s">
        <v>993</v>
      </c>
      <c r="D74" s="1920" t="s">
        <v>994</v>
      </c>
      <c r="E74" s="2014">
        <v>87.7</v>
      </c>
      <c r="F74" s="1305">
        <v>90.4</v>
      </c>
      <c r="G74" s="1305">
        <v>92.9</v>
      </c>
      <c r="H74" s="1305">
        <v>94.5</v>
      </c>
      <c r="I74" s="1305">
        <v>95.6</v>
      </c>
      <c r="J74" s="1305">
        <v>96</v>
      </c>
      <c r="K74" s="1305">
        <v>95.8</v>
      </c>
      <c r="L74" s="1305">
        <v>96.2</v>
      </c>
      <c r="M74" s="1305">
        <v>98.1</v>
      </c>
      <c r="N74" s="1305">
        <v>98.3</v>
      </c>
      <c r="O74" s="1305">
        <v>97.8</v>
      </c>
      <c r="P74" s="1305">
        <v>97.2</v>
      </c>
      <c r="Q74" s="1305">
        <v>96.3</v>
      </c>
      <c r="R74" s="1305">
        <v>95.7</v>
      </c>
      <c r="S74" s="1305">
        <v>95.5</v>
      </c>
      <c r="T74" s="1305">
        <v>95.4</v>
      </c>
      <c r="U74" s="1305">
        <v>95.2</v>
      </c>
      <c r="V74" s="1305">
        <v>95.4</v>
      </c>
      <c r="W74" s="1305">
        <v>95.8</v>
      </c>
      <c r="X74" s="1305">
        <v>96.8</v>
      </c>
      <c r="Y74" s="1305">
        <v>95.2</v>
      </c>
      <c r="Z74" s="1305">
        <v>94.7</v>
      </c>
      <c r="AA74" s="1305">
        <v>94.6</v>
      </c>
      <c r="AB74" s="1305">
        <v>94.4</v>
      </c>
      <c r="AC74" s="1305">
        <v>95.2</v>
      </c>
      <c r="AD74" s="1305">
        <v>98</v>
      </c>
      <c r="AE74" s="1253">
        <v>98.2</v>
      </c>
      <c r="AF74" s="1253">
        <v>98.2</v>
      </c>
      <c r="AG74" s="1507">
        <v>98.9</v>
      </c>
      <c r="AH74" s="1577">
        <v>99.6</v>
      </c>
      <c r="AI74" s="2020">
        <v>100.1</v>
      </c>
      <c r="AJ74" s="2021">
        <v>99.9</v>
      </c>
      <c r="AK74" s="2022">
        <v>100</v>
      </c>
      <c r="AL74" s="2022">
        <v>103.2</v>
      </c>
      <c r="AM74" s="2022">
        <v>106.3</v>
      </c>
      <c r="AN74" s="2022">
        <v>109.5</v>
      </c>
      <c r="AO74" s="1939" t="s">
        <v>1390</v>
      </c>
      <c r="AQ74" s="1613" t="s">
        <v>1391</v>
      </c>
    </row>
    <row r="75" spans="2:43" ht="12">
      <c r="B75" s="2970"/>
      <c r="C75" s="1934" t="s">
        <v>1392</v>
      </c>
      <c r="D75" s="1909" t="s">
        <v>577</v>
      </c>
      <c r="E75" s="1926" t="s">
        <v>1296</v>
      </c>
      <c r="F75" s="1904">
        <f>ROUND((F74-E74)/E74*100,1)</f>
        <v>3.1</v>
      </c>
      <c r="G75" s="1904">
        <f>ROUND((G74-F74)/F74*100,1)</f>
        <v>2.8</v>
      </c>
      <c r="H75" s="1904">
        <f t="shared" ref="H75:AN75" si="44">ROUND((H74-G74)/G74*100,1)</f>
        <v>1.7</v>
      </c>
      <c r="I75" s="1904">
        <f t="shared" si="44"/>
        <v>1.2</v>
      </c>
      <c r="J75" s="1904">
        <f t="shared" si="44"/>
        <v>0.4</v>
      </c>
      <c r="K75" s="1904">
        <f t="shared" si="44"/>
        <v>-0.2</v>
      </c>
      <c r="L75" s="1904">
        <f t="shared" si="44"/>
        <v>0.4</v>
      </c>
      <c r="M75" s="1904">
        <f t="shared" si="44"/>
        <v>2</v>
      </c>
      <c r="N75" s="1904">
        <f t="shared" si="44"/>
        <v>0.2</v>
      </c>
      <c r="O75" s="1904">
        <f t="shared" si="44"/>
        <v>-0.5</v>
      </c>
      <c r="P75" s="1904">
        <f t="shared" si="44"/>
        <v>-0.6</v>
      </c>
      <c r="Q75" s="1904">
        <f t="shared" si="44"/>
        <v>-0.9</v>
      </c>
      <c r="R75" s="1904">
        <f t="shared" si="44"/>
        <v>-0.6</v>
      </c>
      <c r="S75" s="1904">
        <f t="shared" si="44"/>
        <v>-0.2</v>
      </c>
      <c r="T75" s="1904">
        <f t="shared" si="44"/>
        <v>-0.1</v>
      </c>
      <c r="U75" s="1904">
        <f t="shared" si="44"/>
        <v>-0.2</v>
      </c>
      <c r="V75" s="1904">
        <f t="shared" si="44"/>
        <v>0.2</v>
      </c>
      <c r="W75" s="1904">
        <f t="shared" si="44"/>
        <v>0.4</v>
      </c>
      <c r="X75" s="1904">
        <f t="shared" si="44"/>
        <v>1</v>
      </c>
      <c r="Y75" s="1904">
        <f t="shared" si="44"/>
        <v>-1.7</v>
      </c>
      <c r="Z75" s="1904">
        <f t="shared" si="44"/>
        <v>-0.5</v>
      </c>
      <c r="AA75" s="1904">
        <f t="shared" si="44"/>
        <v>-0.1</v>
      </c>
      <c r="AB75" s="1904">
        <f t="shared" si="44"/>
        <v>-0.2</v>
      </c>
      <c r="AC75" s="1904">
        <f t="shared" si="44"/>
        <v>0.8</v>
      </c>
      <c r="AD75" s="1910">
        <f t="shared" si="44"/>
        <v>2.9</v>
      </c>
      <c r="AE75" s="1910">
        <f t="shared" si="44"/>
        <v>0.2</v>
      </c>
      <c r="AF75" s="1910">
        <f t="shared" si="44"/>
        <v>0</v>
      </c>
      <c r="AG75" s="1910">
        <f t="shared" si="44"/>
        <v>0.7</v>
      </c>
      <c r="AH75" s="1910">
        <f t="shared" si="44"/>
        <v>0.7</v>
      </c>
      <c r="AI75" s="1904">
        <f t="shared" si="44"/>
        <v>0.5</v>
      </c>
      <c r="AJ75" s="1904">
        <f t="shared" si="44"/>
        <v>-0.2</v>
      </c>
      <c r="AK75" s="1904">
        <f t="shared" si="44"/>
        <v>0.1</v>
      </c>
      <c r="AL75" s="1904">
        <f t="shared" si="44"/>
        <v>3.2</v>
      </c>
      <c r="AM75" s="1904">
        <f t="shared" si="44"/>
        <v>3</v>
      </c>
      <c r="AN75" s="1904">
        <f t="shared" si="44"/>
        <v>3</v>
      </c>
      <c r="AO75" s="1946" t="s">
        <v>1393</v>
      </c>
    </row>
    <row r="76" spans="2:43" ht="12">
      <c r="B76" s="2970"/>
      <c r="C76" s="1938" t="s">
        <v>1333</v>
      </c>
      <c r="D76" s="1920" t="s">
        <v>994</v>
      </c>
      <c r="E76" s="2023">
        <v>103.758333333333</v>
      </c>
      <c r="F76" s="2024">
        <v>105.041666666667</v>
      </c>
      <c r="G76" s="2024">
        <v>105.491666666667</v>
      </c>
      <c r="H76" s="2024">
        <v>104.416666666667</v>
      </c>
      <c r="I76" s="2024">
        <v>102.575</v>
      </c>
      <c r="J76" s="2024">
        <v>101.23333333333299</v>
      </c>
      <c r="K76" s="2024">
        <v>100.125</v>
      </c>
      <c r="L76" s="2024">
        <v>98.6</v>
      </c>
      <c r="M76" s="2024">
        <v>99.6</v>
      </c>
      <c r="N76" s="2025">
        <v>97.4583333333333</v>
      </c>
      <c r="O76" s="2025">
        <v>96.741666666666703</v>
      </c>
      <c r="P76" s="2024">
        <v>96.174999999999997</v>
      </c>
      <c r="Q76" s="2026">
        <v>93.783333333333303</v>
      </c>
      <c r="R76" s="2026">
        <v>92.216666666666697</v>
      </c>
      <c r="S76" s="2026">
        <v>91.658333333333303</v>
      </c>
      <c r="T76" s="2026">
        <v>93.224999999999994</v>
      </c>
      <c r="U76" s="2026">
        <v>94.8333333333333</v>
      </c>
      <c r="V76" s="2026">
        <v>96.758333333333297</v>
      </c>
      <c r="W76" s="2026">
        <v>98.9583333333333</v>
      </c>
      <c r="X76" s="2026">
        <v>102.133333333333</v>
      </c>
      <c r="Y76" s="2026">
        <v>96.908333333333303</v>
      </c>
      <c r="Z76" s="2026">
        <v>97.316666666666706</v>
      </c>
      <c r="AA76" s="2026">
        <v>98.566666666666606</v>
      </c>
      <c r="AB76" s="2026">
        <v>97.575000000000003</v>
      </c>
      <c r="AC76" s="2026">
        <v>99.358333333333306</v>
      </c>
      <c r="AD76" s="2027">
        <v>102.175</v>
      </c>
      <c r="AE76" s="2028">
        <v>98.783333333333303</v>
      </c>
      <c r="AF76" s="2028">
        <v>96.441666666666706</v>
      </c>
      <c r="AG76" s="2029">
        <v>99.008333333333297</v>
      </c>
      <c r="AH76" s="2030">
        <v>101.2</v>
      </c>
      <c r="AI76" s="2030">
        <v>101.333333333333</v>
      </c>
      <c r="AJ76" s="2031">
        <v>99.858333333333306</v>
      </c>
      <c r="AK76" s="2032">
        <v>106.98333333333299</v>
      </c>
      <c r="AL76" s="2032">
        <v>117.216666666667</v>
      </c>
      <c r="AM76" s="2032">
        <v>120.041666666667</v>
      </c>
      <c r="AN76" s="2032">
        <v>123.925</v>
      </c>
      <c r="AO76" s="1320" t="s">
        <v>1015</v>
      </c>
    </row>
    <row r="77" spans="2:43" ht="12">
      <c r="B77" s="2971"/>
      <c r="C77" s="1940" t="s">
        <v>1335</v>
      </c>
      <c r="D77" s="1909" t="s">
        <v>577</v>
      </c>
      <c r="E77" s="1926" t="s">
        <v>1296</v>
      </c>
      <c r="F77" s="1904">
        <f>ROUND((F76-E76)/E76*100,1)</f>
        <v>1.2</v>
      </c>
      <c r="G77" s="1904">
        <f>ROUND((G76-F76)/F76*100,1)</f>
        <v>0.4</v>
      </c>
      <c r="H77" s="1904">
        <f t="shared" ref="H77:AN77" si="45">ROUND((H76-G76)/G76*100,1)</f>
        <v>-1</v>
      </c>
      <c r="I77" s="1904">
        <f t="shared" si="45"/>
        <v>-1.8</v>
      </c>
      <c r="J77" s="1904">
        <f t="shared" si="45"/>
        <v>-1.3</v>
      </c>
      <c r="K77" s="1904">
        <f t="shared" si="45"/>
        <v>-1.1000000000000001</v>
      </c>
      <c r="L77" s="1904">
        <f t="shared" si="45"/>
        <v>-1.5</v>
      </c>
      <c r="M77" s="1904">
        <f t="shared" si="45"/>
        <v>1</v>
      </c>
      <c r="N77" s="1904">
        <f t="shared" si="45"/>
        <v>-2.2000000000000002</v>
      </c>
      <c r="O77" s="1904">
        <f t="shared" si="45"/>
        <v>-0.7</v>
      </c>
      <c r="P77" s="1904">
        <f t="shared" si="45"/>
        <v>-0.6</v>
      </c>
      <c r="Q77" s="1904">
        <f t="shared" si="45"/>
        <v>-2.5</v>
      </c>
      <c r="R77" s="1904">
        <f t="shared" si="45"/>
        <v>-1.7</v>
      </c>
      <c r="S77" s="1904">
        <f t="shared" si="45"/>
        <v>-0.6</v>
      </c>
      <c r="T77" s="1904">
        <f t="shared" si="45"/>
        <v>1.7</v>
      </c>
      <c r="U77" s="1904">
        <f t="shared" si="45"/>
        <v>1.7</v>
      </c>
      <c r="V77" s="1904">
        <f t="shared" si="45"/>
        <v>2</v>
      </c>
      <c r="W77" s="1904">
        <f t="shared" si="45"/>
        <v>2.2999999999999998</v>
      </c>
      <c r="X77" s="1904">
        <f t="shared" si="45"/>
        <v>3.2</v>
      </c>
      <c r="Y77" s="1904">
        <f t="shared" si="45"/>
        <v>-5.0999999999999996</v>
      </c>
      <c r="Z77" s="1904">
        <f t="shared" si="45"/>
        <v>0.4</v>
      </c>
      <c r="AA77" s="1904">
        <f t="shared" si="45"/>
        <v>1.3</v>
      </c>
      <c r="AB77" s="1904">
        <f t="shared" si="45"/>
        <v>-1</v>
      </c>
      <c r="AC77" s="1904">
        <f t="shared" si="45"/>
        <v>1.8</v>
      </c>
      <c r="AD77" s="1904">
        <f t="shared" si="45"/>
        <v>2.8</v>
      </c>
      <c r="AE77" s="1904">
        <f t="shared" si="45"/>
        <v>-3.3</v>
      </c>
      <c r="AF77" s="1904">
        <f t="shared" si="45"/>
        <v>-2.4</v>
      </c>
      <c r="AG77" s="1904">
        <f t="shared" si="45"/>
        <v>2.7</v>
      </c>
      <c r="AH77" s="1904">
        <f t="shared" si="45"/>
        <v>2.2000000000000002</v>
      </c>
      <c r="AI77" s="1904">
        <f t="shared" si="45"/>
        <v>0.1</v>
      </c>
      <c r="AJ77" s="1904">
        <f t="shared" si="45"/>
        <v>-1.5</v>
      </c>
      <c r="AK77" s="1218">
        <f t="shared" si="45"/>
        <v>7.1</v>
      </c>
      <c r="AL77" s="1218">
        <f t="shared" si="45"/>
        <v>9.6</v>
      </c>
      <c r="AM77" s="1218">
        <f t="shared" si="45"/>
        <v>2.4</v>
      </c>
      <c r="AN77" s="1218">
        <f t="shared" si="45"/>
        <v>3.2</v>
      </c>
      <c r="AO77" s="1946" t="s">
        <v>1393</v>
      </c>
    </row>
    <row r="78" spans="2:43" ht="12">
      <c r="B78" s="2972" t="s">
        <v>1336</v>
      </c>
      <c r="C78" s="1938" t="s">
        <v>1337</v>
      </c>
      <c r="D78" s="1927" t="s">
        <v>994</v>
      </c>
      <c r="E78" s="1969">
        <f>E156</f>
        <v>92.9</v>
      </c>
      <c r="F78" s="1969">
        <f t="shared" ref="F78:AN78" si="46">F156</f>
        <v>97.1</v>
      </c>
      <c r="G78" s="1969">
        <f t="shared" si="46"/>
        <v>100.3</v>
      </c>
      <c r="H78" s="1969">
        <f t="shared" si="46"/>
        <v>101.7</v>
      </c>
      <c r="I78" s="1969">
        <f t="shared" si="46"/>
        <v>102.6</v>
      </c>
      <c r="J78" s="1969">
        <f t="shared" si="46"/>
        <v>104.5</v>
      </c>
      <c r="K78" s="1969">
        <f t="shared" si="46"/>
        <v>106.1</v>
      </c>
      <c r="L78" s="1969">
        <f t="shared" si="46"/>
        <v>108.5</v>
      </c>
      <c r="M78" s="1969">
        <f t="shared" si="46"/>
        <v>109.6</v>
      </c>
      <c r="N78" s="1969">
        <f t="shared" si="46"/>
        <v>107.9</v>
      </c>
      <c r="O78" s="1969">
        <f t="shared" si="46"/>
        <v>106.7</v>
      </c>
      <c r="P78" s="1969">
        <f t="shared" si="46"/>
        <v>106.5</v>
      </c>
      <c r="Q78" s="1969">
        <f t="shared" si="46"/>
        <v>104.9</v>
      </c>
      <c r="R78" s="1969">
        <f t="shared" si="46"/>
        <v>102.2</v>
      </c>
      <c r="S78" s="1969">
        <f t="shared" si="46"/>
        <v>102</v>
      </c>
      <c r="T78" s="1969">
        <f t="shared" si="46"/>
        <v>101.9</v>
      </c>
      <c r="U78" s="1969">
        <f t="shared" si="46"/>
        <v>103.1</v>
      </c>
      <c r="V78" s="1969">
        <f t="shared" si="46"/>
        <v>103.8</v>
      </c>
      <c r="W78" s="1969">
        <f t="shared" si="46"/>
        <v>103.2</v>
      </c>
      <c r="X78" s="1969">
        <f t="shared" si="46"/>
        <v>101.7</v>
      </c>
      <c r="Y78" s="1969">
        <f t="shared" si="46"/>
        <v>97.6</v>
      </c>
      <c r="Z78" s="1969">
        <f t="shared" si="46"/>
        <v>98.8</v>
      </c>
      <c r="AA78" s="1969">
        <f t="shared" si="46"/>
        <v>98.9</v>
      </c>
      <c r="AB78" s="1969">
        <f t="shared" si="46"/>
        <v>97.7</v>
      </c>
      <c r="AC78" s="1969">
        <f t="shared" si="46"/>
        <v>97.9</v>
      </c>
      <c r="AD78" s="1969">
        <f t="shared" si="46"/>
        <v>99</v>
      </c>
      <c r="AE78" s="1969">
        <f t="shared" si="46"/>
        <v>99.3</v>
      </c>
      <c r="AF78" s="1969">
        <f t="shared" si="46"/>
        <v>100.2</v>
      </c>
      <c r="AG78" s="1969">
        <f t="shared" si="46"/>
        <v>100.8</v>
      </c>
      <c r="AH78" s="1969">
        <f t="shared" si="46"/>
        <v>101.8</v>
      </c>
      <c r="AI78" s="1969">
        <f t="shared" si="46"/>
        <v>101.7</v>
      </c>
      <c r="AJ78" s="1969">
        <f t="shared" si="46"/>
        <v>100</v>
      </c>
      <c r="AK78" s="1969">
        <f t="shared" si="46"/>
        <v>101.5</v>
      </c>
      <c r="AL78" s="1969">
        <f t="shared" si="46"/>
        <v>104.3</v>
      </c>
      <c r="AM78" s="1969">
        <f t="shared" si="46"/>
        <v>106.2</v>
      </c>
      <c r="AN78" s="1969">
        <f t="shared" si="46"/>
        <v>109.4</v>
      </c>
      <c r="AO78" s="1941" t="s">
        <v>1394</v>
      </c>
    </row>
    <row r="79" spans="2:43" ht="12">
      <c r="B79" s="2970"/>
      <c r="C79" s="1942" t="s">
        <v>565</v>
      </c>
      <c r="D79" s="1930" t="s">
        <v>577</v>
      </c>
      <c r="E79" s="1945" t="s">
        <v>579</v>
      </c>
      <c r="F79" s="1904">
        <f t="shared" ref="F79:AN79" si="47">ROUND((F78-E78)/E78*100,1)</f>
        <v>4.5</v>
      </c>
      <c r="G79" s="1904">
        <f t="shared" si="47"/>
        <v>3.3</v>
      </c>
      <c r="H79" s="1904">
        <f t="shared" si="47"/>
        <v>1.4</v>
      </c>
      <c r="I79" s="1904">
        <f t="shared" si="47"/>
        <v>0.9</v>
      </c>
      <c r="J79" s="1904">
        <f t="shared" si="47"/>
        <v>1.9</v>
      </c>
      <c r="K79" s="1904">
        <f t="shared" si="47"/>
        <v>1.5</v>
      </c>
      <c r="L79" s="1904">
        <f t="shared" si="47"/>
        <v>2.2999999999999998</v>
      </c>
      <c r="M79" s="1904">
        <f t="shared" si="47"/>
        <v>1</v>
      </c>
      <c r="N79" s="1904">
        <f t="shared" si="47"/>
        <v>-1.6</v>
      </c>
      <c r="O79" s="1904">
        <f t="shared" si="47"/>
        <v>-1.1000000000000001</v>
      </c>
      <c r="P79" s="1904">
        <f t="shared" si="47"/>
        <v>-0.2</v>
      </c>
      <c r="Q79" s="1904">
        <f t="shared" si="47"/>
        <v>-1.5</v>
      </c>
      <c r="R79" s="1904">
        <f t="shared" si="47"/>
        <v>-2.6</v>
      </c>
      <c r="S79" s="1904">
        <f t="shared" si="47"/>
        <v>-0.2</v>
      </c>
      <c r="T79" s="1904">
        <f t="shared" si="47"/>
        <v>-0.1</v>
      </c>
      <c r="U79" s="1904">
        <f t="shared" si="47"/>
        <v>1.2</v>
      </c>
      <c r="V79" s="1904">
        <f t="shared" si="47"/>
        <v>0.7</v>
      </c>
      <c r="W79" s="1904">
        <f t="shared" si="47"/>
        <v>-0.6</v>
      </c>
      <c r="X79" s="1904">
        <f t="shared" si="47"/>
        <v>-1.5</v>
      </c>
      <c r="Y79" s="1904">
        <f t="shared" si="47"/>
        <v>-4</v>
      </c>
      <c r="Z79" s="1904">
        <f t="shared" si="47"/>
        <v>1.2</v>
      </c>
      <c r="AA79" s="1904">
        <f t="shared" si="47"/>
        <v>0.1</v>
      </c>
      <c r="AB79" s="1904">
        <f t="shared" si="47"/>
        <v>-1.2</v>
      </c>
      <c r="AC79" s="1904">
        <f t="shared" si="47"/>
        <v>0.2</v>
      </c>
      <c r="AD79" s="1904">
        <f t="shared" si="47"/>
        <v>1.1000000000000001</v>
      </c>
      <c r="AE79" s="1904">
        <f t="shared" si="47"/>
        <v>0.3</v>
      </c>
      <c r="AF79" s="1904">
        <f t="shared" si="47"/>
        <v>0.9</v>
      </c>
      <c r="AG79" s="1904">
        <f t="shared" si="47"/>
        <v>0.6</v>
      </c>
      <c r="AH79" s="1904">
        <f t="shared" si="47"/>
        <v>1</v>
      </c>
      <c r="AI79" s="1904">
        <f t="shared" si="47"/>
        <v>-0.1</v>
      </c>
      <c r="AJ79" s="1904">
        <f t="shared" si="47"/>
        <v>-1.7</v>
      </c>
      <c r="AK79" s="1904">
        <f t="shared" si="47"/>
        <v>1.5</v>
      </c>
      <c r="AL79" s="1904">
        <f t="shared" si="47"/>
        <v>2.8</v>
      </c>
      <c r="AM79" s="1904">
        <f t="shared" si="47"/>
        <v>1.8</v>
      </c>
      <c r="AN79" s="1904">
        <f t="shared" si="47"/>
        <v>3</v>
      </c>
      <c r="AO79" s="1321" t="s">
        <v>1120</v>
      </c>
    </row>
    <row r="80" spans="2:43" ht="12">
      <c r="B80" s="2970"/>
      <c r="C80" s="1938" t="s">
        <v>1337</v>
      </c>
      <c r="D80" s="1943" t="s">
        <v>994</v>
      </c>
      <c r="E80" s="1968">
        <f>E160</f>
        <v>105.8</v>
      </c>
      <c r="F80" s="1968">
        <f t="shared" ref="F80:AN80" si="48">F160</f>
        <v>107.2</v>
      </c>
      <c r="G80" s="1968">
        <f t="shared" si="48"/>
        <v>107.7</v>
      </c>
      <c r="H80" s="1968">
        <f t="shared" si="48"/>
        <v>107.7</v>
      </c>
      <c r="I80" s="1968">
        <f t="shared" si="48"/>
        <v>107.4</v>
      </c>
      <c r="J80" s="1968">
        <f t="shared" si="48"/>
        <v>109.2</v>
      </c>
      <c r="K80" s="1968">
        <f t="shared" si="48"/>
        <v>111.3</v>
      </c>
      <c r="L80" s="1968">
        <f t="shared" si="48"/>
        <v>113.6</v>
      </c>
      <c r="M80" s="1968">
        <f t="shared" si="48"/>
        <v>112.4</v>
      </c>
      <c r="N80" s="1968">
        <f t="shared" si="48"/>
        <v>110.6</v>
      </c>
      <c r="O80" s="1968">
        <f t="shared" si="48"/>
        <v>109.9</v>
      </c>
      <c r="P80" s="1968">
        <f t="shared" si="48"/>
        <v>110.6</v>
      </c>
      <c r="Q80" s="1968">
        <f t="shared" si="48"/>
        <v>110.3</v>
      </c>
      <c r="R80" s="1968">
        <f t="shared" si="48"/>
        <v>108.3</v>
      </c>
      <c r="S80" s="1968">
        <f t="shared" si="48"/>
        <v>108.3</v>
      </c>
      <c r="T80" s="1968">
        <f t="shared" si="48"/>
        <v>108.2</v>
      </c>
      <c r="U80" s="1968">
        <f t="shared" si="48"/>
        <v>109.9</v>
      </c>
      <c r="V80" s="1968">
        <f t="shared" si="48"/>
        <v>110.3</v>
      </c>
      <c r="W80" s="1968">
        <f t="shared" si="48"/>
        <v>109.3</v>
      </c>
      <c r="X80" s="1968">
        <f t="shared" si="48"/>
        <v>106.3</v>
      </c>
      <c r="Y80" s="1968">
        <f t="shared" si="48"/>
        <v>103.8</v>
      </c>
      <c r="Z80" s="1968">
        <f t="shared" si="48"/>
        <v>105.8</v>
      </c>
      <c r="AA80" s="1968">
        <f t="shared" si="48"/>
        <v>105.9</v>
      </c>
      <c r="AB80" s="1968">
        <f t="shared" si="48"/>
        <v>104.9</v>
      </c>
      <c r="AC80" s="1968">
        <f t="shared" si="48"/>
        <v>103.9</v>
      </c>
      <c r="AD80" s="1968">
        <f t="shared" si="48"/>
        <v>101.5</v>
      </c>
      <c r="AE80" s="1968">
        <f t="shared" si="48"/>
        <v>101.5</v>
      </c>
      <c r="AF80" s="1968">
        <f t="shared" si="48"/>
        <v>102.5</v>
      </c>
      <c r="AG80" s="1968">
        <f t="shared" si="48"/>
        <v>102.1</v>
      </c>
      <c r="AH80" s="1968">
        <f t="shared" si="48"/>
        <v>102.2</v>
      </c>
      <c r="AI80" s="1968">
        <f t="shared" si="48"/>
        <v>101.5</v>
      </c>
      <c r="AJ80" s="1968">
        <f t="shared" si="48"/>
        <v>100.2</v>
      </c>
      <c r="AK80" s="1968">
        <f t="shared" si="48"/>
        <v>101.5</v>
      </c>
      <c r="AL80" s="1968">
        <f t="shared" si="48"/>
        <v>100.6</v>
      </c>
      <c r="AM80" s="1968">
        <f t="shared" si="48"/>
        <v>98.9</v>
      </c>
      <c r="AN80" s="1968">
        <f t="shared" si="48"/>
        <v>98.4</v>
      </c>
      <c r="AO80" s="2460" t="s">
        <v>1395</v>
      </c>
    </row>
    <row r="81" spans="2:56" ht="12">
      <c r="B81" s="2970"/>
      <c r="C81" s="1942" t="s">
        <v>566</v>
      </c>
      <c r="D81" s="1930" t="s">
        <v>577</v>
      </c>
      <c r="E81" s="1945" t="s">
        <v>579</v>
      </c>
      <c r="F81" s="1904">
        <f t="shared" ref="F81:AN81" si="49">ROUND((F80-E80)/E80*100,1)</f>
        <v>1.3</v>
      </c>
      <c r="G81" s="1904">
        <f t="shared" si="49"/>
        <v>0.5</v>
      </c>
      <c r="H81" s="1904">
        <f t="shared" si="49"/>
        <v>0</v>
      </c>
      <c r="I81" s="1904">
        <f t="shared" si="49"/>
        <v>-0.3</v>
      </c>
      <c r="J81" s="1904">
        <f t="shared" si="49"/>
        <v>1.7</v>
      </c>
      <c r="K81" s="1904">
        <f t="shared" si="49"/>
        <v>1.9</v>
      </c>
      <c r="L81" s="1904">
        <f t="shared" si="49"/>
        <v>2.1</v>
      </c>
      <c r="M81" s="1904">
        <f t="shared" si="49"/>
        <v>-1.1000000000000001</v>
      </c>
      <c r="N81" s="1904">
        <f t="shared" si="49"/>
        <v>-1.6</v>
      </c>
      <c r="O81" s="1904">
        <f t="shared" si="49"/>
        <v>-0.6</v>
      </c>
      <c r="P81" s="1904">
        <f t="shared" si="49"/>
        <v>0.6</v>
      </c>
      <c r="Q81" s="1904">
        <f t="shared" si="49"/>
        <v>-0.3</v>
      </c>
      <c r="R81" s="1904">
        <f t="shared" si="49"/>
        <v>-1.8</v>
      </c>
      <c r="S81" s="1904">
        <f t="shared" si="49"/>
        <v>0</v>
      </c>
      <c r="T81" s="1904">
        <f t="shared" si="49"/>
        <v>-0.1</v>
      </c>
      <c r="U81" s="1904">
        <f t="shared" si="49"/>
        <v>1.6</v>
      </c>
      <c r="V81" s="1904">
        <f t="shared" si="49"/>
        <v>0.4</v>
      </c>
      <c r="W81" s="1904">
        <f t="shared" si="49"/>
        <v>-0.9</v>
      </c>
      <c r="X81" s="1904">
        <f t="shared" si="49"/>
        <v>-2.7</v>
      </c>
      <c r="Y81" s="1904">
        <f t="shared" si="49"/>
        <v>-2.4</v>
      </c>
      <c r="Z81" s="1904">
        <f t="shared" si="49"/>
        <v>1.9</v>
      </c>
      <c r="AA81" s="1904">
        <f t="shared" si="49"/>
        <v>0.1</v>
      </c>
      <c r="AB81" s="1904">
        <f t="shared" si="49"/>
        <v>-0.9</v>
      </c>
      <c r="AC81" s="1904">
        <f t="shared" si="49"/>
        <v>-1</v>
      </c>
      <c r="AD81" s="1904">
        <f t="shared" si="49"/>
        <v>-2.2999999999999998</v>
      </c>
      <c r="AE81" s="1904">
        <f t="shared" si="49"/>
        <v>0</v>
      </c>
      <c r="AF81" s="1904">
        <f t="shared" si="49"/>
        <v>1</v>
      </c>
      <c r="AG81" s="1904">
        <f t="shared" si="49"/>
        <v>-0.4</v>
      </c>
      <c r="AH81" s="1904">
        <f t="shared" si="49"/>
        <v>0.1</v>
      </c>
      <c r="AI81" s="1904">
        <f t="shared" si="49"/>
        <v>-0.7</v>
      </c>
      <c r="AJ81" s="1904">
        <f t="shared" si="49"/>
        <v>-1.3</v>
      </c>
      <c r="AK81" s="1904">
        <f t="shared" si="49"/>
        <v>1.3</v>
      </c>
      <c r="AL81" s="1904">
        <f t="shared" si="49"/>
        <v>-0.9</v>
      </c>
      <c r="AM81" s="1904">
        <f t="shared" si="49"/>
        <v>-1.7</v>
      </c>
      <c r="AN81" s="1904">
        <f t="shared" si="49"/>
        <v>-0.5</v>
      </c>
      <c r="AO81" s="2460"/>
    </row>
    <row r="82" spans="2:56" ht="12">
      <c r="B82" s="2970"/>
      <c r="C82" s="1938" t="s">
        <v>569</v>
      </c>
      <c r="D82" s="1927" t="s">
        <v>994</v>
      </c>
      <c r="E82" s="1969">
        <f>E164</f>
        <v>147.6</v>
      </c>
      <c r="F82" s="1969">
        <f t="shared" ref="F82:AN82" si="50">F164</f>
        <v>146.19999999999999</v>
      </c>
      <c r="G82" s="1969">
        <f t="shared" si="50"/>
        <v>133.6</v>
      </c>
      <c r="H82" s="1969">
        <f t="shared" si="50"/>
        <v>113.8</v>
      </c>
      <c r="I82" s="1969">
        <f t="shared" si="50"/>
        <v>102.4</v>
      </c>
      <c r="J82" s="1969">
        <f t="shared" si="50"/>
        <v>103.9</v>
      </c>
      <c r="K82" s="1969">
        <f t="shared" si="50"/>
        <v>107.5</v>
      </c>
      <c r="L82" s="1969">
        <f t="shared" si="50"/>
        <v>115.2</v>
      </c>
      <c r="M82" s="1969">
        <f t="shared" si="50"/>
        <v>115.6</v>
      </c>
      <c r="N82" s="1969">
        <f t="shared" si="50"/>
        <v>105.3</v>
      </c>
      <c r="O82" s="1969">
        <f t="shared" si="50"/>
        <v>106.6</v>
      </c>
      <c r="P82" s="1969">
        <f t="shared" si="50"/>
        <v>112.2</v>
      </c>
      <c r="Q82" s="1969">
        <f t="shared" si="50"/>
        <v>105.4</v>
      </c>
      <c r="R82" s="1969">
        <f t="shared" si="50"/>
        <v>110.2</v>
      </c>
      <c r="S82" s="1969">
        <f t="shared" si="50"/>
        <v>115.9</v>
      </c>
      <c r="T82" s="1969">
        <f t="shared" si="50"/>
        <v>118.5</v>
      </c>
      <c r="U82" s="1969">
        <f t="shared" si="50"/>
        <v>119.9</v>
      </c>
      <c r="V82" s="1969">
        <f t="shared" si="50"/>
        <v>123.5</v>
      </c>
      <c r="W82" s="1969">
        <f t="shared" si="50"/>
        <v>125.3</v>
      </c>
      <c r="X82" s="1969">
        <f t="shared" si="50"/>
        <v>113.9</v>
      </c>
      <c r="Y82" s="1969">
        <f t="shared" si="50"/>
        <v>104.9</v>
      </c>
      <c r="Z82" s="1969">
        <f t="shared" si="50"/>
        <v>113.1</v>
      </c>
      <c r="AA82" s="1969">
        <f t="shared" si="50"/>
        <v>113</v>
      </c>
      <c r="AB82" s="1969">
        <f t="shared" si="50"/>
        <v>113.1</v>
      </c>
      <c r="AC82" s="1969">
        <f t="shared" si="50"/>
        <v>118.9</v>
      </c>
      <c r="AD82" s="1969">
        <f t="shared" si="50"/>
        <v>121</v>
      </c>
      <c r="AE82" s="1969">
        <f t="shared" si="50"/>
        <v>119.4</v>
      </c>
      <c r="AF82" s="1969">
        <f t="shared" si="50"/>
        <v>118</v>
      </c>
      <c r="AG82" s="1969">
        <f t="shared" si="50"/>
        <v>116.9</v>
      </c>
      <c r="AH82" s="1969">
        <f t="shared" si="50"/>
        <v>116.3</v>
      </c>
      <c r="AI82" s="1969">
        <f t="shared" si="50"/>
        <v>113.9</v>
      </c>
      <c r="AJ82" s="1969">
        <f t="shared" si="50"/>
        <v>98.7</v>
      </c>
      <c r="AK82" s="1969">
        <f t="shared" si="50"/>
        <v>109</v>
      </c>
      <c r="AL82" s="1969">
        <f t="shared" si="50"/>
        <v>113</v>
      </c>
      <c r="AM82" s="1969">
        <f t="shared" si="50"/>
        <v>110.6</v>
      </c>
      <c r="AN82" s="1969">
        <f t="shared" si="50"/>
        <v>107.8</v>
      </c>
      <c r="AO82" s="2460"/>
      <c r="AQ82" s="1984"/>
      <c r="AR82" s="1984"/>
      <c r="AS82" s="1984"/>
      <c r="AT82" s="1984"/>
      <c r="AU82" s="1984"/>
    </row>
    <row r="83" spans="2:56" ht="12">
      <c r="B83" s="2970"/>
      <c r="C83" s="1942" t="s">
        <v>570</v>
      </c>
      <c r="D83" s="1930" t="s">
        <v>577</v>
      </c>
      <c r="E83" s="2033" t="s">
        <v>579</v>
      </c>
      <c r="F83" s="1904">
        <f t="shared" ref="F83:AN83" si="51">ROUND((F82-E82)/E82*100,1)</f>
        <v>-0.9</v>
      </c>
      <c r="G83" s="1904">
        <f t="shared" si="51"/>
        <v>-8.6</v>
      </c>
      <c r="H83" s="1904">
        <f t="shared" si="51"/>
        <v>-14.8</v>
      </c>
      <c r="I83" s="1904">
        <f t="shared" si="51"/>
        <v>-10</v>
      </c>
      <c r="J83" s="1904">
        <f t="shared" si="51"/>
        <v>1.5</v>
      </c>
      <c r="K83" s="1904">
        <f t="shared" si="51"/>
        <v>3.5</v>
      </c>
      <c r="L83" s="1904">
        <f t="shared" si="51"/>
        <v>7.2</v>
      </c>
      <c r="M83" s="1904">
        <f t="shared" si="51"/>
        <v>0.3</v>
      </c>
      <c r="N83" s="1904">
        <f t="shared" si="51"/>
        <v>-8.9</v>
      </c>
      <c r="O83" s="1904">
        <f t="shared" si="51"/>
        <v>1.2</v>
      </c>
      <c r="P83" s="1904">
        <f t="shared" si="51"/>
        <v>5.3</v>
      </c>
      <c r="Q83" s="1904">
        <f t="shared" si="51"/>
        <v>-6.1</v>
      </c>
      <c r="R83" s="1904">
        <f t="shared" si="51"/>
        <v>4.5999999999999996</v>
      </c>
      <c r="S83" s="1904">
        <f t="shared" si="51"/>
        <v>5.2</v>
      </c>
      <c r="T83" s="1904">
        <f t="shared" si="51"/>
        <v>2.2000000000000002</v>
      </c>
      <c r="U83" s="1904">
        <f t="shared" si="51"/>
        <v>1.2</v>
      </c>
      <c r="V83" s="1904">
        <f t="shared" si="51"/>
        <v>3</v>
      </c>
      <c r="W83" s="1904">
        <f t="shared" si="51"/>
        <v>1.5</v>
      </c>
      <c r="X83" s="1904">
        <f t="shared" si="51"/>
        <v>-9.1</v>
      </c>
      <c r="Y83" s="1904">
        <f t="shared" si="51"/>
        <v>-7.9</v>
      </c>
      <c r="Z83" s="1904">
        <f t="shared" si="51"/>
        <v>7.8</v>
      </c>
      <c r="AA83" s="1904">
        <f t="shared" si="51"/>
        <v>-0.1</v>
      </c>
      <c r="AB83" s="1904">
        <f t="shared" si="51"/>
        <v>0.1</v>
      </c>
      <c r="AC83" s="1904">
        <f t="shared" si="51"/>
        <v>5.0999999999999996</v>
      </c>
      <c r="AD83" s="1904">
        <f t="shared" si="51"/>
        <v>1.8</v>
      </c>
      <c r="AE83" s="1904">
        <f t="shared" si="51"/>
        <v>-1.3</v>
      </c>
      <c r="AF83" s="1904">
        <f t="shared" si="51"/>
        <v>-1.2</v>
      </c>
      <c r="AG83" s="1904">
        <f t="shared" si="51"/>
        <v>-0.9</v>
      </c>
      <c r="AH83" s="1904">
        <f t="shared" si="51"/>
        <v>-0.5</v>
      </c>
      <c r="AI83" s="1904">
        <f t="shared" si="51"/>
        <v>-2.1</v>
      </c>
      <c r="AJ83" s="1904">
        <f t="shared" si="51"/>
        <v>-13.3</v>
      </c>
      <c r="AK83" s="1904">
        <f t="shared" si="51"/>
        <v>10.4</v>
      </c>
      <c r="AL83" s="1904">
        <f t="shared" si="51"/>
        <v>3.7</v>
      </c>
      <c r="AM83" s="1904">
        <f t="shared" si="51"/>
        <v>-2.1</v>
      </c>
      <c r="AN83" s="1904">
        <f t="shared" si="51"/>
        <v>-2.5</v>
      </c>
      <c r="AO83" s="1939"/>
      <c r="AQ83" s="1984"/>
      <c r="AR83" s="1984"/>
      <c r="AS83" s="1984"/>
      <c r="AT83" s="1984"/>
      <c r="AU83" s="1984"/>
    </row>
    <row r="84" spans="2:56" ht="12">
      <c r="B84" s="2970"/>
      <c r="C84" s="1900" t="s">
        <v>571</v>
      </c>
      <c r="D84" s="1927" t="s">
        <v>994</v>
      </c>
      <c r="E84" s="1968">
        <f>E168</f>
        <v>78.2</v>
      </c>
      <c r="F84" s="1968">
        <f t="shared" ref="F84:AN84" si="52">F168</f>
        <v>80.7</v>
      </c>
      <c r="G84" s="1968">
        <f t="shared" si="52"/>
        <v>83.2</v>
      </c>
      <c r="H84" s="1968">
        <f t="shared" si="52"/>
        <v>84.8</v>
      </c>
      <c r="I84" s="1968">
        <f t="shared" si="52"/>
        <v>85.6</v>
      </c>
      <c r="J84" s="1968">
        <f t="shared" si="52"/>
        <v>85.5</v>
      </c>
      <c r="K84" s="1968">
        <f t="shared" si="52"/>
        <v>84.9</v>
      </c>
      <c r="L84" s="1968">
        <f t="shared" si="52"/>
        <v>84.6</v>
      </c>
      <c r="M84" s="1968">
        <f t="shared" si="52"/>
        <v>85.4</v>
      </c>
      <c r="N84" s="1968">
        <f t="shared" si="52"/>
        <v>85.7</v>
      </c>
      <c r="O84" s="1968">
        <f t="shared" si="52"/>
        <v>85</v>
      </c>
      <c r="P84" s="1968">
        <f t="shared" si="52"/>
        <v>84.3</v>
      </c>
      <c r="Q84" s="1968">
        <f t="shared" si="52"/>
        <v>83.5</v>
      </c>
      <c r="R84" s="1968">
        <f t="shared" si="52"/>
        <v>82.3</v>
      </c>
      <c r="S84" s="1968">
        <f t="shared" si="52"/>
        <v>81.8</v>
      </c>
      <c r="T84" s="1968">
        <f t="shared" si="52"/>
        <v>82.3</v>
      </c>
      <c r="U84" s="1968">
        <f t="shared" si="52"/>
        <v>83</v>
      </c>
      <c r="V84" s="1968">
        <f t="shared" si="52"/>
        <v>84.1</v>
      </c>
      <c r="W84" s="1968">
        <f t="shared" si="52"/>
        <v>86.8</v>
      </c>
      <c r="X84" s="1968">
        <f t="shared" si="52"/>
        <v>89.3</v>
      </c>
      <c r="Y84" s="1968">
        <f t="shared" si="52"/>
        <v>89.9</v>
      </c>
      <c r="Z84" s="1968">
        <f t="shared" si="52"/>
        <v>90.3</v>
      </c>
      <c r="AA84" s="1968">
        <f t="shared" si="52"/>
        <v>90.7</v>
      </c>
      <c r="AB84" s="1968">
        <f t="shared" si="52"/>
        <v>90.8</v>
      </c>
      <c r="AC84" s="1968">
        <f t="shared" si="52"/>
        <v>91.4</v>
      </c>
      <c r="AD84" s="1968">
        <f t="shared" si="52"/>
        <v>92.2</v>
      </c>
      <c r="AE84" s="1968">
        <f t="shared" si="52"/>
        <v>93.2</v>
      </c>
      <c r="AF84" s="1968">
        <f t="shared" si="52"/>
        <v>94.3</v>
      </c>
      <c r="AG84" s="1968">
        <f t="shared" si="52"/>
        <v>96.3</v>
      </c>
      <c r="AH84" s="1968">
        <f t="shared" si="52"/>
        <v>97.5</v>
      </c>
      <c r="AI84" s="1968">
        <f t="shared" si="52"/>
        <v>99.4</v>
      </c>
      <c r="AJ84" s="1968">
        <f t="shared" si="52"/>
        <v>100.1</v>
      </c>
      <c r="AK84" s="1968">
        <f t="shared" si="52"/>
        <v>100.1</v>
      </c>
      <c r="AL84" s="1968">
        <f t="shared" si="52"/>
        <v>99.8</v>
      </c>
      <c r="AM84" s="1968">
        <f t="shared" si="52"/>
        <v>100.6</v>
      </c>
      <c r="AN84" s="1968">
        <f t="shared" si="52"/>
        <v>101.8</v>
      </c>
      <c r="AO84" s="2460"/>
      <c r="AQ84" s="1984"/>
      <c r="AR84" s="1984"/>
      <c r="AS84" s="1984"/>
      <c r="AT84" s="1984"/>
      <c r="AU84" s="1984"/>
    </row>
    <row r="85" spans="2:56" ht="12">
      <c r="B85" s="2970"/>
      <c r="C85" s="1900"/>
      <c r="D85" s="1930" t="s">
        <v>577</v>
      </c>
      <c r="E85" s="2033" t="s">
        <v>579</v>
      </c>
      <c r="F85" s="1904">
        <f t="shared" ref="F85:AN85" si="53">ROUND((F84-E84)/E84*100,1)</f>
        <v>3.2</v>
      </c>
      <c r="G85" s="1904">
        <f t="shared" si="53"/>
        <v>3.1</v>
      </c>
      <c r="H85" s="1904">
        <f t="shared" si="53"/>
        <v>1.9</v>
      </c>
      <c r="I85" s="1904">
        <f t="shared" si="53"/>
        <v>0.9</v>
      </c>
      <c r="J85" s="1904">
        <f t="shared" si="53"/>
        <v>-0.1</v>
      </c>
      <c r="K85" s="1904">
        <f t="shared" si="53"/>
        <v>-0.7</v>
      </c>
      <c r="L85" s="1904">
        <f t="shared" si="53"/>
        <v>-0.4</v>
      </c>
      <c r="M85" s="1904">
        <f t="shared" si="53"/>
        <v>0.9</v>
      </c>
      <c r="N85" s="1904">
        <f t="shared" si="53"/>
        <v>0.4</v>
      </c>
      <c r="O85" s="1904">
        <f t="shared" si="53"/>
        <v>-0.8</v>
      </c>
      <c r="P85" s="1904">
        <f t="shared" si="53"/>
        <v>-0.8</v>
      </c>
      <c r="Q85" s="1904">
        <f t="shared" si="53"/>
        <v>-0.9</v>
      </c>
      <c r="R85" s="1904">
        <f t="shared" si="53"/>
        <v>-1.4</v>
      </c>
      <c r="S85" s="1904">
        <f t="shared" si="53"/>
        <v>-0.6</v>
      </c>
      <c r="T85" s="1904">
        <f t="shared" si="53"/>
        <v>0.6</v>
      </c>
      <c r="U85" s="1904">
        <f t="shared" si="53"/>
        <v>0.9</v>
      </c>
      <c r="V85" s="1904">
        <f t="shared" si="53"/>
        <v>1.3</v>
      </c>
      <c r="W85" s="1904">
        <f t="shared" si="53"/>
        <v>3.2</v>
      </c>
      <c r="X85" s="1904">
        <f t="shared" si="53"/>
        <v>2.9</v>
      </c>
      <c r="Y85" s="1904">
        <f t="shared" si="53"/>
        <v>0.7</v>
      </c>
      <c r="Z85" s="1904">
        <f t="shared" si="53"/>
        <v>0.4</v>
      </c>
      <c r="AA85" s="1904">
        <f t="shared" si="53"/>
        <v>0.4</v>
      </c>
      <c r="AB85" s="1904">
        <f t="shared" si="53"/>
        <v>0.1</v>
      </c>
      <c r="AC85" s="1904">
        <f t="shared" si="53"/>
        <v>0.7</v>
      </c>
      <c r="AD85" s="1904">
        <f t="shared" si="53"/>
        <v>0.9</v>
      </c>
      <c r="AE85" s="1904">
        <f t="shared" si="53"/>
        <v>1.1000000000000001</v>
      </c>
      <c r="AF85" s="1904">
        <f t="shared" si="53"/>
        <v>1.2</v>
      </c>
      <c r="AG85" s="1904">
        <f t="shared" si="53"/>
        <v>2.1</v>
      </c>
      <c r="AH85" s="1904">
        <f t="shared" si="53"/>
        <v>1.2</v>
      </c>
      <c r="AI85" s="1904">
        <f t="shared" si="53"/>
        <v>1.9</v>
      </c>
      <c r="AJ85" s="1904">
        <f t="shared" si="53"/>
        <v>0.7</v>
      </c>
      <c r="AK85" s="1904">
        <f t="shared" si="53"/>
        <v>0</v>
      </c>
      <c r="AL85" s="1904">
        <f t="shared" si="53"/>
        <v>-0.3</v>
      </c>
      <c r="AM85" s="1910">
        <f t="shared" si="53"/>
        <v>0.8</v>
      </c>
      <c r="AN85" s="1910">
        <f t="shared" si="53"/>
        <v>1.2</v>
      </c>
      <c r="AO85" s="2034"/>
      <c r="AQ85" s="1984"/>
      <c r="AR85" s="1984"/>
      <c r="AS85" s="1984"/>
      <c r="AT85" s="1984"/>
      <c r="AU85" s="1984"/>
      <c r="AV85" s="1984"/>
      <c r="AW85" s="1984"/>
    </row>
    <row r="86" spans="2:56" ht="12">
      <c r="B86" s="2970"/>
      <c r="C86" s="1900" t="s">
        <v>572</v>
      </c>
      <c r="D86" s="1930" t="s">
        <v>1343</v>
      </c>
      <c r="E86" s="2035">
        <v>1.93</v>
      </c>
      <c r="F86" s="2036">
        <v>2.11</v>
      </c>
      <c r="G86" s="2036">
        <v>1.95</v>
      </c>
      <c r="H86" s="2036">
        <v>1.49</v>
      </c>
      <c r="I86" s="2036">
        <v>1.1299999999999999</v>
      </c>
      <c r="J86" s="2036">
        <v>1.07</v>
      </c>
      <c r="K86" s="2036">
        <v>1.0900000000000001</v>
      </c>
      <c r="L86" s="2036">
        <v>1.22</v>
      </c>
      <c r="M86" s="2036">
        <v>1.1299999999999999</v>
      </c>
      <c r="N86" s="1950">
        <v>0.89</v>
      </c>
      <c r="O86" s="1950">
        <v>0.9</v>
      </c>
      <c r="P86" s="1950">
        <v>1.08</v>
      </c>
      <c r="Q86" s="1250">
        <v>0.96</v>
      </c>
      <c r="R86" s="1250">
        <v>0.96</v>
      </c>
      <c r="S86" s="2036">
        <v>1.1200000000000001</v>
      </c>
      <c r="T86" s="2036">
        <v>1.35</v>
      </c>
      <c r="U86" s="2036">
        <v>1.49</v>
      </c>
      <c r="V86" s="2036">
        <v>1.56</v>
      </c>
      <c r="W86" s="2036">
        <v>1.47</v>
      </c>
      <c r="X86" s="2036">
        <v>1.08</v>
      </c>
      <c r="Y86" s="2036">
        <v>0.79</v>
      </c>
      <c r="Z86" s="2036">
        <v>0.93</v>
      </c>
      <c r="AA86" s="2036">
        <v>1.1100000000000001</v>
      </c>
      <c r="AB86" s="2036">
        <v>1.32</v>
      </c>
      <c r="AC86" s="2036">
        <v>1.53</v>
      </c>
      <c r="AD86" s="2036">
        <v>1.69</v>
      </c>
      <c r="AE86" s="2036">
        <v>1.86</v>
      </c>
      <c r="AF86" s="2036">
        <v>2.08</v>
      </c>
      <c r="AG86" s="2036">
        <v>2.29</v>
      </c>
      <c r="AH86" s="2036">
        <v>2.42</v>
      </c>
      <c r="AI86" s="2037">
        <v>2.35</v>
      </c>
      <c r="AJ86" s="2037">
        <v>1.9</v>
      </c>
      <c r="AK86" s="2038">
        <v>2.08</v>
      </c>
      <c r="AL86" s="2038">
        <v>2.2999999999999998</v>
      </c>
      <c r="AM86" s="2038">
        <v>2.2799999999999998</v>
      </c>
      <c r="AN86" s="2039">
        <v>2.2599999999999998</v>
      </c>
      <c r="AO86" s="1941" t="s">
        <v>1396</v>
      </c>
    </row>
    <row r="87" spans="2:56" ht="12">
      <c r="B87" s="2970"/>
      <c r="C87" s="1900" t="s">
        <v>573</v>
      </c>
      <c r="D87" s="1930" t="s">
        <v>1343</v>
      </c>
      <c r="E87" s="2040">
        <v>1.3</v>
      </c>
      <c r="F87" s="2041">
        <v>1.43</v>
      </c>
      <c r="G87" s="2041">
        <v>1.34</v>
      </c>
      <c r="H87" s="2041">
        <v>1</v>
      </c>
      <c r="I87" s="2041">
        <v>0.71</v>
      </c>
      <c r="J87" s="2041">
        <v>0.64</v>
      </c>
      <c r="K87" s="2041">
        <v>0.64</v>
      </c>
      <c r="L87" s="2041">
        <v>0.72</v>
      </c>
      <c r="M87" s="2041">
        <v>0.69</v>
      </c>
      <c r="N87" s="2041">
        <v>0.5</v>
      </c>
      <c r="O87" s="2041">
        <v>0.49</v>
      </c>
      <c r="P87" s="2041">
        <v>0.62</v>
      </c>
      <c r="Q87" s="2041">
        <v>0.56000000000000005</v>
      </c>
      <c r="R87" s="2041">
        <v>0.56000000000000005</v>
      </c>
      <c r="S87" s="2041">
        <v>0.69</v>
      </c>
      <c r="T87" s="2041">
        <v>0.86</v>
      </c>
      <c r="U87" s="2041">
        <v>0.98</v>
      </c>
      <c r="V87" s="2041">
        <v>1.06</v>
      </c>
      <c r="W87" s="2041">
        <v>1.02</v>
      </c>
      <c r="X87" s="2042">
        <v>0.77</v>
      </c>
      <c r="Y87" s="2042">
        <v>0.45</v>
      </c>
      <c r="Z87" s="2042">
        <v>0.56000000000000005</v>
      </c>
      <c r="AA87" s="2042">
        <v>0.68</v>
      </c>
      <c r="AB87" s="2042">
        <v>0.82</v>
      </c>
      <c r="AC87" s="2042">
        <v>0.97</v>
      </c>
      <c r="AD87" s="2042">
        <v>1.1100000000000001</v>
      </c>
      <c r="AE87" s="2042">
        <v>1.23</v>
      </c>
      <c r="AF87" s="2042">
        <v>1.39</v>
      </c>
      <c r="AG87" s="2042">
        <v>1.54</v>
      </c>
      <c r="AH87" s="2042">
        <v>1.62</v>
      </c>
      <c r="AI87" s="2042">
        <v>1.55</v>
      </c>
      <c r="AJ87" s="2042">
        <v>1.1000000000000001</v>
      </c>
      <c r="AK87" s="2043">
        <v>1.1599999999999999</v>
      </c>
      <c r="AL87" s="2043">
        <v>1.31</v>
      </c>
      <c r="AM87" s="2043">
        <v>1.29</v>
      </c>
      <c r="AN87" s="2043">
        <v>1.25</v>
      </c>
      <c r="AO87" s="1532" t="s">
        <v>97</v>
      </c>
    </row>
    <row r="88" spans="2:56">
      <c r="B88" s="2971"/>
      <c r="C88" s="1975" t="s">
        <v>574</v>
      </c>
      <c r="D88" s="1930" t="s">
        <v>575</v>
      </c>
      <c r="E88" s="1981"/>
      <c r="F88" s="2044">
        <v>2.0153846153846153</v>
      </c>
      <c r="G88" s="2044">
        <v>2.0076923076923077</v>
      </c>
      <c r="H88" s="2044">
        <v>2.1230769230769226</v>
      </c>
      <c r="I88" s="2044">
        <v>2.5076923076923086</v>
      </c>
      <c r="J88" s="2044">
        <v>2.7769230769230768</v>
      </c>
      <c r="K88" s="2044">
        <v>3.0615384615384613</v>
      </c>
      <c r="L88" s="2044">
        <v>3.1615384615384619</v>
      </c>
      <c r="M88" s="2044">
        <v>3.3</v>
      </c>
      <c r="N88" s="2045">
        <v>4.0846153846153843</v>
      </c>
      <c r="O88" s="2045">
        <v>4.6833333333333327</v>
      </c>
      <c r="P88" s="2046">
        <v>4.7166666666666659</v>
      </c>
      <c r="Q88" s="2047">
        <v>5</v>
      </c>
      <c r="R88" s="2047">
        <v>5.4</v>
      </c>
      <c r="S88" s="2047">
        <v>5.3</v>
      </c>
      <c r="T88" s="2047">
        <v>4.7</v>
      </c>
      <c r="U88" s="2047">
        <v>4.4000000000000004</v>
      </c>
      <c r="V88" s="2047">
        <v>4.0999999999999996</v>
      </c>
      <c r="W88" s="2047">
        <v>3.8</v>
      </c>
      <c r="X88" s="2047">
        <v>4.0999999999999996</v>
      </c>
      <c r="Y88" s="2047">
        <v>5.2</v>
      </c>
      <c r="Z88" s="2047">
        <v>5</v>
      </c>
      <c r="AA88" s="2047">
        <v>4.5</v>
      </c>
      <c r="AB88" s="2047">
        <v>4.3</v>
      </c>
      <c r="AC88" s="2047">
        <v>3.9000000000000004</v>
      </c>
      <c r="AD88" s="1951">
        <v>3.5</v>
      </c>
      <c r="AE88" s="2048">
        <v>3.3</v>
      </c>
      <c r="AF88" s="2048">
        <v>3</v>
      </c>
      <c r="AG88" s="1250">
        <v>2.7</v>
      </c>
      <c r="AH88" s="1951">
        <v>2.4</v>
      </c>
      <c r="AI88" s="1238">
        <v>2.2999999999999998</v>
      </c>
      <c r="AJ88" s="1238">
        <v>2.9</v>
      </c>
      <c r="AK88" s="2049">
        <v>2.8</v>
      </c>
      <c r="AL88" s="2049">
        <v>2.6</v>
      </c>
      <c r="AM88" s="2049">
        <v>2.6</v>
      </c>
      <c r="AN88" s="2049">
        <v>2.4</v>
      </c>
      <c r="AO88" s="2050" t="s">
        <v>1105</v>
      </c>
    </row>
    <row r="89" spans="2:56" ht="12">
      <c r="B89" s="1953" t="s">
        <v>1039</v>
      </c>
      <c r="C89" s="1954" t="s">
        <v>1040</v>
      </c>
      <c r="D89" s="1931" t="s">
        <v>1041</v>
      </c>
      <c r="E89" s="2051"/>
      <c r="F89" s="1958"/>
      <c r="G89" s="1958"/>
      <c r="H89" s="1958"/>
      <c r="I89" s="1958"/>
      <c r="J89" s="1958"/>
      <c r="K89" s="1958"/>
      <c r="L89" s="1958"/>
      <c r="M89" s="1958"/>
      <c r="N89" s="2052">
        <v>17272</v>
      </c>
      <c r="O89" s="2052">
        <v>16741</v>
      </c>
      <c r="P89" s="2053">
        <v>18787</v>
      </c>
      <c r="Q89" s="1955">
        <v>19565</v>
      </c>
      <c r="R89" s="1955">
        <v>18587</v>
      </c>
      <c r="S89" s="1955">
        <v>15466</v>
      </c>
      <c r="T89" s="1955">
        <v>13186</v>
      </c>
      <c r="U89" s="1955">
        <v>13170</v>
      </c>
      <c r="V89" s="1955">
        <v>13337</v>
      </c>
      <c r="W89" s="1955">
        <v>14366</v>
      </c>
      <c r="X89" s="1955">
        <v>16146</v>
      </c>
      <c r="Y89" s="1955">
        <v>14732</v>
      </c>
      <c r="Z89" s="1955">
        <v>13065</v>
      </c>
      <c r="AA89" s="1955">
        <v>12707</v>
      </c>
      <c r="AB89" s="1352">
        <v>11719</v>
      </c>
      <c r="AC89" s="1352">
        <v>10536</v>
      </c>
      <c r="AD89" s="2054">
        <v>9543</v>
      </c>
      <c r="AE89" s="2054">
        <v>8684</v>
      </c>
      <c r="AF89" s="2054">
        <v>8381</v>
      </c>
      <c r="AG89" s="2054">
        <v>8367</v>
      </c>
      <c r="AH89" s="2054">
        <v>8111</v>
      </c>
      <c r="AI89" s="2054">
        <v>8631</v>
      </c>
      <c r="AJ89" s="1277">
        <v>7163</v>
      </c>
      <c r="AK89" s="1280">
        <v>5980</v>
      </c>
      <c r="AL89" s="1280">
        <v>6880</v>
      </c>
      <c r="AM89" s="1280">
        <v>9053</v>
      </c>
      <c r="AN89" s="1280">
        <v>10144</v>
      </c>
      <c r="AO89" s="1941"/>
    </row>
    <row r="90" spans="2:56" ht="12">
      <c r="B90" s="1956" t="s">
        <v>1043</v>
      </c>
      <c r="C90" s="1929"/>
      <c r="D90" s="1909" t="s">
        <v>577</v>
      </c>
      <c r="E90" s="1945" t="s">
        <v>579</v>
      </c>
      <c r="F90" s="1904"/>
      <c r="G90" s="1904"/>
      <c r="H90" s="1904"/>
      <c r="I90" s="1904"/>
      <c r="J90" s="1904"/>
      <c r="K90" s="1904"/>
      <c r="L90" s="1904"/>
      <c r="M90" s="1904"/>
      <c r="N90" s="1904"/>
      <c r="O90" s="1904">
        <f t="shared" ref="O90:AN90" si="54">ROUND((O89-N89)/N89*100,1)</f>
        <v>-3.1</v>
      </c>
      <c r="P90" s="1904">
        <f t="shared" si="54"/>
        <v>12.2</v>
      </c>
      <c r="Q90" s="1904">
        <f t="shared" si="54"/>
        <v>4.0999999999999996</v>
      </c>
      <c r="R90" s="1904">
        <f t="shared" si="54"/>
        <v>-5</v>
      </c>
      <c r="S90" s="1904">
        <f t="shared" si="54"/>
        <v>-16.8</v>
      </c>
      <c r="T90" s="1904">
        <f t="shared" si="54"/>
        <v>-14.7</v>
      </c>
      <c r="U90" s="1904">
        <f t="shared" si="54"/>
        <v>-0.1</v>
      </c>
      <c r="V90" s="1904">
        <f t="shared" si="54"/>
        <v>1.3</v>
      </c>
      <c r="W90" s="1904">
        <f t="shared" si="54"/>
        <v>7.7</v>
      </c>
      <c r="X90" s="1904">
        <f t="shared" si="54"/>
        <v>12.4</v>
      </c>
      <c r="Y90" s="1904">
        <f t="shared" si="54"/>
        <v>-8.8000000000000007</v>
      </c>
      <c r="Z90" s="1904">
        <f t="shared" si="54"/>
        <v>-11.3</v>
      </c>
      <c r="AA90" s="1904">
        <f t="shared" si="54"/>
        <v>-2.7</v>
      </c>
      <c r="AB90" s="1904">
        <f t="shared" si="54"/>
        <v>-7.8</v>
      </c>
      <c r="AC90" s="1904">
        <f t="shared" si="54"/>
        <v>-10.1</v>
      </c>
      <c r="AD90" s="1904">
        <f t="shared" si="54"/>
        <v>-9.4</v>
      </c>
      <c r="AE90" s="1904">
        <f t="shared" si="54"/>
        <v>-9</v>
      </c>
      <c r="AF90" s="1904">
        <f t="shared" si="54"/>
        <v>-3.5</v>
      </c>
      <c r="AG90" s="1904">
        <f t="shared" si="54"/>
        <v>-0.2</v>
      </c>
      <c r="AH90" s="1904">
        <f t="shared" si="54"/>
        <v>-3.1</v>
      </c>
      <c r="AI90" s="1904">
        <f t="shared" si="54"/>
        <v>6.4</v>
      </c>
      <c r="AJ90" s="1904">
        <f t="shared" si="54"/>
        <v>-17</v>
      </c>
      <c r="AK90" s="1218">
        <f t="shared" si="54"/>
        <v>-16.5</v>
      </c>
      <c r="AL90" s="1218">
        <f t="shared" si="54"/>
        <v>15.1</v>
      </c>
      <c r="AM90" s="1218">
        <f t="shared" si="54"/>
        <v>31.6</v>
      </c>
      <c r="AN90" s="1218">
        <f t="shared" si="54"/>
        <v>12.1</v>
      </c>
      <c r="AO90" s="1965" t="s">
        <v>1044</v>
      </c>
    </row>
    <row r="91" spans="2:56">
      <c r="B91" s="2972" t="s">
        <v>1397</v>
      </c>
      <c r="C91" s="1938" t="s">
        <v>315</v>
      </c>
      <c r="D91" s="1927" t="s">
        <v>1353</v>
      </c>
      <c r="E91" s="1957">
        <v>3628.2249999999999</v>
      </c>
      <c r="F91" s="1959">
        <v>3775.6909999999998</v>
      </c>
      <c r="G91" s="1959">
        <v>3968.297</v>
      </c>
      <c r="H91" s="1959">
        <v>4002.7330000000002</v>
      </c>
      <c r="I91" s="1959">
        <v>4024.56</v>
      </c>
      <c r="J91" s="1959">
        <v>3981.4520000000002</v>
      </c>
      <c r="K91" s="1959">
        <v>3968.828</v>
      </c>
      <c r="L91" s="1959">
        <v>3968.9839999999999</v>
      </c>
      <c r="M91" s="1959">
        <v>3971.84</v>
      </c>
      <c r="N91" s="2055">
        <v>3923.6909999999998</v>
      </c>
      <c r="O91" s="2055">
        <v>3854.576</v>
      </c>
      <c r="P91" s="2055">
        <v>3814.8330000000001</v>
      </c>
      <c r="Q91" s="1959">
        <v>3675.2170000000001</v>
      </c>
      <c r="R91" s="1959">
        <v>3653.55</v>
      </c>
      <c r="S91" s="1959">
        <v>3639.1759999999999</v>
      </c>
      <c r="T91" s="1959">
        <v>3621.306</v>
      </c>
      <c r="U91" s="1959">
        <v>3589.8780000000002</v>
      </c>
      <c r="V91" s="1959">
        <v>3544.7289999999998</v>
      </c>
      <c r="W91" s="1959">
        <v>3588.8009999999999</v>
      </c>
      <c r="X91" s="1959">
        <v>3533.1329999999998</v>
      </c>
      <c r="Y91" s="1959">
        <v>3505.7550000000001</v>
      </c>
      <c r="Z91" s="1959">
        <v>3451.741</v>
      </c>
      <c r="AA91" s="1959">
        <v>3408.5219999999999</v>
      </c>
      <c r="AB91" s="1959">
        <v>3452.4059999999999</v>
      </c>
      <c r="AC91" s="1959">
        <v>3521.38</v>
      </c>
      <c r="AD91" s="1960">
        <v>3458.2570000000001</v>
      </c>
      <c r="AE91" s="1277">
        <v>3427.06</v>
      </c>
      <c r="AF91" s="1277">
        <v>3372.4549999999999</v>
      </c>
      <c r="AG91" s="1277">
        <v>3415.0430000000001</v>
      </c>
      <c r="AH91" s="1273">
        <v>3468.087</v>
      </c>
      <c r="AI91" s="1273">
        <v>3494.819</v>
      </c>
      <c r="AJ91" s="1273">
        <v>3314.0039999999999</v>
      </c>
      <c r="AK91" s="2056">
        <v>3148.3960000000002</v>
      </c>
      <c r="AL91" s="2056">
        <f>293671*12/1000</f>
        <v>3524.0520000000001</v>
      </c>
      <c r="AM91" s="2056">
        <f>294116*12/1000</f>
        <v>3529.3919999999998</v>
      </c>
      <c r="AN91" s="2056">
        <f>304178*12/1000</f>
        <v>3650.136</v>
      </c>
      <c r="AO91" s="1961" t="s">
        <v>1398</v>
      </c>
      <c r="AQ91" s="1962"/>
      <c r="AR91" s="1962"/>
      <c r="AS91" s="1962"/>
      <c r="AT91" s="1962"/>
      <c r="AU91" s="1962"/>
      <c r="AV91" s="1962"/>
      <c r="AW91" s="1962"/>
      <c r="AX91" s="1962"/>
      <c r="AY91" s="1962"/>
      <c r="AZ91" s="1962"/>
      <c r="BA91" s="1962"/>
      <c r="BB91" s="1962"/>
      <c r="BC91" s="1962"/>
      <c r="BD91" s="1962"/>
    </row>
    <row r="92" spans="2:56" ht="12">
      <c r="B92" s="2970"/>
      <c r="C92" s="1942" t="s">
        <v>565</v>
      </c>
      <c r="D92" s="1930" t="s">
        <v>577</v>
      </c>
      <c r="E92" s="1945" t="s">
        <v>579</v>
      </c>
      <c r="F92" s="1904">
        <f t="shared" ref="F92:AN92" si="55">ROUND((F91-E91)/E91*100,1)</f>
        <v>4.0999999999999996</v>
      </c>
      <c r="G92" s="1904">
        <f t="shared" si="55"/>
        <v>5.0999999999999996</v>
      </c>
      <c r="H92" s="1904">
        <f t="shared" si="55"/>
        <v>0.9</v>
      </c>
      <c r="I92" s="1904">
        <f t="shared" si="55"/>
        <v>0.5</v>
      </c>
      <c r="J92" s="1904">
        <f t="shared" si="55"/>
        <v>-1.1000000000000001</v>
      </c>
      <c r="K92" s="1904">
        <f t="shared" si="55"/>
        <v>-0.3</v>
      </c>
      <c r="L92" s="1904">
        <f t="shared" si="55"/>
        <v>0</v>
      </c>
      <c r="M92" s="1904">
        <f t="shared" si="55"/>
        <v>0.1</v>
      </c>
      <c r="N92" s="1904">
        <f t="shared" si="55"/>
        <v>-1.2</v>
      </c>
      <c r="O92" s="1904">
        <f t="shared" si="55"/>
        <v>-1.8</v>
      </c>
      <c r="P92" s="1904">
        <f t="shared" si="55"/>
        <v>-1</v>
      </c>
      <c r="Q92" s="1904">
        <f t="shared" si="55"/>
        <v>-3.7</v>
      </c>
      <c r="R92" s="1904">
        <f t="shared" si="55"/>
        <v>-0.6</v>
      </c>
      <c r="S92" s="1904">
        <f t="shared" si="55"/>
        <v>-0.4</v>
      </c>
      <c r="T92" s="1904">
        <f t="shared" si="55"/>
        <v>-0.5</v>
      </c>
      <c r="U92" s="1904">
        <f t="shared" si="55"/>
        <v>-0.9</v>
      </c>
      <c r="V92" s="1904">
        <f t="shared" si="55"/>
        <v>-1.3</v>
      </c>
      <c r="W92" s="1904">
        <f t="shared" si="55"/>
        <v>1.2</v>
      </c>
      <c r="X92" s="1904">
        <f t="shared" si="55"/>
        <v>-1.6</v>
      </c>
      <c r="Y92" s="1904">
        <f t="shared" si="55"/>
        <v>-0.8</v>
      </c>
      <c r="Z92" s="1904">
        <f t="shared" si="55"/>
        <v>-1.5</v>
      </c>
      <c r="AA92" s="1904">
        <f t="shared" si="55"/>
        <v>-1.3</v>
      </c>
      <c r="AB92" s="1904">
        <f t="shared" si="55"/>
        <v>1.3</v>
      </c>
      <c r="AC92" s="1904">
        <f t="shared" si="55"/>
        <v>2</v>
      </c>
      <c r="AD92" s="1904">
        <f t="shared" si="55"/>
        <v>-1.8</v>
      </c>
      <c r="AE92" s="1904">
        <f t="shared" si="55"/>
        <v>-0.9</v>
      </c>
      <c r="AF92" s="1904">
        <f t="shared" si="55"/>
        <v>-1.6</v>
      </c>
      <c r="AG92" s="1904">
        <f t="shared" si="55"/>
        <v>1.3</v>
      </c>
      <c r="AH92" s="1904">
        <f t="shared" si="55"/>
        <v>1.6</v>
      </c>
      <c r="AI92" s="1904">
        <f t="shared" si="55"/>
        <v>0.8</v>
      </c>
      <c r="AJ92" s="1904">
        <f t="shared" si="55"/>
        <v>-5.2</v>
      </c>
      <c r="AK92" s="1904">
        <f t="shared" si="55"/>
        <v>-5</v>
      </c>
      <c r="AL92" s="1218">
        <f t="shared" si="55"/>
        <v>11.9</v>
      </c>
      <c r="AM92" s="1218">
        <f t="shared" si="55"/>
        <v>0.2</v>
      </c>
      <c r="AN92" s="1218">
        <f t="shared" si="55"/>
        <v>3.4</v>
      </c>
      <c r="AO92" s="2966" t="s">
        <v>1355</v>
      </c>
      <c r="AQ92" s="2057"/>
      <c r="AR92" s="2057"/>
      <c r="AS92" s="2057"/>
      <c r="AT92" s="2057"/>
      <c r="AU92" s="2057"/>
      <c r="AV92" s="2057"/>
      <c r="AW92" s="2057"/>
      <c r="AX92" s="2057"/>
      <c r="AY92" s="2057"/>
      <c r="AZ92" s="2057"/>
      <c r="BA92" s="2057"/>
      <c r="BB92" s="2057"/>
      <c r="BC92" s="2057"/>
      <c r="BD92" s="2057"/>
    </row>
    <row r="93" spans="2:56" ht="12">
      <c r="B93" s="2970"/>
      <c r="C93" s="1938" t="s">
        <v>315</v>
      </c>
      <c r="D93" s="1964" t="s">
        <v>1353</v>
      </c>
      <c r="E93" s="1274">
        <f t="shared" ref="E93:AN93" si="56">E91/(E74/100)</f>
        <v>4137.0866590649939</v>
      </c>
      <c r="F93" s="1274">
        <f t="shared" si="56"/>
        <v>4176.6493362831852</v>
      </c>
      <c r="G93" s="1274">
        <f t="shared" si="56"/>
        <v>4271.5791173304624</v>
      </c>
      <c r="H93" s="1274">
        <f t="shared" si="56"/>
        <v>4235.6962962962971</v>
      </c>
      <c r="I93" s="1274">
        <f t="shared" si="56"/>
        <v>4209.7907949790797</v>
      </c>
      <c r="J93" s="1274">
        <f t="shared" si="56"/>
        <v>4147.3458333333338</v>
      </c>
      <c r="K93" s="1274">
        <f t="shared" si="56"/>
        <v>4142.8267223382045</v>
      </c>
      <c r="L93" s="1274">
        <f t="shared" si="56"/>
        <v>4125.7629937629936</v>
      </c>
      <c r="M93" s="1274">
        <f t="shared" si="56"/>
        <v>4048.7665647298677</v>
      </c>
      <c r="N93" s="1274">
        <f t="shared" si="56"/>
        <v>3991.5473041709051</v>
      </c>
      <c r="O93" s="1274">
        <f t="shared" si="56"/>
        <v>3941.2842535787322</v>
      </c>
      <c r="P93" s="1274">
        <f t="shared" si="56"/>
        <v>3924.7253086419755</v>
      </c>
      <c r="Q93" s="1274">
        <f t="shared" si="56"/>
        <v>3816.4247144340607</v>
      </c>
      <c r="R93" s="1274">
        <f t="shared" si="56"/>
        <v>3817.7115987460816</v>
      </c>
      <c r="S93" s="1274">
        <f t="shared" si="56"/>
        <v>3810.655497382199</v>
      </c>
      <c r="T93" s="1274">
        <f t="shared" si="56"/>
        <v>3795.9182389937105</v>
      </c>
      <c r="U93" s="1274">
        <f t="shared" si="56"/>
        <v>3770.8802521008402</v>
      </c>
      <c r="V93" s="1274">
        <f t="shared" si="56"/>
        <v>3715.6488469601672</v>
      </c>
      <c r="W93" s="1274">
        <f t="shared" si="56"/>
        <v>3746.1388308977034</v>
      </c>
      <c r="X93" s="1274">
        <f t="shared" si="56"/>
        <v>3649.9307851239669</v>
      </c>
      <c r="Y93" s="1274">
        <f t="shared" si="56"/>
        <v>3682.5157563025209</v>
      </c>
      <c r="Z93" s="1274">
        <f t="shared" si="56"/>
        <v>3644.9218585005278</v>
      </c>
      <c r="AA93" s="1274">
        <f t="shared" si="56"/>
        <v>3603.0887949260045</v>
      </c>
      <c r="AB93" s="1274">
        <f t="shared" si="56"/>
        <v>3657.2097457627115</v>
      </c>
      <c r="AC93" s="1274">
        <f t="shared" si="56"/>
        <v>3698.9285714285711</v>
      </c>
      <c r="AD93" s="1274">
        <f t="shared" si="56"/>
        <v>3528.833673469388</v>
      </c>
      <c r="AE93" s="1274">
        <f t="shared" si="56"/>
        <v>3489.877800407332</v>
      </c>
      <c r="AF93" s="1274">
        <f t="shared" si="56"/>
        <v>3434.2718940936861</v>
      </c>
      <c r="AG93" s="1274">
        <f t="shared" si="56"/>
        <v>3453.0262891809907</v>
      </c>
      <c r="AH93" s="1274">
        <f t="shared" si="56"/>
        <v>3482.015060240964</v>
      </c>
      <c r="AI93" s="1274">
        <f t="shared" si="56"/>
        <v>3491.3276723276726</v>
      </c>
      <c r="AJ93" s="1274">
        <f t="shared" si="56"/>
        <v>3317.3213213213207</v>
      </c>
      <c r="AK93" s="1274">
        <f t="shared" si="56"/>
        <v>3148.3960000000002</v>
      </c>
      <c r="AL93" s="1546">
        <f t="shared" si="56"/>
        <v>3414.7790697674418</v>
      </c>
      <c r="AM93" s="1546">
        <f t="shared" si="56"/>
        <v>3320.2182502351834</v>
      </c>
      <c r="AN93" s="1546">
        <f t="shared" si="56"/>
        <v>3333.4575342465755</v>
      </c>
      <c r="AO93" s="2966"/>
    </row>
    <row r="94" spans="2:56" ht="12">
      <c r="B94" s="2970"/>
      <c r="C94" s="1974" t="s">
        <v>566</v>
      </c>
      <c r="D94" s="1930" t="s">
        <v>577</v>
      </c>
      <c r="E94" s="1944" t="s">
        <v>579</v>
      </c>
      <c r="F94" s="1910">
        <f t="shared" ref="F94:P94" si="57">ROUND((F93-E93)/E93*100,1)</f>
        <v>1</v>
      </c>
      <c r="G94" s="1910">
        <f t="shared" si="57"/>
        <v>2.2999999999999998</v>
      </c>
      <c r="H94" s="1910">
        <f t="shared" si="57"/>
        <v>-0.8</v>
      </c>
      <c r="I94" s="1910">
        <f t="shared" si="57"/>
        <v>-0.6</v>
      </c>
      <c r="J94" s="1910">
        <f t="shared" si="57"/>
        <v>-1.5</v>
      </c>
      <c r="K94" s="1910">
        <f t="shared" si="57"/>
        <v>-0.1</v>
      </c>
      <c r="L94" s="1910">
        <f t="shared" si="57"/>
        <v>-0.4</v>
      </c>
      <c r="M94" s="1910">
        <f t="shared" si="57"/>
        <v>-1.9</v>
      </c>
      <c r="N94" s="1910">
        <f t="shared" si="57"/>
        <v>-1.4</v>
      </c>
      <c r="O94" s="1910">
        <f t="shared" si="57"/>
        <v>-1.3</v>
      </c>
      <c r="P94" s="1910">
        <f t="shared" si="57"/>
        <v>-0.4</v>
      </c>
      <c r="Q94" s="1910">
        <f>ROUND((Q93-P93)/P93*100,1)</f>
        <v>-2.8</v>
      </c>
      <c r="R94" s="1910">
        <f t="shared" ref="R94:AN94" si="58">ROUND((R93-Q93)/Q93*100,1)</f>
        <v>0</v>
      </c>
      <c r="S94" s="1910">
        <f t="shared" si="58"/>
        <v>-0.2</v>
      </c>
      <c r="T94" s="1910">
        <f t="shared" si="58"/>
        <v>-0.4</v>
      </c>
      <c r="U94" s="1910">
        <f t="shared" si="58"/>
        <v>-0.7</v>
      </c>
      <c r="V94" s="1910">
        <f t="shared" si="58"/>
        <v>-1.5</v>
      </c>
      <c r="W94" s="1910">
        <f t="shared" si="58"/>
        <v>0.8</v>
      </c>
      <c r="X94" s="1910">
        <f t="shared" si="58"/>
        <v>-2.6</v>
      </c>
      <c r="Y94" s="1910">
        <f t="shared" si="58"/>
        <v>0.9</v>
      </c>
      <c r="Z94" s="1910">
        <f t="shared" si="58"/>
        <v>-1</v>
      </c>
      <c r="AA94" s="1910">
        <f t="shared" si="58"/>
        <v>-1.1000000000000001</v>
      </c>
      <c r="AB94" s="1910">
        <f t="shared" si="58"/>
        <v>1.5</v>
      </c>
      <c r="AC94" s="1910">
        <f t="shared" si="58"/>
        <v>1.1000000000000001</v>
      </c>
      <c r="AD94" s="1910">
        <f t="shared" si="58"/>
        <v>-4.5999999999999996</v>
      </c>
      <c r="AE94" s="1910">
        <f t="shared" si="58"/>
        <v>-1.1000000000000001</v>
      </c>
      <c r="AF94" s="1910">
        <f t="shared" si="58"/>
        <v>-1.6</v>
      </c>
      <c r="AG94" s="1910">
        <f t="shared" si="58"/>
        <v>0.5</v>
      </c>
      <c r="AH94" s="1910">
        <f t="shared" si="58"/>
        <v>0.8</v>
      </c>
      <c r="AI94" s="1910">
        <f t="shared" si="58"/>
        <v>0.3</v>
      </c>
      <c r="AJ94" s="1910">
        <f t="shared" si="58"/>
        <v>-5</v>
      </c>
      <c r="AK94" s="1910">
        <f t="shared" si="58"/>
        <v>-5.0999999999999996</v>
      </c>
      <c r="AL94" s="1499">
        <f t="shared" si="58"/>
        <v>8.5</v>
      </c>
      <c r="AM94" s="1499">
        <f t="shared" si="58"/>
        <v>-2.8</v>
      </c>
      <c r="AN94" s="1499">
        <f t="shared" si="58"/>
        <v>0.4</v>
      </c>
      <c r="AO94" s="1903" t="s">
        <v>1356</v>
      </c>
    </row>
    <row r="95" spans="2:56" ht="12">
      <c r="B95" s="2970"/>
      <c r="C95" s="1353" t="s">
        <v>1123</v>
      </c>
      <c r="D95" s="1248" t="s">
        <v>1049</v>
      </c>
      <c r="E95" s="2058"/>
      <c r="F95" s="1966"/>
      <c r="G95" s="1966"/>
      <c r="H95" s="1966"/>
      <c r="I95" s="1966"/>
      <c r="J95" s="1966"/>
      <c r="K95" s="1966"/>
      <c r="L95" s="1966"/>
      <c r="M95" s="1966"/>
      <c r="N95" s="1966"/>
      <c r="O95" s="1966"/>
      <c r="P95" s="1966"/>
      <c r="Q95" s="1966"/>
      <c r="R95" s="1257">
        <v>98.910216701479158</v>
      </c>
      <c r="S95" s="1257">
        <v>98.646103823154917</v>
      </c>
      <c r="T95" s="1257">
        <v>96.287448099469188</v>
      </c>
      <c r="U95" s="1257">
        <v>97.64319888962963</v>
      </c>
      <c r="V95" s="1257">
        <v>98.475643704316838</v>
      </c>
      <c r="W95" s="1257">
        <v>100.32510293057932</v>
      </c>
      <c r="X95" s="1257">
        <v>97.278631888566608</v>
      </c>
      <c r="Y95" s="1257">
        <v>98.530178955424631</v>
      </c>
      <c r="Z95" s="1257">
        <v>100.14338804321149</v>
      </c>
      <c r="AA95" s="1257">
        <v>100.43594750853549</v>
      </c>
      <c r="AB95" s="1966">
        <v>100.51474500000002</v>
      </c>
      <c r="AC95" s="1966">
        <v>103.8575675</v>
      </c>
      <c r="AD95" s="1966">
        <v>100.67567083333331</v>
      </c>
      <c r="AE95" s="1966">
        <v>101.22994166666668</v>
      </c>
      <c r="AF95" s="1966">
        <v>100.66124916666666</v>
      </c>
      <c r="AG95" s="1966">
        <v>101.88965250000001</v>
      </c>
      <c r="AH95" s="1966">
        <v>102.21175750000002</v>
      </c>
      <c r="AI95" s="1966">
        <v>100.77965916666666</v>
      </c>
      <c r="AJ95" s="1258">
        <v>94.371563333333313</v>
      </c>
      <c r="AK95" s="1258">
        <v>96.690717500000005</v>
      </c>
      <c r="AL95" s="1258">
        <v>99.170950833333336</v>
      </c>
      <c r="AM95" s="1258">
        <v>100.10677833333331</v>
      </c>
      <c r="AN95" s="2674"/>
      <c r="AO95" s="2059" t="s">
        <v>1050</v>
      </c>
    </row>
    <row r="96" spans="2:56" ht="12">
      <c r="B96" s="2970"/>
      <c r="C96" s="1226"/>
      <c r="D96" s="1243" t="s">
        <v>577</v>
      </c>
      <c r="E96" s="1945"/>
      <c r="F96" s="1904"/>
      <c r="G96" s="1904"/>
      <c r="H96" s="1904"/>
      <c r="I96" s="1904"/>
      <c r="J96" s="1904"/>
      <c r="K96" s="1904"/>
      <c r="L96" s="1904"/>
      <c r="M96" s="1904"/>
      <c r="N96" s="1904"/>
      <c r="O96" s="1904"/>
      <c r="P96" s="1904"/>
      <c r="Q96" s="1904"/>
      <c r="R96" s="1904"/>
      <c r="S96" s="1260">
        <f t="shared" ref="S96:AN96" si="59">ROUND((S95-R95)/R95*100,1)</f>
        <v>-0.3</v>
      </c>
      <c r="T96" s="1260">
        <f t="shared" si="59"/>
        <v>-2.4</v>
      </c>
      <c r="U96" s="1260">
        <f t="shared" si="59"/>
        <v>1.4</v>
      </c>
      <c r="V96" s="1260">
        <f t="shared" si="59"/>
        <v>0.9</v>
      </c>
      <c r="W96" s="1260">
        <f t="shared" si="59"/>
        <v>1.9</v>
      </c>
      <c r="X96" s="1260">
        <f t="shared" si="59"/>
        <v>-3</v>
      </c>
      <c r="Y96" s="1260">
        <f t="shared" si="59"/>
        <v>1.3</v>
      </c>
      <c r="Z96" s="1260">
        <f t="shared" si="59"/>
        <v>1.6</v>
      </c>
      <c r="AA96" s="1260">
        <f t="shared" si="59"/>
        <v>0.3</v>
      </c>
      <c r="AB96" s="1904">
        <f t="shared" si="59"/>
        <v>0.1</v>
      </c>
      <c r="AC96" s="1904">
        <f t="shared" si="59"/>
        <v>3.3</v>
      </c>
      <c r="AD96" s="1904">
        <f t="shared" si="59"/>
        <v>-3.1</v>
      </c>
      <c r="AE96" s="1904">
        <f t="shared" si="59"/>
        <v>0.6</v>
      </c>
      <c r="AF96" s="1904">
        <f t="shared" si="59"/>
        <v>-0.6</v>
      </c>
      <c r="AG96" s="1904">
        <f t="shared" si="59"/>
        <v>1.2</v>
      </c>
      <c r="AH96" s="1904">
        <f t="shared" si="59"/>
        <v>0.3</v>
      </c>
      <c r="AI96" s="1904">
        <f t="shared" si="59"/>
        <v>-1.4</v>
      </c>
      <c r="AJ96" s="1904">
        <f t="shared" si="59"/>
        <v>-6.4</v>
      </c>
      <c r="AK96" s="1218">
        <f t="shared" si="59"/>
        <v>2.5</v>
      </c>
      <c r="AL96" s="1218">
        <f t="shared" si="59"/>
        <v>2.6</v>
      </c>
      <c r="AM96" s="1218">
        <f t="shared" si="59"/>
        <v>0.9</v>
      </c>
      <c r="AN96" s="2673">
        <f t="shared" si="59"/>
        <v>-100</v>
      </c>
      <c r="AO96" s="1965"/>
    </row>
    <row r="97" spans="2:57" ht="12">
      <c r="B97" s="2970"/>
      <c r="C97" s="1938" t="s">
        <v>1357</v>
      </c>
      <c r="D97" s="1964" t="s">
        <v>1358</v>
      </c>
      <c r="E97" s="1902">
        <v>1672.7829999999999</v>
      </c>
      <c r="F97" s="2060">
        <v>1665.367</v>
      </c>
      <c r="G97" s="2060">
        <v>1342.9770000000001</v>
      </c>
      <c r="H97" s="2060">
        <v>1419.752</v>
      </c>
      <c r="I97" s="2060">
        <v>1509.787</v>
      </c>
      <c r="J97" s="2060">
        <v>1560.62</v>
      </c>
      <c r="K97" s="2060">
        <v>1484.652</v>
      </c>
      <c r="L97" s="2060">
        <v>1630.3779999999999</v>
      </c>
      <c r="M97" s="2060">
        <v>1341.347</v>
      </c>
      <c r="N97" s="2061">
        <v>1179.5360000000001</v>
      </c>
      <c r="O97" s="2061">
        <v>1226.2070000000001</v>
      </c>
      <c r="P97" s="2061">
        <v>1213.1569999999999</v>
      </c>
      <c r="Q97" s="2061">
        <v>1173.17</v>
      </c>
      <c r="R97" s="2061">
        <v>1145.5530000000001</v>
      </c>
      <c r="S97" s="2061">
        <v>1173.6489999999999</v>
      </c>
      <c r="T97" s="2061">
        <v>1193.038</v>
      </c>
      <c r="U97" s="2061">
        <v>1249.366</v>
      </c>
      <c r="V97" s="2061">
        <v>1285.2460000000001</v>
      </c>
      <c r="W97" s="2061">
        <v>1035.598</v>
      </c>
      <c r="X97" s="2061">
        <v>1039.18</v>
      </c>
      <c r="Y97" s="2061">
        <v>775.27700000000004</v>
      </c>
      <c r="Z97" s="2061">
        <v>819.02</v>
      </c>
      <c r="AA97" s="2061">
        <v>841.24599999999998</v>
      </c>
      <c r="AB97" s="2060">
        <v>893.00199999999995</v>
      </c>
      <c r="AC97" s="2060">
        <v>987.25400000000002</v>
      </c>
      <c r="AD97" s="2062">
        <v>880.47</v>
      </c>
      <c r="AE97" s="1253">
        <v>920.53700000000003</v>
      </c>
      <c r="AF97" s="1253">
        <v>974.13699999999994</v>
      </c>
      <c r="AG97" s="1253">
        <v>946.39599999999996</v>
      </c>
      <c r="AH97" s="2031">
        <v>952.93600000000004</v>
      </c>
      <c r="AI97" s="2031">
        <v>883.68700000000001</v>
      </c>
      <c r="AJ97" s="2031">
        <v>847.57500000000005</v>
      </c>
      <c r="AK97" s="2032">
        <v>865.90899999999999</v>
      </c>
      <c r="AL97" s="2032">
        <v>860.82799999999997</v>
      </c>
      <c r="AM97" s="2032">
        <v>800.226</v>
      </c>
      <c r="AN97" s="2032">
        <f>(609869+206519)/1000</f>
        <v>816.38800000000003</v>
      </c>
      <c r="AO97" s="1905" t="s">
        <v>1399</v>
      </c>
    </row>
    <row r="98" spans="2:57" ht="12">
      <c r="B98" s="2970"/>
      <c r="C98" s="1942" t="s">
        <v>1361</v>
      </c>
      <c r="D98" s="1930" t="s">
        <v>577</v>
      </c>
      <c r="E98" s="1945" t="s">
        <v>579</v>
      </c>
      <c r="F98" s="1904">
        <f t="shared" ref="F98:AN98" si="60">ROUND((F97-E97)/E97*100,1)</f>
        <v>-0.4</v>
      </c>
      <c r="G98" s="1904">
        <f t="shared" si="60"/>
        <v>-19.399999999999999</v>
      </c>
      <c r="H98" s="1904">
        <f t="shared" si="60"/>
        <v>5.7</v>
      </c>
      <c r="I98" s="1904">
        <f t="shared" si="60"/>
        <v>6.3</v>
      </c>
      <c r="J98" s="1904">
        <f t="shared" si="60"/>
        <v>3.4</v>
      </c>
      <c r="K98" s="1904">
        <f t="shared" si="60"/>
        <v>-4.9000000000000004</v>
      </c>
      <c r="L98" s="1904">
        <f t="shared" si="60"/>
        <v>9.8000000000000007</v>
      </c>
      <c r="M98" s="1904">
        <f t="shared" si="60"/>
        <v>-17.7</v>
      </c>
      <c r="N98" s="1904">
        <f t="shared" si="60"/>
        <v>-12.1</v>
      </c>
      <c r="O98" s="1904">
        <f t="shared" si="60"/>
        <v>4</v>
      </c>
      <c r="P98" s="1904">
        <f t="shared" si="60"/>
        <v>-1.1000000000000001</v>
      </c>
      <c r="Q98" s="1904">
        <f t="shared" si="60"/>
        <v>-3.3</v>
      </c>
      <c r="R98" s="1904">
        <f t="shared" si="60"/>
        <v>-2.4</v>
      </c>
      <c r="S98" s="1904">
        <f t="shared" si="60"/>
        <v>2.5</v>
      </c>
      <c r="T98" s="1904">
        <f t="shared" si="60"/>
        <v>1.7</v>
      </c>
      <c r="U98" s="1904">
        <f t="shared" si="60"/>
        <v>4.7</v>
      </c>
      <c r="V98" s="1904">
        <f t="shared" si="60"/>
        <v>2.9</v>
      </c>
      <c r="W98" s="1904">
        <f t="shared" si="60"/>
        <v>-19.399999999999999</v>
      </c>
      <c r="X98" s="1904">
        <f t="shared" si="60"/>
        <v>0.3</v>
      </c>
      <c r="Y98" s="1904">
        <f t="shared" si="60"/>
        <v>-25.4</v>
      </c>
      <c r="Z98" s="1904">
        <f t="shared" si="60"/>
        <v>5.6</v>
      </c>
      <c r="AA98" s="1904">
        <f t="shared" si="60"/>
        <v>2.7</v>
      </c>
      <c r="AB98" s="1904">
        <f t="shared" si="60"/>
        <v>6.2</v>
      </c>
      <c r="AC98" s="1904">
        <f t="shared" si="60"/>
        <v>10.6</v>
      </c>
      <c r="AD98" s="1904">
        <f t="shared" si="60"/>
        <v>-10.8</v>
      </c>
      <c r="AE98" s="1904">
        <f t="shared" si="60"/>
        <v>4.5999999999999996</v>
      </c>
      <c r="AF98" s="1904">
        <f t="shared" si="60"/>
        <v>5.8</v>
      </c>
      <c r="AG98" s="1904">
        <f t="shared" si="60"/>
        <v>-2.8</v>
      </c>
      <c r="AH98" s="1904">
        <f t="shared" si="60"/>
        <v>0.7</v>
      </c>
      <c r="AI98" s="1904">
        <f t="shared" si="60"/>
        <v>-7.3</v>
      </c>
      <c r="AJ98" s="1904">
        <f t="shared" si="60"/>
        <v>-4.0999999999999996</v>
      </c>
      <c r="AK98" s="1218">
        <f t="shared" si="60"/>
        <v>2.2000000000000002</v>
      </c>
      <c r="AL98" s="1218">
        <f t="shared" si="60"/>
        <v>-0.6</v>
      </c>
      <c r="AM98" s="1499">
        <f t="shared" si="60"/>
        <v>-7</v>
      </c>
      <c r="AN98" s="2199">
        <f t="shared" si="60"/>
        <v>2</v>
      </c>
      <c r="AO98" s="1905" t="s">
        <v>97</v>
      </c>
    </row>
    <row r="99" spans="2:57">
      <c r="B99" s="2970"/>
      <c r="C99" s="1967" t="s">
        <v>1362</v>
      </c>
      <c r="D99" s="1943" t="s">
        <v>1057</v>
      </c>
      <c r="E99" s="2063">
        <v>272.88</v>
      </c>
      <c r="F99" s="2064">
        <v>279.116061</v>
      </c>
      <c r="G99" s="2064">
        <v>252.001294</v>
      </c>
      <c r="H99" s="2064">
        <v>240.139691</v>
      </c>
      <c r="I99" s="2064">
        <v>230.84798699999999</v>
      </c>
      <c r="J99" s="2064">
        <v>238.586568</v>
      </c>
      <c r="K99" s="2064">
        <v>232.39239599999999</v>
      </c>
      <c r="L99" s="2064">
        <v>258.36095499999999</v>
      </c>
      <c r="M99" s="2064">
        <v>220.580038</v>
      </c>
      <c r="N99" s="2065">
        <v>193.35249999999999</v>
      </c>
      <c r="O99" s="2064">
        <v>197.01744500000001</v>
      </c>
      <c r="P99" s="2064">
        <v>194.480842</v>
      </c>
      <c r="Q99" s="2064">
        <v>178.90267399999999</v>
      </c>
      <c r="R99" s="2064">
        <v>171.03020900000001</v>
      </c>
      <c r="S99" s="2064">
        <v>176.532917</v>
      </c>
      <c r="T99" s="2064">
        <v>182.77400299999999</v>
      </c>
      <c r="U99" s="2064">
        <v>185.68073000000001</v>
      </c>
      <c r="V99" s="2064">
        <v>187.614047</v>
      </c>
      <c r="W99" s="2060">
        <v>157.22153</v>
      </c>
      <c r="X99" s="2060">
        <v>151.39322100000001</v>
      </c>
      <c r="Y99" s="2060">
        <v>113.19610400000001</v>
      </c>
      <c r="Z99" s="2060">
        <v>122.283007</v>
      </c>
      <c r="AA99" s="2060">
        <v>127.29201</v>
      </c>
      <c r="AB99" s="2060">
        <v>135.45405700000001</v>
      </c>
      <c r="AC99" s="2060">
        <v>148.63588899999999</v>
      </c>
      <c r="AD99" s="2062">
        <v>130.790921</v>
      </c>
      <c r="AE99" s="2062">
        <v>129.424092</v>
      </c>
      <c r="AF99" s="2062">
        <v>134.186801</v>
      </c>
      <c r="AG99" s="2062">
        <v>133.02935600000001</v>
      </c>
      <c r="AH99" s="2062">
        <v>131.079408</v>
      </c>
      <c r="AI99" s="2062">
        <v>124.93777</v>
      </c>
      <c r="AJ99" s="1253">
        <v>114.29967000000001</v>
      </c>
      <c r="AK99" s="1971">
        <v>122.46798</v>
      </c>
      <c r="AL99" s="1971">
        <v>118.722364</v>
      </c>
      <c r="AM99" s="1973">
        <v>108.31048</v>
      </c>
      <c r="AN99" s="2181">
        <v>104.483493</v>
      </c>
      <c r="AO99" s="1939"/>
      <c r="AQ99" s="327" t="s">
        <v>1365</v>
      </c>
    </row>
    <row r="100" spans="2:57" ht="12">
      <c r="B100" s="2970"/>
      <c r="C100" s="1942" t="s">
        <v>1364</v>
      </c>
      <c r="D100" s="1930" t="s">
        <v>577</v>
      </c>
      <c r="E100" s="2066" t="s">
        <v>579</v>
      </c>
      <c r="F100" s="1904">
        <f t="shared" ref="F100:AN100" si="61">ROUND((F99-E99)/E99*100,1)</f>
        <v>2.2999999999999998</v>
      </c>
      <c r="G100" s="1904">
        <f t="shared" si="61"/>
        <v>-9.6999999999999993</v>
      </c>
      <c r="H100" s="1904">
        <f t="shared" si="61"/>
        <v>-4.7</v>
      </c>
      <c r="I100" s="1904">
        <f t="shared" si="61"/>
        <v>-3.9</v>
      </c>
      <c r="J100" s="1904">
        <f t="shared" si="61"/>
        <v>3.4</v>
      </c>
      <c r="K100" s="1904">
        <f t="shared" si="61"/>
        <v>-2.6</v>
      </c>
      <c r="L100" s="1904">
        <f t="shared" si="61"/>
        <v>11.2</v>
      </c>
      <c r="M100" s="1904">
        <f t="shared" si="61"/>
        <v>-14.6</v>
      </c>
      <c r="N100" s="1904">
        <f t="shared" si="61"/>
        <v>-12.3</v>
      </c>
      <c r="O100" s="1904">
        <f t="shared" si="61"/>
        <v>1.9</v>
      </c>
      <c r="P100" s="1904">
        <f t="shared" si="61"/>
        <v>-1.3</v>
      </c>
      <c r="Q100" s="1904">
        <f t="shared" si="61"/>
        <v>-8</v>
      </c>
      <c r="R100" s="1904">
        <f t="shared" si="61"/>
        <v>-4.4000000000000004</v>
      </c>
      <c r="S100" s="1904">
        <f t="shared" si="61"/>
        <v>3.2</v>
      </c>
      <c r="T100" s="1904">
        <f t="shared" si="61"/>
        <v>3.5</v>
      </c>
      <c r="U100" s="1904">
        <f t="shared" si="61"/>
        <v>1.6</v>
      </c>
      <c r="V100" s="1904">
        <f t="shared" si="61"/>
        <v>1</v>
      </c>
      <c r="W100" s="1904">
        <f t="shared" si="61"/>
        <v>-16.2</v>
      </c>
      <c r="X100" s="1904">
        <f t="shared" si="61"/>
        <v>-3.7</v>
      </c>
      <c r="Y100" s="1904">
        <f t="shared" si="61"/>
        <v>-25.2</v>
      </c>
      <c r="Z100" s="1904">
        <f t="shared" si="61"/>
        <v>8</v>
      </c>
      <c r="AA100" s="1904">
        <f t="shared" si="61"/>
        <v>4.0999999999999996</v>
      </c>
      <c r="AB100" s="1904">
        <f t="shared" si="61"/>
        <v>6.4</v>
      </c>
      <c r="AC100" s="1904">
        <f t="shared" si="61"/>
        <v>9.6999999999999993</v>
      </c>
      <c r="AD100" s="1904">
        <f t="shared" si="61"/>
        <v>-12</v>
      </c>
      <c r="AE100" s="1904">
        <f t="shared" si="61"/>
        <v>-1</v>
      </c>
      <c r="AF100" s="1904">
        <f t="shared" si="61"/>
        <v>3.7</v>
      </c>
      <c r="AG100" s="1904">
        <f t="shared" si="61"/>
        <v>-0.9</v>
      </c>
      <c r="AH100" s="1904">
        <f t="shared" si="61"/>
        <v>-1.5</v>
      </c>
      <c r="AI100" s="1904">
        <f t="shared" si="61"/>
        <v>-4.7</v>
      </c>
      <c r="AJ100" s="1904">
        <f t="shared" si="61"/>
        <v>-8.5</v>
      </c>
      <c r="AK100" s="1904">
        <f t="shared" si="61"/>
        <v>7.1</v>
      </c>
      <c r="AL100" s="1904">
        <f t="shared" si="61"/>
        <v>-3.1</v>
      </c>
      <c r="AM100" s="1904">
        <f t="shared" si="61"/>
        <v>-8.8000000000000007</v>
      </c>
      <c r="AN100" s="1904">
        <f t="shared" si="61"/>
        <v>-3.5</v>
      </c>
      <c r="AO100" s="1946"/>
    </row>
    <row r="101" spans="2:57">
      <c r="B101" s="2970"/>
      <c r="C101" s="1938" t="s">
        <v>1059</v>
      </c>
      <c r="D101" s="1943" t="s">
        <v>1127</v>
      </c>
      <c r="E101" s="2011"/>
      <c r="F101" s="1970"/>
      <c r="G101" s="1970"/>
      <c r="H101" s="1970"/>
      <c r="I101" s="1959">
        <v>4807.8890000000001</v>
      </c>
      <c r="J101" s="1959">
        <v>5055.3739999999998</v>
      </c>
      <c r="K101" s="1959">
        <v>5170.8549999999996</v>
      </c>
      <c r="L101" s="1959">
        <v>5561.6080000000002</v>
      </c>
      <c r="M101" s="1959">
        <v>4747.0889999999999</v>
      </c>
      <c r="N101" s="1273">
        <v>4213.4799999999996</v>
      </c>
      <c r="O101" s="1960">
        <v>3980.6579999999994</v>
      </c>
      <c r="P101" s="1959">
        <v>4119.2740000000003</v>
      </c>
      <c r="Q101" s="1959">
        <v>3979.8339999999998</v>
      </c>
      <c r="R101" s="1959">
        <v>4043.4639999999999</v>
      </c>
      <c r="S101" s="1959">
        <v>4029.3150000000005</v>
      </c>
      <c r="T101" s="1959">
        <v>3939.7330000000002</v>
      </c>
      <c r="U101" s="1959">
        <v>3913.183</v>
      </c>
      <c r="V101" s="1959">
        <v>3587.9290000000001</v>
      </c>
      <c r="W101" s="1959">
        <v>3426.5770000000002</v>
      </c>
      <c r="X101" s="1959">
        <v>2891.9009999999998</v>
      </c>
      <c r="Y101" s="1960">
        <v>3182.0729999999999</v>
      </c>
      <c r="Z101" s="1960">
        <v>2972.348</v>
      </c>
      <c r="AA101" s="1960">
        <v>3064.3359999999993</v>
      </c>
      <c r="AB101" s="1960">
        <v>3237.69</v>
      </c>
      <c r="AC101" s="1960">
        <v>3430.328</v>
      </c>
      <c r="AD101" s="1960">
        <v>3123.9800000000005</v>
      </c>
      <c r="AE101" s="1277">
        <v>3124.4059999999999</v>
      </c>
      <c r="AF101" s="1277">
        <v>3357.933</v>
      </c>
      <c r="AG101" s="1277">
        <v>3338.2339999999999</v>
      </c>
      <c r="AH101" s="2067">
        <v>3336.59</v>
      </c>
      <c r="AI101" s="2067">
        <v>3182.76</v>
      </c>
      <c r="AJ101" s="2067">
        <v>2898.884</v>
      </c>
      <c r="AK101" s="2068">
        <v>2660.855</v>
      </c>
      <c r="AL101" s="2068">
        <v>2692.96</v>
      </c>
      <c r="AM101" s="2619">
        <v>2931.87</v>
      </c>
      <c r="AN101" s="2068">
        <v>2948.2939999999999</v>
      </c>
      <c r="AO101" s="1268" t="s">
        <v>1061</v>
      </c>
      <c r="AQ101" s="2069"/>
      <c r="AR101" s="2069"/>
      <c r="AS101" s="2069"/>
      <c r="AT101" s="2069"/>
      <c r="AU101" s="2069"/>
      <c r="AV101" s="2069"/>
      <c r="AW101" s="2069"/>
      <c r="AX101" s="2069"/>
      <c r="AY101" s="2069"/>
      <c r="AZ101" s="2069"/>
      <c r="BA101" s="2069"/>
      <c r="BB101" s="2069"/>
      <c r="BC101" s="2069"/>
      <c r="BD101" s="2069"/>
    </row>
    <row r="102" spans="2:57">
      <c r="B102" s="2970"/>
      <c r="C102" s="1934" t="s">
        <v>38</v>
      </c>
      <c r="D102" s="1930" t="s">
        <v>577</v>
      </c>
      <c r="E102" s="2066"/>
      <c r="F102" s="1904"/>
      <c r="G102" s="1904"/>
      <c r="H102" s="1904"/>
      <c r="I102" s="2070" t="s">
        <v>579</v>
      </c>
      <c r="J102" s="1904">
        <f t="shared" ref="J102:AN102" si="62">ROUND((J101-I101)/I101*100,1)</f>
        <v>5.0999999999999996</v>
      </c>
      <c r="K102" s="1904">
        <f t="shared" si="62"/>
        <v>2.2999999999999998</v>
      </c>
      <c r="L102" s="1904">
        <f t="shared" si="62"/>
        <v>7.6</v>
      </c>
      <c r="M102" s="1904">
        <f t="shared" si="62"/>
        <v>-14.6</v>
      </c>
      <c r="N102" s="1904">
        <f t="shared" si="62"/>
        <v>-11.2</v>
      </c>
      <c r="O102" s="1904">
        <f t="shared" si="62"/>
        <v>-5.5</v>
      </c>
      <c r="P102" s="1904">
        <f t="shared" si="62"/>
        <v>3.5</v>
      </c>
      <c r="Q102" s="1904">
        <f t="shared" si="62"/>
        <v>-3.4</v>
      </c>
      <c r="R102" s="1904">
        <f t="shared" si="62"/>
        <v>1.6</v>
      </c>
      <c r="S102" s="1904">
        <f t="shared" si="62"/>
        <v>-0.3</v>
      </c>
      <c r="T102" s="1904">
        <f t="shared" si="62"/>
        <v>-2.2000000000000002</v>
      </c>
      <c r="U102" s="1904">
        <f t="shared" si="62"/>
        <v>-0.7</v>
      </c>
      <c r="V102" s="1904">
        <f t="shared" si="62"/>
        <v>-8.3000000000000007</v>
      </c>
      <c r="W102" s="1904">
        <f t="shared" si="62"/>
        <v>-4.5</v>
      </c>
      <c r="X102" s="1904">
        <f t="shared" si="62"/>
        <v>-15.6</v>
      </c>
      <c r="Y102" s="1904">
        <f t="shared" si="62"/>
        <v>10</v>
      </c>
      <c r="Z102" s="1904">
        <f t="shared" si="62"/>
        <v>-6.6</v>
      </c>
      <c r="AA102" s="1904">
        <f t="shared" si="62"/>
        <v>3.1</v>
      </c>
      <c r="AB102" s="1904">
        <f t="shared" si="62"/>
        <v>5.7</v>
      </c>
      <c r="AC102" s="1904">
        <f t="shared" si="62"/>
        <v>5.9</v>
      </c>
      <c r="AD102" s="1904">
        <f t="shared" si="62"/>
        <v>-8.9</v>
      </c>
      <c r="AE102" s="1904">
        <f t="shared" si="62"/>
        <v>0</v>
      </c>
      <c r="AF102" s="1904">
        <f t="shared" si="62"/>
        <v>7.5</v>
      </c>
      <c r="AG102" s="1904">
        <f t="shared" si="62"/>
        <v>-0.6</v>
      </c>
      <c r="AH102" s="1904">
        <f t="shared" si="62"/>
        <v>0</v>
      </c>
      <c r="AI102" s="1904">
        <f t="shared" si="62"/>
        <v>-4.5999999999999996</v>
      </c>
      <c r="AJ102" s="1904">
        <f t="shared" si="62"/>
        <v>-8.9</v>
      </c>
      <c r="AK102" s="1904">
        <f t="shared" si="62"/>
        <v>-8.1999999999999993</v>
      </c>
      <c r="AL102" s="1904">
        <f t="shared" si="62"/>
        <v>1.2</v>
      </c>
      <c r="AM102" s="1218">
        <f t="shared" si="62"/>
        <v>8.9</v>
      </c>
      <c r="AN102" s="1218">
        <f t="shared" si="62"/>
        <v>0.6</v>
      </c>
      <c r="AO102" s="1532" t="s">
        <v>1063</v>
      </c>
      <c r="AQ102" s="2069"/>
      <c r="AR102" s="2069"/>
      <c r="AS102" s="2069"/>
      <c r="AT102" s="2069"/>
      <c r="AU102" s="2069"/>
      <c r="AV102" s="2069"/>
      <c r="AW102" s="2069"/>
      <c r="AX102" s="2069"/>
      <c r="AY102" s="2069"/>
      <c r="AZ102" s="2069"/>
      <c r="BA102" s="2069"/>
      <c r="BB102" s="2069"/>
      <c r="BC102" s="2069"/>
      <c r="BD102" s="2069"/>
    </row>
    <row r="103" spans="2:57">
      <c r="B103" s="2970"/>
      <c r="C103" s="1900" t="s">
        <v>1367</v>
      </c>
      <c r="D103" s="1943" t="s">
        <v>1128</v>
      </c>
      <c r="E103" s="2071">
        <v>10629.411</v>
      </c>
      <c r="F103" s="1352">
        <v>11616.829</v>
      </c>
      <c r="G103" s="1352">
        <v>12164.835999999999</v>
      </c>
      <c r="H103" s="1352">
        <v>11773.036</v>
      </c>
      <c r="I103" s="1352">
        <v>11173.163</v>
      </c>
      <c r="J103" s="1352">
        <v>10947.056</v>
      </c>
      <c r="K103" s="1352">
        <v>10929.849</v>
      </c>
      <c r="L103" s="1352">
        <v>11284.47</v>
      </c>
      <c r="M103" s="1352">
        <v>10864.971</v>
      </c>
      <c r="N103" s="1352">
        <v>10541.665000000001</v>
      </c>
      <c r="O103" s="1959">
        <v>10249.751</v>
      </c>
      <c r="P103" s="2054">
        <v>9899.7209999999995</v>
      </c>
      <c r="Q103" s="2054">
        <v>9576.0390000000007</v>
      </c>
      <c r="R103" s="2054">
        <v>9315.09</v>
      </c>
      <c r="S103" s="2054">
        <v>9086.4930000000004</v>
      </c>
      <c r="T103" s="2054">
        <v>8783.1589999999997</v>
      </c>
      <c r="U103" s="2054">
        <v>8758.6859999999997</v>
      </c>
      <c r="V103" s="2054">
        <v>8610.8169999999991</v>
      </c>
      <c r="W103" s="2054">
        <v>8428.7270000000008</v>
      </c>
      <c r="X103" s="2054">
        <v>7844.2330000000002</v>
      </c>
      <c r="Y103" s="2054">
        <v>7054.4290000000001</v>
      </c>
      <c r="Z103" s="2054">
        <v>6726.7340000000004</v>
      </c>
      <c r="AA103" s="2054">
        <v>6723.0820000000003</v>
      </c>
      <c r="AB103" s="2054">
        <v>6649.3280000000004</v>
      </c>
      <c r="AC103" s="2054">
        <v>6893.0379999999996</v>
      </c>
      <c r="AD103" s="2054">
        <v>6702.0540000000001</v>
      </c>
      <c r="AE103" s="2054">
        <v>6792.299</v>
      </c>
      <c r="AF103" s="2054">
        <v>6560.7489999999998</v>
      </c>
      <c r="AG103" s="2054">
        <v>6535.415</v>
      </c>
      <c r="AH103" s="2054">
        <v>6398.0630000000001</v>
      </c>
      <c r="AI103" s="2054">
        <v>6042.5020000000004</v>
      </c>
      <c r="AJ103" s="1277">
        <v>4561.2240000000002</v>
      </c>
      <c r="AK103" s="1280">
        <v>4968.3</v>
      </c>
      <c r="AL103" s="1280">
        <v>5673.8810000000003</v>
      </c>
      <c r="AM103" s="1280">
        <v>6090.3879999999999</v>
      </c>
      <c r="AN103" s="1280">
        <v>6322.7380000000003</v>
      </c>
      <c r="AO103" s="1939" t="s">
        <v>1064</v>
      </c>
      <c r="AQ103" s="2069"/>
      <c r="AR103" s="2069"/>
      <c r="AS103" s="2069"/>
      <c r="AT103" s="2069"/>
      <c r="AU103" s="2069"/>
      <c r="AV103" s="2069"/>
      <c r="AW103" s="2069"/>
      <c r="AX103" s="2069"/>
      <c r="AY103" s="2069"/>
      <c r="AZ103" s="2069"/>
      <c r="BA103" s="2069"/>
      <c r="BB103" s="2069"/>
      <c r="BC103" s="2069"/>
      <c r="BD103" s="2069"/>
      <c r="BE103" s="327"/>
    </row>
    <row r="104" spans="2:57" ht="12">
      <c r="B104" s="2971"/>
      <c r="C104" s="1929"/>
      <c r="D104" s="1930" t="s">
        <v>577</v>
      </c>
      <c r="E104" s="2066" t="s">
        <v>579</v>
      </c>
      <c r="F104" s="1904">
        <f t="shared" ref="F104:AN104" si="63">ROUND((F103-E103)/E103*100,1)</f>
        <v>9.3000000000000007</v>
      </c>
      <c r="G104" s="1904">
        <f t="shared" si="63"/>
        <v>4.7</v>
      </c>
      <c r="H104" s="1904">
        <f t="shared" si="63"/>
        <v>-3.2</v>
      </c>
      <c r="I104" s="1904">
        <f t="shared" si="63"/>
        <v>-5.0999999999999996</v>
      </c>
      <c r="J104" s="1904">
        <f t="shared" si="63"/>
        <v>-2</v>
      </c>
      <c r="K104" s="1904">
        <f t="shared" si="63"/>
        <v>-0.2</v>
      </c>
      <c r="L104" s="1904">
        <f t="shared" si="63"/>
        <v>3.2</v>
      </c>
      <c r="M104" s="1904">
        <f t="shared" si="63"/>
        <v>-3.7</v>
      </c>
      <c r="N104" s="1904">
        <f t="shared" si="63"/>
        <v>-3</v>
      </c>
      <c r="O104" s="1904">
        <f t="shared" si="63"/>
        <v>-2.8</v>
      </c>
      <c r="P104" s="1904">
        <f t="shared" si="63"/>
        <v>-3.4</v>
      </c>
      <c r="Q104" s="1904">
        <f t="shared" si="63"/>
        <v>-3.3</v>
      </c>
      <c r="R104" s="1904">
        <f t="shared" si="63"/>
        <v>-2.7</v>
      </c>
      <c r="S104" s="1904">
        <f t="shared" si="63"/>
        <v>-2.5</v>
      </c>
      <c r="T104" s="1904">
        <f t="shared" si="63"/>
        <v>-3.3</v>
      </c>
      <c r="U104" s="1904">
        <f t="shared" si="63"/>
        <v>-0.3</v>
      </c>
      <c r="V104" s="1904">
        <f t="shared" si="63"/>
        <v>-1.7</v>
      </c>
      <c r="W104" s="1904">
        <f t="shared" si="63"/>
        <v>-2.1</v>
      </c>
      <c r="X104" s="1904">
        <f t="shared" si="63"/>
        <v>-6.9</v>
      </c>
      <c r="Y104" s="1904">
        <f t="shared" si="63"/>
        <v>-10.1</v>
      </c>
      <c r="Z104" s="1904">
        <f t="shared" si="63"/>
        <v>-4.5999999999999996</v>
      </c>
      <c r="AA104" s="1904">
        <f t="shared" si="63"/>
        <v>-0.1</v>
      </c>
      <c r="AB104" s="1904">
        <f t="shared" si="63"/>
        <v>-1.1000000000000001</v>
      </c>
      <c r="AC104" s="1904">
        <f t="shared" si="63"/>
        <v>3.7</v>
      </c>
      <c r="AD104" s="1904">
        <f t="shared" si="63"/>
        <v>-2.8</v>
      </c>
      <c r="AE104" s="1904">
        <f t="shared" si="63"/>
        <v>1.3</v>
      </c>
      <c r="AF104" s="1904">
        <f t="shared" si="63"/>
        <v>-3.4</v>
      </c>
      <c r="AG104" s="1904">
        <f t="shared" si="63"/>
        <v>-0.4</v>
      </c>
      <c r="AH104" s="1904">
        <f t="shared" si="63"/>
        <v>-2.1</v>
      </c>
      <c r="AI104" s="1904">
        <f t="shared" si="63"/>
        <v>-5.6</v>
      </c>
      <c r="AJ104" s="1904">
        <f t="shared" si="63"/>
        <v>-24.5</v>
      </c>
      <c r="AK104" s="1904">
        <f t="shared" si="63"/>
        <v>8.9</v>
      </c>
      <c r="AL104" s="1904">
        <f t="shared" si="63"/>
        <v>14.2</v>
      </c>
      <c r="AM104" s="1910">
        <f t="shared" si="63"/>
        <v>7.3</v>
      </c>
      <c r="AN104" s="2620">
        <f t="shared" si="63"/>
        <v>3.8</v>
      </c>
      <c r="AO104" s="1946" t="s">
        <v>97</v>
      </c>
    </row>
    <row r="105" spans="2:57" ht="12">
      <c r="B105" s="2972" t="s">
        <v>1370</v>
      </c>
      <c r="C105" s="1967" t="s">
        <v>1400</v>
      </c>
      <c r="D105" s="1901" t="s">
        <v>576</v>
      </c>
      <c r="E105" s="2014"/>
      <c r="F105" s="1970"/>
      <c r="G105" s="1970"/>
      <c r="H105" s="1970"/>
      <c r="I105" s="1970"/>
      <c r="J105" s="1970"/>
      <c r="K105" s="1970"/>
      <c r="L105" s="1970"/>
      <c r="M105" s="1970"/>
      <c r="N105" s="1504">
        <v>462.50189999999998</v>
      </c>
      <c r="O105" s="1504">
        <v>470.01400000000001</v>
      </c>
      <c r="P105" s="1504">
        <v>472.97359999999998</v>
      </c>
      <c r="Q105" s="1504">
        <v>500.07209999999998</v>
      </c>
      <c r="R105" s="1504">
        <v>505.60629999999998</v>
      </c>
      <c r="S105" s="1504">
        <v>515.80269999999996</v>
      </c>
      <c r="T105" s="1504">
        <v>522.67600000000004</v>
      </c>
      <c r="U105" s="1504">
        <v>530.09019999999998</v>
      </c>
      <c r="V105" s="1504">
        <v>535.9443</v>
      </c>
      <c r="W105" s="1504">
        <v>550.21460000000002</v>
      </c>
      <c r="X105" s="1504">
        <v>564.70230000000004</v>
      </c>
      <c r="Y105" s="1504">
        <v>579.60170000000005</v>
      </c>
      <c r="Z105" s="1504">
        <v>596.84109999999998</v>
      </c>
      <c r="AA105" s="1504">
        <v>610.12289999999996</v>
      </c>
      <c r="AB105" s="1504">
        <v>629.95100000000002</v>
      </c>
      <c r="AC105" s="1504">
        <v>650.88720000000001</v>
      </c>
      <c r="AD105" s="1504">
        <v>673.74519999999995</v>
      </c>
      <c r="AE105" s="1504">
        <v>701.51130000000001</v>
      </c>
      <c r="AF105" s="1504">
        <v>745.2962</v>
      </c>
      <c r="AG105" s="1504">
        <v>775.15899999999999</v>
      </c>
      <c r="AH105" s="1504">
        <v>788.9982</v>
      </c>
      <c r="AI105" s="1504">
        <v>854.7799</v>
      </c>
      <c r="AJ105" s="1921">
        <v>895.68640000000005</v>
      </c>
      <c r="AK105" s="1972">
        <v>924.0136</v>
      </c>
      <c r="AL105" s="1972">
        <v>964.80129999999997</v>
      </c>
      <c r="AM105" s="2621">
        <v>993.42870000000005</v>
      </c>
      <c r="AN105" s="2452">
        <v>999.65710000000001</v>
      </c>
      <c r="AO105" s="1905" t="s">
        <v>1372</v>
      </c>
      <c r="AQ105" s="1613" t="s">
        <v>1401</v>
      </c>
    </row>
    <row r="106" spans="2:57" ht="12">
      <c r="B106" s="2970"/>
      <c r="C106" s="1942" t="s">
        <v>1374</v>
      </c>
      <c r="D106" s="1909" t="s">
        <v>577</v>
      </c>
      <c r="E106" s="2066"/>
      <c r="F106" s="1904"/>
      <c r="G106" s="1904"/>
      <c r="H106" s="1904"/>
      <c r="I106" s="1904"/>
      <c r="J106" s="1904"/>
      <c r="K106" s="1904"/>
      <c r="L106" s="1904"/>
      <c r="M106" s="1904"/>
      <c r="N106" s="2070" t="s">
        <v>579</v>
      </c>
      <c r="O106" s="1904">
        <f t="shared" ref="O106:AN106" si="64">ROUND((O105-N105)/N105*100,1)</f>
        <v>1.6</v>
      </c>
      <c r="P106" s="1904">
        <f t="shared" si="64"/>
        <v>0.6</v>
      </c>
      <c r="Q106" s="1904">
        <f t="shared" si="64"/>
        <v>5.7</v>
      </c>
      <c r="R106" s="1904">
        <f t="shared" si="64"/>
        <v>1.1000000000000001</v>
      </c>
      <c r="S106" s="1904">
        <f t="shared" si="64"/>
        <v>2</v>
      </c>
      <c r="T106" s="1904">
        <f t="shared" si="64"/>
        <v>1.3</v>
      </c>
      <c r="U106" s="1904">
        <f t="shared" si="64"/>
        <v>1.4</v>
      </c>
      <c r="V106" s="1904">
        <f t="shared" si="64"/>
        <v>1.1000000000000001</v>
      </c>
      <c r="W106" s="1904">
        <f t="shared" si="64"/>
        <v>2.7</v>
      </c>
      <c r="X106" s="1904">
        <f t="shared" si="64"/>
        <v>2.6</v>
      </c>
      <c r="Y106" s="1904">
        <f t="shared" si="64"/>
        <v>2.6</v>
      </c>
      <c r="Z106" s="1904">
        <f t="shared" si="64"/>
        <v>3</v>
      </c>
      <c r="AA106" s="1904">
        <f t="shared" si="64"/>
        <v>2.2000000000000002</v>
      </c>
      <c r="AB106" s="1904">
        <f t="shared" si="64"/>
        <v>3.2</v>
      </c>
      <c r="AC106" s="1904">
        <f t="shared" si="64"/>
        <v>3.3</v>
      </c>
      <c r="AD106" s="1904">
        <f t="shared" si="64"/>
        <v>3.5</v>
      </c>
      <c r="AE106" s="1904">
        <f t="shared" si="64"/>
        <v>4.0999999999999996</v>
      </c>
      <c r="AF106" s="1904">
        <f t="shared" si="64"/>
        <v>6.2</v>
      </c>
      <c r="AG106" s="1904">
        <f t="shared" si="64"/>
        <v>4</v>
      </c>
      <c r="AH106" s="1904">
        <f t="shared" si="64"/>
        <v>1.8</v>
      </c>
      <c r="AI106" s="1904">
        <f t="shared" si="64"/>
        <v>8.3000000000000007</v>
      </c>
      <c r="AJ106" s="1904">
        <f t="shared" si="64"/>
        <v>4.8</v>
      </c>
      <c r="AK106" s="1218">
        <f t="shared" si="64"/>
        <v>3.2</v>
      </c>
      <c r="AL106" s="1218">
        <f t="shared" si="64"/>
        <v>4.4000000000000004</v>
      </c>
      <c r="AM106" s="1499">
        <f t="shared" si="64"/>
        <v>3</v>
      </c>
      <c r="AN106" s="2199">
        <f t="shared" si="64"/>
        <v>0.6</v>
      </c>
      <c r="AO106" s="1939" t="s">
        <v>97</v>
      </c>
    </row>
    <row r="107" spans="2:57" ht="12">
      <c r="B107" s="2970"/>
      <c r="C107" s="1967" t="s">
        <v>1400</v>
      </c>
      <c r="D107" s="1901" t="s">
        <v>576</v>
      </c>
      <c r="E107" s="2072"/>
      <c r="F107" s="2073"/>
      <c r="G107" s="2073"/>
      <c r="H107" s="2073"/>
      <c r="I107" s="2073"/>
      <c r="J107" s="2073"/>
      <c r="K107" s="2073"/>
      <c r="L107" s="2073"/>
      <c r="M107" s="2073"/>
      <c r="N107" s="2061">
        <v>468.37509999999997</v>
      </c>
      <c r="O107" s="2074">
        <v>461.63279999999997</v>
      </c>
      <c r="P107" s="2062">
        <v>453.52870000000001</v>
      </c>
      <c r="Q107" s="2062">
        <v>435.01089999999999</v>
      </c>
      <c r="R107" s="2062">
        <v>414.77199999999999</v>
      </c>
      <c r="S107" s="2062">
        <v>401.30560000000003</v>
      </c>
      <c r="T107" s="2062">
        <v>389.428</v>
      </c>
      <c r="U107" s="2062">
        <v>395.56200000000001</v>
      </c>
      <c r="V107" s="2062">
        <v>399.18490000000003</v>
      </c>
      <c r="W107" s="2062">
        <v>404.88729999999998</v>
      </c>
      <c r="X107" s="2062">
        <v>422.24689999999998</v>
      </c>
      <c r="Y107" s="2062">
        <v>416.166</v>
      </c>
      <c r="Z107" s="2062">
        <v>413.78030000000001</v>
      </c>
      <c r="AA107" s="2062">
        <v>417.42399999999998</v>
      </c>
      <c r="AB107" s="2062">
        <v>426.7294</v>
      </c>
      <c r="AC107" s="2062">
        <v>437.36259999999999</v>
      </c>
      <c r="AD107" s="2062">
        <v>451.95600000000002</v>
      </c>
      <c r="AE107" s="2075">
        <v>464.59429999999998</v>
      </c>
      <c r="AF107" s="2075">
        <v>478.54750000000001</v>
      </c>
      <c r="AG107" s="2075">
        <v>489.8304</v>
      </c>
      <c r="AH107" s="2075">
        <v>503.80489999999998</v>
      </c>
      <c r="AI107" s="2075">
        <v>531.10599999999999</v>
      </c>
      <c r="AJ107" s="1971">
        <v>539.06079999999997</v>
      </c>
      <c r="AK107" s="1973">
        <v>554.40250000000003</v>
      </c>
      <c r="AL107" s="1971">
        <v>578.01250000000005</v>
      </c>
      <c r="AM107" s="1973">
        <v>604.95650000000001</v>
      </c>
      <c r="AN107" s="1971">
        <v>616.20299999999997</v>
      </c>
      <c r="AO107" s="1905" t="s">
        <v>1376</v>
      </c>
      <c r="AQ107" s="1613" t="s">
        <v>271</v>
      </c>
    </row>
    <row r="108" spans="2:57" ht="12">
      <c r="B108" s="2971"/>
      <c r="C108" s="1974" t="s">
        <v>1377</v>
      </c>
      <c r="D108" s="1909" t="s">
        <v>577</v>
      </c>
      <c r="E108" s="2066"/>
      <c r="F108" s="1904"/>
      <c r="G108" s="1904"/>
      <c r="H108" s="1904"/>
      <c r="I108" s="1904"/>
      <c r="J108" s="1904"/>
      <c r="K108" s="1904"/>
      <c r="L108" s="1904"/>
      <c r="M108" s="1904"/>
      <c r="N108" s="2070" t="s">
        <v>579</v>
      </c>
      <c r="O108" s="1904">
        <f t="shared" ref="O108:AN108" si="65">ROUND((O107-N107)/N107*100,1)</f>
        <v>-1.4</v>
      </c>
      <c r="P108" s="1904">
        <f t="shared" si="65"/>
        <v>-1.8</v>
      </c>
      <c r="Q108" s="1904">
        <f t="shared" si="65"/>
        <v>-4.0999999999999996</v>
      </c>
      <c r="R108" s="1904">
        <f t="shared" si="65"/>
        <v>-4.7</v>
      </c>
      <c r="S108" s="1904">
        <f t="shared" si="65"/>
        <v>-3.2</v>
      </c>
      <c r="T108" s="1904">
        <f t="shared" si="65"/>
        <v>-3</v>
      </c>
      <c r="U108" s="1904">
        <f t="shared" si="65"/>
        <v>1.6</v>
      </c>
      <c r="V108" s="1904">
        <f t="shared" si="65"/>
        <v>0.9</v>
      </c>
      <c r="W108" s="1904">
        <f t="shared" si="65"/>
        <v>1.4</v>
      </c>
      <c r="X108" s="1904">
        <f t="shared" si="65"/>
        <v>4.3</v>
      </c>
      <c r="Y108" s="1904">
        <f t="shared" si="65"/>
        <v>-1.4</v>
      </c>
      <c r="Z108" s="1904">
        <f t="shared" si="65"/>
        <v>-0.6</v>
      </c>
      <c r="AA108" s="1904">
        <f t="shared" si="65"/>
        <v>0.9</v>
      </c>
      <c r="AB108" s="1904">
        <f t="shared" si="65"/>
        <v>2.2000000000000002</v>
      </c>
      <c r="AC108" s="1904">
        <f t="shared" si="65"/>
        <v>2.5</v>
      </c>
      <c r="AD108" s="1904">
        <f t="shared" si="65"/>
        <v>3.3</v>
      </c>
      <c r="AE108" s="1904">
        <f t="shared" si="65"/>
        <v>2.8</v>
      </c>
      <c r="AF108" s="1904">
        <f t="shared" si="65"/>
        <v>3</v>
      </c>
      <c r="AG108" s="1904">
        <f t="shared" si="65"/>
        <v>2.4</v>
      </c>
      <c r="AH108" s="1904">
        <f t="shared" si="65"/>
        <v>2.9</v>
      </c>
      <c r="AI108" s="1904">
        <f t="shared" si="65"/>
        <v>5.4</v>
      </c>
      <c r="AJ108" s="1904">
        <f t="shared" si="65"/>
        <v>1.5</v>
      </c>
      <c r="AK108" s="1218">
        <f t="shared" si="65"/>
        <v>2.8</v>
      </c>
      <c r="AL108" s="1218">
        <f t="shared" si="65"/>
        <v>4.3</v>
      </c>
      <c r="AM108" s="1218">
        <f t="shared" si="65"/>
        <v>4.7</v>
      </c>
      <c r="AN108" s="1218">
        <f t="shared" si="65"/>
        <v>1.9</v>
      </c>
      <c r="AO108" s="1946"/>
    </row>
    <row r="109" spans="2:57" ht="13.5" customHeight="1">
      <c r="B109" s="2972" t="s">
        <v>1378</v>
      </c>
      <c r="C109" s="1975" t="s">
        <v>1379</v>
      </c>
      <c r="D109" s="1920" t="s">
        <v>567</v>
      </c>
      <c r="E109" s="2076">
        <v>388829.93456000002</v>
      </c>
      <c r="F109" s="2077">
        <v>418749.91243000003</v>
      </c>
      <c r="G109" s="2077">
        <v>426965.81679999997</v>
      </c>
      <c r="H109" s="2077">
        <v>430528.78613999998</v>
      </c>
      <c r="I109" s="2077">
        <v>396132.43342999998</v>
      </c>
      <c r="J109" s="2077">
        <v>407503.47246999998</v>
      </c>
      <c r="K109" s="2077">
        <v>420694.32010999997</v>
      </c>
      <c r="L109" s="2077">
        <v>460405.85678999999</v>
      </c>
      <c r="M109" s="2077">
        <v>514111.90247999999</v>
      </c>
      <c r="N109" s="2078">
        <v>494493.47288000002</v>
      </c>
      <c r="O109" s="2079">
        <v>485476.47889000003</v>
      </c>
      <c r="P109" s="2079">
        <v>520452.40651</v>
      </c>
      <c r="Q109" s="2079">
        <v>485927.92468</v>
      </c>
      <c r="R109" s="2079">
        <v>527271.07345000003</v>
      </c>
      <c r="S109" s="2079">
        <v>560602.93078000005</v>
      </c>
      <c r="T109" s="2079">
        <v>617194.14731000003</v>
      </c>
      <c r="U109" s="2079">
        <v>682901.57103999995</v>
      </c>
      <c r="V109" s="2079">
        <v>774605.85438000003</v>
      </c>
      <c r="W109" s="2079">
        <v>851133.81290000002</v>
      </c>
      <c r="X109" s="2079">
        <v>711455.93489999999</v>
      </c>
      <c r="Y109" s="2078">
        <v>590078.78981999995</v>
      </c>
      <c r="Z109" s="2078">
        <v>677888.37682999996</v>
      </c>
      <c r="AA109" s="2078">
        <v>652884.86575999996</v>
      </c>
      <c r="AB109" s="2080">
        <v>639399.81096999999</v>
      </c>
      <c r="AC109" s="2080">
        <v>708564.64251000003</v>
      </c>
      <c r="AD109" s="2081">
        <v>746670.47829999996</v>
      </c>
      <c r="AE109" s="1341">
        <v>741151.32259999996</v>
      </c>
      <c r="AF109" s="1341">
        <v>715222.48</v>
      </c>
      <c r="AG109" s="1341">
        <v>792212.49</v>
      </c>
      <c r="AH109" s="1341">
        <v>807098.87</v>
      </c>
      <c r="AI109" s="1341">
        <v>758787.92</v>
      </c>
      <c r="AJ109" s="1354">
        <v>694854.14</v>
      </c>
      <c r="AK109" s="1848">
        <v>858736.95</v>
      </c>
      <c r="AL109" s="1848">
        <v>992261.91</v>
      </c>
      <c r="AM109" s="1848">
        <v>1090453.82</v>
      </c>
      <c r="AN109" s="2182">
        <v>1141562.83</v>
      </c>
      <c r="AO109" s="1905" t="s">
        <v>1067</v>
      </c>
      <c r="AQ109" s="1613" t="s">
        <v>1402</v>
      </c>
      <c r="AR109" s="1613" t="s">
        <v>271</v>
      </c>
    </row>
    <row r="110" spans="2:57" ht="12">
      <c r="B110" s="2970"/>
      <c r="C110" s="1975"/>
      <c r="D110" s="1930" t="s">
        <v>577</v>
      </c>
      <c r="E110" s="2066" t="s">
        <v>579</v>
      </c>
      <c r="F110" s="1904">
        <f t="shared" ref="F110:AN110" si="66">ROUND((F109-E109)/E109*100,1)</f>
        <v>7.7</v>
      </c>
      <c r="G110" s="1904">
        <f t="shared" si="66"/>
        <v>2</v>
      </c>
      <c r="H110" s="1904">
        <f t="shared" si="66"/>
        <v>0.8</v>
      </c>
      <c r="I110" s="1904">
        <f t="shared" si="66"/>
        <v>-8</v>
      </c>
      <c r="J110" s="1904">
        <f t="shared" si="66"/>
        <v>2.9</v>
      </c>
      <c r="K110" s="1904">
        <f t="shared" si="66"/>
        <v>3.2</v>
      </c>
      <c r="L110" s="1904">
        <f t="shared" si="66"/>
        <v>9.4</v>
      </c>
      <c r="M110" s="1904">
        <f t="shared" si="66"/>
        <v>11.7</v>
      </c>
      <c r="N110" s="1904">
        <f t="shared" si="66"/>
        <v>-3.8</v>
      </c>
      <c r="O110" s="1904">
        <f t="shared" si="66"/>
        <v>-1.8</v>
      </c>
      <c r="P110" s="1904">
        <f t="shared" si="66"/>
        <v>7.2</v>
      </c>
      <c r="Q110" s="1904">
        <f t="shared" si="66"/>
        <v>-6.6</v>
      </c>
      <c r="R110" s="1904">
        <f t="shared" si="66"/>
        <v>8.5</v>
      </c>
      <c r="S110" s="1904">
        <f t="shared" si="66"/>
        <v>6.3</v>
      </c>
      <c r="T110" s="1904">
        <f t="shared" si="66"/>
        <v>10.1</v>
      </c>
      <c r="U110" s="1904">
        <f t="shared" si="66"/>
        <v>10.6</v>
      </c>
      <c r="V110" s="1904">
        <f t="shared" si="66"/>
        <v>13.4</v>
      </c>
      <c r="W110" s="1904">
        <f t="shared" si="66"/>
        <v>9.9</v>
      </c>
      <c r="X110" s="1904">
        <f t="shared" si="66"/>
        <v>-16.399999999999999</v>
      </c>
      <c r="Y110" s="1904">
        <f t="shared" si="66"/>
        <v>-17.100000000000001</v>
      </c>
      <c r="Z110" s="1904">
        <f t="shared" si="66"/>
        <v>14.9</v>
      </c>
      <c r="AA110" s="1904">
        <f t="shared" si="66"/>
        <v>-3.7</v>
      </c>
      <c r="AB110" s="1904">
        <f t="shared" si="66"/>
        <v>-2.1</v>
      </c>
      <c r="AC110" s="1904">
        <f t="shared" si="66"/>
        <v>10.8</v>
      </c>
      <c r="AD110" s="1904">
        <f t="shared" si="66"/>
        <v>5.4</v>
      </c>
      <c r="AE110" s="1904">
        <f t="shared" si="66"/>
        <v>-0.7</v>
      </c>
      <c r="AF110" s="1904">
        <f t="shared" si="66"/>
        <v>-3.5</v>
      </c>
      <c r="AG110" s="1904">
        <f t="shared" si="66"/>
        <v>10.8</v>
      </c>
      <c r="AH110" s="1904">
        <f t="shared" si="66"/>
        <v>1.9</v>
      </c>
      <c r="AI110" s="1904">
        <f t="shared" si="66"/>
        <v>-6</v>
      </c>
      <c r="AJ110" s="1904">
        <f t="shared" si="66"/>
        <v>-8.4</v>
      </c>
      <c r="AK110" s="1218">
        <f t="shared" si="66"/>
        <v>23.6</v>
      </c>
      <c r="AL110" s="1218">
        <f t="shared" si="66"/>
        <v>15.5</v>
      </c>
      <c r="AM110" s="1218">
        <f t="shared" si="66"/>
        <v>9.9</v>
      </c>
      <c r="AN110" s="1218">
        <f t="shared" si="66"/>
        <v>4.7</v>
      </c>
      <c r="AO110" s="1939" t="s">
        <v>97</v>
      </c>
    </row>
    <row r="111" spans="2:57" ht="12">
      <c r="B111" s="2970"/>
      <c r="C111" s="1975" t="s">
        <v>1382</v>
      </c>
      <c r="D111" s="1943" t="s">
        <v>567</v>
      </c>
      <c r="E111" s="2082">
        <v>304041.71468999999</v>
      </c>
      <c r="F111" s="2077">
        <v>341711.37098000001</v>
      </c>
      <c r="G111" s="2077">
        <v>309704.19633000001</v>
      </c>
      <c r="H111" s="2077">
        <v>292250.46503999998</v>
      </c>
      <c r="I111" s="2077">
        <v>264499.17444999999</v>
      </c>
      <c r="J111" s="2077">
        <v>289888.14347000001</v>
      </c>
      <c r="K111" s="2077">
        <v>329529.56131999998</v>
      </c>
      <c r="L111" s="2083">
        <v>396716.61069</v>
      </c>
      <c r="M111" s="2077">
        <v>399614.67070999998</v>
      </c>
      <c r="N111" s="2078">
        <v>353937.50968999998</v>
      </c>
      <c r="O111" s="2079">
        <v>364516.15688999998</v>
      </c>
      <c r="P111" s="2078">
        <v>424493.70013999997</v>
      </c>
      <c r="Q111" s="2078">
        <v>415090.70870000002</v>
      </c>
      <c r="R111" s="2078">
        <v>430671.01678000001</v>
      </c>
      <c r="S111" s="2078">
        <v>448551.80763</v>
      </c>
      <c r="T111" s="2078">
        <v>503857.81365000003</v>
      </c>
      <c r="U111" s="2078">
        <v>605112.91697999998</v>
      </c>
      <c r="V111" s="2084">
        <v>684473.46</v>
      </c>
      <c r="W111" s="2084">
        <v>749580.73</v>
      </c>
      <c r="X111" s="2084">
        <v>719104.42</v>
      </c>
      <c r="Y111" s="2084">
        <v>538208.52</v>
      </c>
      <c r="Z111" s="2084">
        <v>624130.55000000005</v>
      </c>
      <c r="AA111" s="2084">
        <v>697105.74401999998</v>
      </c>
      <c r="AB111" s="2085">
        <v>720977.64942000003</v>
      </c>
      <c r="AC111" s="2085">
        <v>846128.56114000001</v>
      </c>
      <c r="AD111" s="2085">
        <v>837947.84328999999</v>
      </c>
      <c r="AE111" s="1847">
        <v>752203.67984999996</v>
      </c>
      <c r="AF111" s="1847">
        <v>675488.04</v>
      </c>
      <c r="AG111" s="1847">
        <v>768104.76</v>
      </c>
      <c r="AH111" s="1847">
        <v>823189.69</v>
      </c>
      <c r="AI111" s="1847">
        <v>771724.27</v>
      </c>
      <c r="AJ111" s="1848">
        <v>684868.46</v>
      </c>
      <c r="AK111" s="1848">
        <v>914603.41</v>
      </c>
      <c r="AL111" s="1848">
        <v>1209808.1100000001</v>
      </c>
      <c r="AM111" s="1848">
        <v>1029023.99</v>
      </c>
      <c r="AN111" s="1848">
        <v>1089345.98</v>
      </c>
      <c r="AO111" s="1905" t="s">
        <v>97</v>
      </c>
    </row>
    <row r="112" spans="2:57" ht="12.5" thickBot="1">
      <c r="B112" s="2973"/>
      <c r="C112" s="1976"/>
      <c r="D112" s="1977" t="s">
        <v>577</v>
      </c>
      <c r="E112" s="2086" t="s">
        <v>579</v>
      </c>
      <c r="F112" s="1978">
        <f t="shared" ref="F112:AN112" si="67">ROUND((F111-E111)/E111*100,1)</f>
        <v>12.4</v>
      </c>
      <c r="G112" s="1978">
        <f t="shared" si="67"/>
        <v>-9.4</v>
      </c>
      <c r="H112" s="1978">
        <f t="shared" si="67"/>
        <v>-5.6</v>
      </c>
      <c r="I112" s="1978">
        <f t="shared" si="67"/>
        <v>-9.5</v>
      </c>
      <c r="J112" s="1978">
        <f t="shared" si="67"/>
        <v>9.6</v>
      </c>
      <c r="K112" s="1978">
        <f t="shared" si="67"/>
        <v>13.7</v>
      </c>
      <c r="L112" s="1978">
        <f t="shared" si="67"/>
        <v>20.399999999999999</v>
      </c>
      <c r="M112" s="1978">
        <f t="shared" si="67"/>
        <v>0.7</v>
      </c>
      <c r="N112" s="1978">
        <f t="shared" si="67"/>
        <v>-11.4</v>
      </c>
      <c r="O112" s="1978">
        <f t="shared" si="67"/>
        <v>3</v>
      </c>
      <c r="P112" s="1978">
        <f t="shared" si="67"/>
        <v>16.5</v>
      </c>
      <c r="Q112" s="1978">
        <f t="shared" si="67"/>
        <v>-2.2000000000000002</v>
      </c>
      <c r="R112" s="1978">
        <f t="shared" si="67"/>
        <v>3.8</v>
      </c>
      <c r="S112" s="1978">
        <f t="shared" si="67"/>
        <v>4.2</v>
      </c>
      <c r="T112" s="1978">
        <f t="shared" si="67"/>
        <v>12.3</v>
      </c>
      <c r="U112" s="1978">
        <f t="shared" si="67"/>
        <v>20.100000000000001</v>
      </c>
      <c r="V112" s="1978">
        <f t="shared" si="67"/>
        <v>13.1</v>
      </c>
      <c r="W112" s="1978">
        <f t="shared" si="67"/>
        <v>9.5</v>
      </c>
      <c r="X112" s="1978">
        <f t="shared" si="67"/>
        <v>-4.0999999999999996</v>
      </c>
      <c r="Y112" s="1978">
        <f t="shared" si="67"/>
        <v>-25.2</v>
      </c>
      <c r="Z112" s="1978">
        <f t="shared" si="67"/>
        <v>16</v>
      </c>
      <c r="AA112" s="1978">
        <f t="shared" si="67"/>
        <v>11.7</v>
      </c>
      <c r="AB112" s="1978">
        <f t="shared" si="67"/>
        <v>3.4</v>
      </c>
      <c r="AC112" s="1978">
        <f t="shared" si="67"/>
        <v>17.399999999999999</v>
      </c>
      <c r="AD112" s="1978">
        <f t="shared" si="67"/>
        <v>-1</v>
      </c>
      <c r="AE112" s="1978">
        <f t="shared" si="67"/>
        <v>-10.199999999999999</v>
      </c>
      <c r="AF112" s="1978">
        <f t="shared" si="67"/>
        <v>-10.199999999999999</v>
      </c>
      <c r="AG112" s="2087">
        <f t="shared" si="67"/>
        <v>13.7</v>
      </c>
      <c r="AH112" s="2087">
        <f t="shared" si="67"/>
        <v>7.2</v>
      </c>
      <c r="AI112" s="2088">
        <f t="shared" si="67"/>
        <v>-6.3</v>
      </c>
      <c r="AJ112" s="2088">
        <f t="shared" si="67"/>
        <v>-11.3</v>
      </c>
      <c r="AK112" s="2089">
        <f t="shared" si="67"/>
        <v>33.5</v>
      </c>
      <c r="AL112" s="2089">
        <f t="shared" si="67"/>
        <v>32.299999999999997</v>
      </c>
      <c r="AM112" s="2089">
        <f t="shared" si="67"/>
        <v>-14.9</v>
      </c>
      <c r="AN112" s="2089">
        <f t="shared" si="67"/>
        <v>5.9</v>
      </c>
      <c r="AO112" s="1979" t="s">
        <v>97</v>
      </c>
    </row>
    <row r="113" spans="2:43" ht="12.5">
      <c r="B113" s="1339"/>
      <c r="E113" s="2091"/>
      <c r="F113" s="2091"/>
      <c r="G113" s="2091"/>
      <c r="H113" s="2091"/>
      <c r="I113" s="2091"/>
      <c r="J113" s="2091"/>
      <c r="K113" s="2091"/>
      <c r="L113" s="2091"/>
      <c r="M113" s="2091"/>
      <c r="N113" s="2091"/>
      <c r="O113" s="2091"/>
      <c r="P113" s="2091"/>
      <c r="Q113" s="2091"/>
      <c r="R113" s="2091"/>
      <c r="S113" s="2091"/>
      <c r="T113" s="2091"/>
      <c r="U113" s="2091"/>
      <c r="V113" s="2091"/>
      <c r="W113" s="2091"/>
      <c r="X113" s="2091"/>
      <c r="Y113" s="2091"/>
      <c r="Z113" s="2091"/>
      <c r="AA113" s="2091"/>
      <c r="AB113" s="2091"/>
      <c r="AC113" s="2091"/>
      <c r="AD113" s="2091"/>
      <c r="AE113" s="2091"/>
      <c r="AF113" s="2091"/>
      <c r="AG113" s="2091"/>
      <c r="AH113" s="2091"/>
      <c r="AI113" s="2091"/>
      <c r="AJ113" s="2091"/>
      <c r="AK113" s="2091"/>
      <c r="AL113" s="2091"/>
      <c r="AM113" s="2091"/>
      <c r="AN113" s="2091"/>
    </row>
    <row r="114" spans="2:43">
      <c r="D114" s="2092"/>
      <c r="E114" s="1613"/>
      <c r="AE114" s="1613"/>
      <c r="AF114" s="1613"/>
      <c r="AG114" s="1613"/>
      <c r="AH114" s="1613"/>
      <c r="AO114" s="1613" t="s">
        <v>271</v>
      </c>
    </row>
    <row r="115" spans="2:43">
      <c r="AH115" s="1341"/>
      <c r="AI115" s="2093"/>
      <c r="AJ115" s="2093"/>
      <c r="AK115" s="2093"/>
      <c r="AL115" s="2093"/>
      <c r="AM115" s="2093"/>
      <c r="AN115" s="2622"/>
    </row>
    <row r="116" spans="2:43">
      <c r="B116" s="327" t="s">
        <v>1403</v>
      </c>
      <c r="C116" s="327"/>
      <c r="D116" s="1355" t="s">
        <v>581</v>
      </c>
      <c r="E116" s="2094">
        <v>18145119</v>
      </c>
      <c r="F116" s="2094">
        <v>19588676</v>
      </c>
      <c r="G116" s="2094">
        <v>20694461</v>
      </c>
      <c r="H116" s="2094">
        <v>21037720</v>
      </c>
      <c r="I116" s="2094">
        <v>21577040</v>
      </c>
      <c r="J116" s="2094">
        <v>21157180</v>
      </c>
      <c r="K116" s="2094">
        <v>22368221</v>
      </c>
      <c r="L116" s="2094">
        <v>21890586</v>
      </c>
      <c r="M116" s="2094">
        <v>21613981</v>
      </c>
      <c r="N116" s="2094">
        <v>21051526</v>
      </c>
      <c r="O116" s="2094">
        <v>20508313</v>
      </c>
      <c r="P116" s="2094">
        <v>20699876</v>
      </c>
      <c r="Q116" s="2094">
        <v>20263967</v>
      </c>
      <c r="R116" s="2094">
        <v>19975743</v>
      </c>
      <c r="S116" s="2094">
        <v>19793032.999999996</v>
      </c>
      <c r="T116" s="2094">
        <v>20010093</v>
      </c>
      <c r="U116" s="2094">
        <v>20020257</v>
      </c>
      <c r="V116" s="2094">
        <v>20684631</v>
      </c>
      <c r="W116" s="2094">
        <v>20640541</v>
      </c>
      <c r="X116" s="2094">
        <v>20204930</v>
      </c>
      <c r="Y116" s="2094">
        <v>18779914</v>
      </c>
      <c r="Z116" s="2094">
        <v>19645069</v>
      </c>
      <c r="AA116" s="2094">
        <v>19413328</v>
      </c>
      <c r="AB116" s="2094">
        <v>19566104</v>
      </c>
      <c r="AC116" s="2094">
        <v>19829286</v>
      </c>
      <c r="AD116" s="2094">
        <v>20308832</v>
      </c>
      <c r="AE116" s="2094">
        <v>20844444</v>
      </c>
      <c r="AF116" s="2094">
        <v>20892593</v>
      </c>
      <c r="AG116" s="2094">
        <v>21268038</v>
      </c>
      <c r="AH116" s="2094">
        <v>21177777</v>
      </c>
      <c r="AI116" s="2095">
        <v>21153253</v>
      </c>
      <c r="AJ116" s="2095">
        <v>20710230</v>
      </c>
      <c r="AK116" s="2095"/>
      <c r="AL116" s="2095"/>
      <c r="AM116" s="2095"/>
      <c r="AN116" s="2103"/>
      <c r="AO116" s="327" t="s">
        <v>1131</v>
      </c>
    </row>
    <row r="117" spans="2:43">
      <c r="B117" s="327"/>
      <c r="C117" s="327"/>
      <c r="D117" s="2096" t="s">
        <v>1150</v>
      </c>
      <c r="E117" s="2097"/>
      <c r="F117" s="2097"/>
      <c r="G117" s="2097"/>
      <c r="H117" s="2097"/>
      <c r="I117" s="2097"/>
      <c r="J117" s="2097"/>
      <c r="K117" s="2097"/>
      <c r="L117" s="2097"/>
      <c r="M117" s="2097"/>
      <c r="N117" s="2097"/>
      <c r="O117" s="2097"/>
      <c r="P117" s="2097"/>
      <c r="Q117" s="2097"/>
      <c r="R117" s="2097"/>
      <c r="S117" s="2097"/>
      <c r="T117" s="2097"/>
      <c r="U117" s="2097"/>
      <c r="V117" s="2098">
        <v>20759498</v>
      </c>
      <c r="W117" s="2098">
        <v>21335063</v>
      </c>
      <c r="X117" s="2098">
        <v>20974175</v>
      </c>
      <c r="Y117" s="2098">
        <v>19501270</v>
      </c>
      <c r="Z117" s="2098">
        <v>20556384</v>
      </c>
      <c r="AA117" s="2099">
        <v>20028021</v>
      </c>
      <c r="AB117" s="2099">
        <v>19918740</v>
      </c>
      <c r="AC117" s="2099">
        <v>20575401</v>
      </c>
      <c r="AD117" s="2099">
        <v>20739112</v>
      </c>
      <c r="AE117" s="2099">
        <v>21731105</v>
      </c>
      <c r="AF117" s="2099">
        <v>21926254</v>
      </c>
      <c r="AG117" s="2099">
        <v>22228604</v>
      </c>
      <c r="AH117" s="2099">
        <v>22209424</v>
      </c>
      <c r="AI117" s="2099">
        <v>22420143</v>
      </c>
      <c r="AJ117" s="2099">
        <v>21940129</v>
      </c>
      <c r="AK117" s="2099">
        <v>22632376</v>
      </c>
      <c r="AL117" s="2467">
        <v>23462648</v>
      </c>
      <c r="AM117" s="2467">
        <v>24468071</v>
      </c>
      <c r="AN117" s="2623">
        <v>25074096</v>
      </c>
      <c r="AO117" s="327" t="s">
        <v>271</v>
      </c>
      <c r="AQ117" s="1796" t="s">
        <v>1460</v>
      </c>
    </row>
    <row r="118" spans="2:43">
      <c r="B118" s="327"/>
      <c r="C118" s="327"/>
      <c r="D118" s="1355" t="s">
        <v>1404</v>
      </c>
      <c r="E118" s="2094">
        <v>17572636</v>
      </c>
      <c r="F118" s="2094">
        <v>17946261</v>
      </c>
      <c r="G118" s="2094">
        <v>17835226</v>
      </c>
      <c r="H118" s="2094">
        <v>17478229</v>
      </c>
      <c r="I118" s="2094">
        <v>17724674</v>
      </c>
      <c r="J118" s="2094">
        <v>17393384</v>
      </c>
      <c r="K118" s="2094">
        <v>18628680</v>
      </c>
      <c r="L118" s="2094">
        <v>19171661</v>
      </c>
      <c r="M118" s="2094">
        <v>18544523</v>
      </c>
      <c r="N118" s="2094">
        <v>17895900</v>
      </c>
      <c r="O118" s="2094">
        <v>17804753</v>
      </c>
      <c r="P118" s="2094">
        <v>18313434</v>
      </c>
      <c r="Q118" s="2094">
        <v>18576082.000000004</v>
      </c>
      <c r="R118" s="2094">
        <v>18606033</v>
      </c>
      <c r="S118" s="2094">
        <v>18549049.000000004</v>
      </c>
      <c r="T118" s="2094">
        <v>19012293</v>
      </c>
      <c r="U118" s="2094">
        <v>19187464</v>
      </c>
      <c r="V118" s="2094">
        <v>19794394</v>
      </c>
      <c r="W118" s="2094">
        <v>19894538</v>
      </c>
      <c r="X118" s="2094">
        <v>19545878</v>
      </c>
      <c r="Y118" s="2094">
        <v>18199428</v>
      </c>
      <c r="Z118" s="2094">
        <v>19374567</v>
      </c>
      <c r="AA118" s="2094">
        <v>19401843</v>
      </c>
      <c r="AB118" s="2094">
        <v>19586790</v>
      </c>
      <c r="AC118" s="2094">
        <v>19884305</v>
      </c>
      <c r="AD118" s="2094">
        <v>19957783</v>
      </c>
      <c r="AE118" s="2094">
        <v>20187128</v>
      </c>
      <c r="AF118" s="2094">
        <v>20264865</v>
      </c>
      <c r="AG118" s="2094">
        <v>20710708</v>
      </c>
      <c r="AH118" s="2094">
        <v>20620092</v>
      </c>
      <c r="AI118" s="2095">
        <v>20493016</v>
      </c>
      <c r="AJ118" s="2095">
        <v>19958837</v>
      </c>
      <c r="AK118" s="2100"/>
      <c r="AL118" s="2100"/>
      <c r="AM118" s="2100"/>
      <c r="AN118" s="2100"/>
      <c r="AO118" s="327"/>
    </row>
    <row r="119" spans="2:43">
      <c r="B119" s="327"/>
      <c r="C119" s="327"/>
      <c r="D119" s="1573" t="s">
        <v>1150</v>
      </c>
      <c r="E119" s="2101"/>
      <c r="F119" s="2101"/>
      <c r="G119" s="2101"/>
      <c r="H119" s="2101"/>
      <c r="I119" s="2101"/>
      <c r="J119" s="2101"/>
      <c r="K119" s="2101"/>
      <c r="L119" s="2101"/>
      <c r="M119" s="2101"/>
      <c r="N119" s="2101"/>
      <c r="O119" s="2101"/>
      <c r="P119" s="2101"/>
      <c r="Q119" s="2101"/>
      <c r="R119" s="2101"/>
      <c r="S119" s="2101"/>
      <c r="T119" s="2101"/>
      <c r="U119" s="2101"/>
      <c r="V119" s="2102">
        <v>20511586</v>
      </c>
      <c r="W119" s="2102">
        <v>21202941</v>
      </c>
      <c r="X119" s="2102">
        <v>20880876</v>
      </c>
      <c r="Y119" s="2102">
        <v>19521749</v>
      </c>
      <c r="Z119" s="2102">
        <v>20933634</v>
      </c>
      <c r="AA119" s="2103">
        <v>20672740</v>
      </c>
      <c r="AB119" s="2103">
        <v>20631376</v>
      </c>
      <c r="AC119" s="2103">
        <v>21342022</v>
      </c>
      <c r="AD119" s="2103">
        <v>21089067</v>
      </c>
      <c r="AE119" s="2103">
        <v>21748084</v>
      </c>
      <c r="AF119" s="2103">
        <v>21895795</v>
      </c>
      <c r="AG119" s="2103">
        <v>22228525</v>
      </c>
      <c r="AH119" s="2103">
        <v>22207831</v>
      </c>
      <c r="AI119" s="2103">
        <v>22317043</v>
      </c>
      <c r="AJ119" s="2103">
        <v>21610179</v>
      </c>
      <c r="AK119" s="2100">
        <v>22368624</v>
      </c>
      <c r="AL119" s="2468">
        <v>23058823</v>
      </c>
      <c r="AM119" s="2468">
        <v>23144390</v>
      </c>
      <c r="AN119" s="2468">
        <v>23211221</v>
      </c>
      <c r="AO119" s="327" t="s">
        <v>1131</v>
      </c>
      <c r="AQ119" s="1796" t="str">
        <f>AQ117</f>
        <v>2025_4-6</v>
      </c>
    </row>
    <row r="120" spans="2:43">
      <c r="B120" s="327"/>
      <c r="D120" s="1336" t="s">
        <v>1405</v>
      </c>
      <c r="E120" s="2101">
        <f>E121*F120/F121</f>
        <v>17162178.462303054</v>
      </c>
      <c r="F120" s="2101">
        <v>18807682</v>
      </c>
      <c r="G120" s="2101">
        <v>19208538</v>
      </c>
      <c r="H120" s="2101">
        <v>19086226</v>
      </c>
      <c r="I120" s="2101">
        <v>19461692</v>
      </c>
      <c r="J120" s="2101">
        <v>19097936</v>
      </c>
      <c r="K120" s="2101">
        <v>20323890</v>
      </c>
      <c r="L120" s="2101">
        <v>20839596</v>
      </c>
      <c r="M120" s="2101">
        <v>20306253</v>
      </c>
      <c r="N120" s="2101">
        <v>19488635</v>
      </c>
      <c r="O120" s="2101">
        <v>19122305</v>
      </c>
      <c r="P120" s="2101">
        <v>19430553</v>
      </c>
      <c r="Q120" s="2101">
        <v>18954158</v>
      </c>
      <c r="R120" s="2101">
        <v>19034447</v>
      </c>
      <c r="S120" s="2101">
        <v>19005872</v>
      </c>
      <c r="T120" s="2101">
        <v>19445562</v>
      </c>
      <c r="U120" s="2101">
        <v>19689827</v>
      </c>
      <c r="V120" s="2101">
        <v>20453160.000000004</v>
      </c>
      <c r="W120" s="2101">
        <v>20261692.000000004</v>
      </c>
      <c r="X120" s="2101">
        <v>19633096</v>
      </c>
      <c r="Y120" s="2101">
        <v>19141743</v>
      </c>
      <c r="Z120" s="2101">
        <v>20707566</v>
      </c>
      <c r="AA120" s="2101">
        <v>20695150</v>
      </c>
      <c r="AB120" s="2101">
        <v>20520582</v>
      </c>
      <c r="AC120" s="2101">
        <v>21257039</v>
      </c>
      <c r="AD120" s="2101">
        <v>21629544.000000004</v>
      </c>
      <c r="AE120" s="2101"/>
      <c r="AF120" s="2101"/>
      <c r="AG120" s="1356"/>
      <c r="AH120" s="1613"/>
    </row>
    <row r="121" spans="2:43">
      <c r="B121" s="327"/>
      <c r="C121" s="327"/>
      <c r="D121" s="1606" t="s">
        <v>1406</v>
      </c>
      <c r="E121" s="2097">
        <v>17917839</v>
      </c>
      <c r="F121" s="2097">
        <v>19635795</v>
      </c>
      <c r="G121" s="1606"/>
      <c r="H121" s="1606"/>
      <c r="I121" s="1606"/>
      <c r="J121" s="2105"/>
      <c r="K121" s="1606"/>
      <c r="L121" s="1606"/>
      <c r="M121" s="1606"/>
      <c r="N121" s="1606"/>
      <c r="O121" s="1606"/>
      <c r="P121" s="1606"/>
      <c r="Q121" s="2106"/>
      <c r="R121" s="2106"/>
      <c r="S121" s="2106"/>
      <c r="T121" s="2106"/>
      <c r="U121" s="2106"/>
      <c r="V121" s="2106"/>
      <c r="W121" s="2107"/>
      <c r="X121" s="2107"/>
      <c r="Y121" s="2107"/>
      <c r="Z121" s="2107"/>
      <c r="AA121" s="2107"/>
      <c r="AB121" s="2107"/>
      <c r="AC121" s="2107"/>
      <c r="AD121" s="2107"/>
      <c r="AE121" s="2107"/>
      <c r="AF121" s="2107"/>
      <c r="AG121" s="2108"/>
      <c r="AH121" s="2109"/>
      <c r="AI121" s="2110"/>
      <c r="AJ121" s="2110"/>
      <c r="AK121" s="2090"/>
      <c r="AL121" s="2090"/>
      <c r="AM121" s="2090"/>
      <c r="AN121" s="2090"/>
    </row>
    <row r="122" spans="2:43">
      <c r="B122" s="327"/>
      <c r="C122" s="327"/>
      <c r="D122" s="1341"/>
      <c r="E122" s="1341"/>
      <c r="F122" s="2007"/>
      <c r="J122" s="2111"/>
      <c r="K122" s="2111"/>
      <c r="L122" s="2111"/>
      <c r="M122" s="2111"/>
      <c r="N122" s="2111"/>
      <c r="O122" s="2111"/>
      <c r="P122" s="2111"/>
      <c r="Q122" s="2112"/>
      <c r="R122" s="2112"/>
      <c r="S122" s="2112"/>
      <c r="T122" s="2112"/>
      <c r="U122" s="2112"/>
      <c r="V122" s="2112"/>
      <c r="W122" s="2112"/>
      <c r="X122" s="2112"/>
      <c r="Y122" s="2112"/>
      <c r="Z122" s="2112"/>
      <c r="AA122" s="2112"/>
      <c r="AB122" s="2112"/>
      <c r="AC122" s="2112"/>
      <c r="AD122" s="2112"/>
      <c r="AE122" s="2112"/>
      <c r="AF122" s="2112"/>
      <c r="AG122" s="2112"/>
      <c r="AH122" s="2113"/>
      <c r="AI122" s="2090"/>
      <c r="AJ122" s="2090"/>
      <c r="AK122" s="2114"/>
      <c r="AL122" s="2114"/>
      <c r="AM122" s="2200"/>
      <c r="AN122" s="2090"/>
    </row>
    <row r="123" spans="2:43" ht="12">
      <c r="B123" s="1601" t="s">
        <v>1407</v>
      </c>
      <c r="C123" s="1601"/>
      <c r="D123" s="1595" t="s">
        <v>1433</v>
      </c>
      <c r="E123" s="2183">
        <v>105.7</v>
      </c>
      <c r="F123" s="2184">
        <v>108.8</v>
      </c>
      <c r="G123" s="2184">
        <v>106</v>
      </c>
      <c r="H123" s="2184">
        <v>98.1</v>
      </c>
      <c r="I123" s="2184">
        <v>94.6</v>
      </c>
      <c r="J123" s="2184">
        <v>93.2</v>
      </c>
      <c r="K123" s="2184">
        <v>95.4</v>
      </c>
      <c r="L123" s="2184">
        <v>100.9</v>
      </c>
      <c r="M123" s="2184">
        <v>106.6</v>
      </c>
      <c r="N123" s="2184">
        <v>99.5</v>
      </c>
      <c r="O123" s="2184">
        <v>99.7</v>
      </c>
      <c r="P123" s="2184">
        <v>101.1</v>
      </c>
      <c r="Q123" s="2184">
        <v>91.7</v>
      </c>
      <c r="R123" s="2184">
        <v>97.6</v>
      </c>
      <c r="S123" s="2184">
        <v>107.1</v>
      </c>
      <c r="T123" s="2184">
        <v>113.9</v>
      </c>
      <c r="U123" s="2184">
        <v>122</v>
      </c>
      <c r="V123" s="2184">
        <v>133.69999999999999</v>
      </c>
      <c r="W123" s="2184">
        <v>132.9</v>
      </c>
      <c r="X123" s="2184">
        <v>119.1</v>
      </c>
      <c r="Y123" s="2184">
        <v>105.4</v>
      </c>
      <c r="Z123" s="2184">
        <v>118.2</v>
      </c>
      <c r="AA123" s="2184">
        <v>121.4</v>
      </c>
      <c r="AB123" s="2184">
        <v>113.1</v>
      </c>
      <c r="AC123" s="2184">
        <v>113.6</v>
      </c>
      <c r="AD123" s="2184">
        <v>112.7</v>
      </c>
      <c r="AE123" s="2184">
        <v>110.7</v>
      </c>
      <c r="AF123" s="2184">
        <v>110.8</v>
      </c>
      <c r="AG123" s="2184">
        <v>114.9</v>
      </c>
      <c r="AH123" s="1597">
        <v>115.8</v>
      </c>
      <c r="AI123" s="1596">
        <v>109.8</v>
      </c>
      <c r="AJ123" s="1596">
        <v>98.7</v>
      </c>
      <c r="AK123" s="1596">
        <v>101.4</v>
      </c>
      <c r="AL123" s="1596">
        <v>101.8</v>
      </c>
      <c r="AM123" s="1598"/>
      <c r="AN123" s="1598"/>
    </row>
    <row r="124" spans="2:43" ht="12">
      <c r="C124" s="1613" t="s">
        <v>1409</v>
      </c>
      <c r="D124" s="1577" t="s">
        <v>1408</v>
      </c>
      <c r="E124" s="2120">
        <f>ROUND(ROUND(ROUND(E127*0.946375,1)*1.10231,1)*1.018809,1)</f>
        <v>110</v>
      </c>
      <c r="F124" s="2120">
        <f t="shared" ref="F124:R124" si="68">ROUND(ROUND(ROUND(F127*0.946375,1)*1.10231,1)*1.018809,1)</f>
        <v>113.3</v>
      </c>
      <c r="G124" s="2120">
        <f t="shared" si="68"/>
        <v>110.4</v>
      </c>
      <c r="H124" s="2120">
        <f t="shared" si="68"/>
        <v>102.2</v>
      </c>
      <c r="I124" s="2120">
        <f t="shared" si="68"/>
        <v>98.6</v>
      </c>
      <c r="J124" s="2120">
        <f t="shared" si="68"/>
        <v>97.1</v>
      </c>
      <c r="K124" s="2120">
        <f t="shared" si="68"/>
        <v>99.5</v>
      </c>
      <c r="L124" s="2120">
        <f t="shared" si="68"/>
        <v>105.2</v>
      </c>
      <c r="M124" s="2120">
        <f t="shared" si="68"/>
        <v>111.2</v>
      </c>
      <c r="N124" s="2120">
        <f t="shared" si="68"/>
        <v>103.8</v>
      </c>
      <c r="O124" s="2120">
        <f t="shared" si="68"/>
        <v>104</v>
      </c>
      <c r="P124" s="2120">
        <f t="shared" si="68"/>
        <v>105.3</v>
      </c>
      <c r="Q124" s="2120">
        <f t="shared" si="68"/>
        <v>95.7</v>
      </c>
      <c r="R124" s="2120">
        <f t="shared" si="68"/>
        <v>101.9</v>
      </c>
      <c r="S124" s="2120">
        <f>ROUND(ROUND(S126*1.10231,1)*1.018809,1)</f>
        <v>107.4</v>
      </c>
      <c r="T124" s="2120">
        <f t="shared" ref="T124:W124" si="69">ROUND(ROUND(T126*1.10231,1)*1.018809,1)</f>
        <v>110.2</v>
      </c>
      <c r="U124" s="2120">
        <f t="shared" si="69"/>
        <v>114.3</v>
      </c>
      <c r="V124" s="2120">
        <f t="shared" si="69"/>
        <v>124</v>
      </c>
      <c r="W124" s="2120">
        <f t="shared" si="69"/>
        <v>120.3</v>
      </c>
      <c r="X124" s="2120">
        <f>ROUND(X125*1.018809,1)</f>
        <v>105.1</v>
      </c>
      <c r="Y124" s="2120">
        <f>ROUND(Y125*1.018809,1)</f>
        <v>93</v>
      </c>
      <c r="Z124" s="2120">
        <f t="shared" ref="Z124:AB124" si="70">ROUND(Z125*1.018809,1)</f>
        <v>104.3</v>
      </c>
      <c r="AA124" s="2120">
        <f t="shared" si="70"/>
        <v>107.2</v>
      </c>
      <c r="AB124" s="2120">
        <f t="shared" si="70"/>
        <v>99.8</v>
      </c>
      <c r="AC124" s="2185">
        <v>102</v>
      </c>
      <c r="AD124" s="2185">
        <v>101.2</v>
      </c>
      <c r="AE124" s="2186">
        <v>99.4</v>
      </c>
      <c r="AF124" s="2186">
        <v>99.5</v>
      </c>
      <c r="AG124" s="2186">
        <v>103.2</v>
      </c>
      <c r="AH124" s="2186">
        <v>104</v>
      </c>
      <c r="AI124" s="2185">
        <v>103.6</v>
      </c>
      <c r="AJ124" s="2185">
        <v>93.1</v>
      </c>
      <c r="AK124" s="2185">
        <v>93.7</v>
      </c>
      <c r="AL124" s="2185">
        <v>96.1</v>
      </c>
      <c r="AM124" s="2185"/>
      <c r="AN124" s="2185"/>
    </row>
    <row r="125" spans="2:43">
      <c r="D125" s="1577" t="s">
        <v>1410</v>
      </c>
      <c r="E125" s="2031"/>
      <c r="F125" s="2187"/>
      <c r="G125" s="2187"/>
      <c r="H125" s="2187"/>
      <c r="I125" s="2187"/>
      <c r="J125" s="2187"/>
      <c r="K125" s="2187"/>
      <c r="L125" s="2187"/>
      <c r="M125" s="2187"/>
      <c r="N125" s="2187"/>
      <c r="O125" s="2187"/>
      <c r="P125" s="2187"/>
      <c r="Q125" s="2187"/>
      <c r="R125" s="2187"/>
      <c r="S125" s="2187"/>
      <c r="T125" s="2187"/>
      <c r="U125" s="2187"/>
      <c r="V125" s="2187"/>
      <c r="W125" s="2187"/>
      <c r="X125" s="2031">
        <v>103.2</v>
      </c>
      <c r="Y125" s="2031">
        <v>91.3</v>
      </c>
      <c r="Z125" s="2031">
        <v>102.4</v>
      </c>
      <c r="AA125" s="2031">
        <v>105.2</v>
      </c>
      <c r="AB125" s="2031">
        <v>98</v>
      </c>
      <c r="AC125" s="2031">
        <v>98.4</v>
      </c>
    </row>
    <row r="126" spans="2:43">
      <c r="D126" s="1577" t="s">
        <v>1411</v>
      </c>
      <c r="E126" s="2031"/>
      <c r="F126" s="2031"/>
      <c r="G126" s="2031"/>
      <c r="H126" s="2031"/>
      <c r="I126" s="2031"/>
      <c r="J126" s="2031"/>
      <c r="K126" s="2031"/>
      <c r="L126" s="2031"/>
      <c r="M126" s="2031"/>
      <c r="N126" s="2031"/>
      <c r="O126" s="2031"/>
      <c r="P126" s="2031"/>
      <c r="Q126" s="2031"/>
      <c r="R126" s="2031"/>
      <c r="S126" s="2031">
        <v>95.6</v>
      </c>
      <c r="T126" s="2031">
        <v>98.2</v>
      </c>
      <c r="U126" s="2031">
        <v>101.8</v>
      </c>
      <c r="V126" s="2031">
        <v>110.4</v>
      </c>
      <c r="W126" s="2031">
        <v>107.1</v>
      </c>
      <c r="X126" s="2031">
        <v>96.8</v>
      </c>
      <c r="Y126" s="2031"/>
      <c r="Z126" s="2031"/>
      <c r="AA126" s="2031"/>
      <c r="AB126" s="2031"/>
      <c r="AC126" s="2031"/>
      <c r="AG126" s="327" t="s">
        <v>271</v>
      </c>
    </row>
    <row r="127" spans="2:43">
      <c r="B127" s="1606"/>
      <c r="C127" s="1606"/>
      <c r="D127" s="1599" t="s">
        <v>1412</v>
      </c>
      <c r="E127" s="2188">
        <v>103.6</v>
      </c>
      <c r="F127" s="2188">
        <v>106.6</v>
      </c>
      <c r="G127" s="2188">
        <v>103.9</v>
      </c>
      <c r="H127" s="2188">
        <v>96.2</v>
      </c>
      <c r="I127" s="2188">
        <v>92.8</v>
      </c>
      <c r="J127" s="2188">
        <v>91.4</v>
      </c>
      <c r="K127" s="2188">
        <v>93.6</v>
      </c>
      <c r="L127" s="2188">
        <v>99</v>
      </c>
      <c r="M127" s="2188">
        <v>104.6</v>
      </c>
      <c r="N127" s="2188">
        <v>97.616666666666674</v>
      </c>
      <c r="O127" s="2188">
        <v>97.8</v>
      </c>
      <c r="P127" s="2188">
        <v>99.149999999999991</v>
      </c>
      <c r="Q127" s="2188">
        <v>89.99166666666666</v>
      </c>
      <c r="R127" s="2188">
        <v>95.8</v>
      </c>
      <c r="S127" s="2188">
        <v>105.1</v>
      </c>
      <c r="T127" s="2188"/>
      <c r="U127" s="2188"/>
      <c r="V127" s="2188"/>
      <c r="W127" s="2188"/>
      <c r="X127" s="2188"/>
      <c r="Y127" s="2188"/>
      <c r="Z127" s="1606"/>
      <c r="AA127" s="882"/>
      <c r="AB127" s="882"/>
      <c r="AC127" s="882"/>
      <c r="AD127" s="882"/>
      <c r="AE127" s="1606"/>
      <c r="AF127" s="1606"/>
      <c r="AG127" s="1606"/>
      <c r="AH127" s="1606"/>
      <c r="AI127" s="1606"/>
      <c r="AJ127" s="1606"/>
      <c r="AK127" s="1606"/>
      <c r="AL127" s="1606"/>
    </row>
    <row r="128" spans="2:43" ht="12">
      <c r="B128" s="1601" t="s">
        <v>1413</v>
      </c>
      <c r="C128" s="1601"/>
      <c r="D128" s="1595" t="s">
        <v>1433</v>
      </c>
      <c r="E128" s="2189">
        <v>88.3</v>
      </c>
      <c r="F128" s="2189">
        <v>88.2</v>
      </c>
      <c r="G128" s="2189">
        <v>98.1</v>
      </c>
      <c r="H128" s="2189">
        <v>97.4</v>
      </c>
      <c r="I128" s="2189">
        <v>94.4</v>
      </c>
      <c r="J128" s="2189">
        <v>89.7</v>
      </c>
      <c r="K128" s="2189">
        <v>86.2</v>
      </c>
      <c r="L128" s="2189">
        <v>83.3</v>
      </c>
      <c r="M128" s="2189">
        <v>89.1</v>
      </c>
      <c r="N128" s="2189">
        <v>88.7</v>
      </c>
      <c r="O128" s="2189">
        <v>83.6</v>
      </c>
      <c r="P128" s="2189">
        <v>82.7</v>
      </c>
      <c r="Q128" s="2189">
        <v>84.3</v>
      </c>
      <c r="R128" s="2189">
        <v>77.400000000000006</v>
      </c>
      <c r="S128" s="2189">
        <v>80.400000000000006</v>
      </c>
      <c r="T128" s="2189">
        <v>83.6</v>
      </c>
      <c r="U128" s="2189">
        <v>89.8</v>
      </c>
      <c r="V128" s="2189">
        <v>92.9</v>
      </c>
      <c r="W128" s="2189">
        <v>90.1</v>
      </c>
      <c r="X128" s="2189">
        <v>90.3</v>
      </c>
      <c r="Y128" s="2189">
        <v>80.3</v>
      </c>
      <c r="Z128" s="2190">
        <v>79.5</v>
      </c>
      <c r="AA128" s="2013">
        <v>90.3</v>
      </c>
      <c r="AB128" s="2013">
        <v>92.9</v>
      </c>
      <c r="AC128" s="2013">
        <v>89.2</v>
      </c>
      <c r="AD128" s="2013">
        <v>92</v>
      </c>
      <c r="AE128" s="2190">
        <v>92.8</v>
      </c>
      <c r="AF128" s="2190">
        <v>96.3</v>
      </c>
      <c r="AG128" s="2190">
        <v>97.8</v>
      </c>
      <c r="AH128" s="2191">
        <v>100.1</v>
      </c>
      <c r="AI128" s="2191">
        <v>102.3</v>
      </c>
      <c r="AJ128" s="2191">
        <v>98.6</v>
      </c>
      <c r="AK128" s="2191">
        <v>97.9</v>
      </c>
      <c r="AL128" s="2191">
        <v>98.7</v>
      </c>
      <c r="AM128" s="2191"/>
      <c r="AN128" s="2624"/>
    </row>
    <row r="129" spans="3:41" ht="12">
      <c r="D129" s="1577" t="s">
        <v>1408</v>
      </c>
      <c r="E129" s="2031">
        <f t="shared" ref="E129:R129" si="71">ROUND(ROUND(ROUND(E132*1.043933,1)*1.0772,1)*0.811594,1)</f>
        <v>98</v>
      </c>
      <c r="F129" s="2031">
        <f t="shared" si="71"/>
        <v>97.9</v>
      </c>
      <c r="G129" s="2031">
        <f t="shared" si="71"/>
        <v>108.8</v>
      </c>
      <c r="H129" s="2031">
        <f t="shared" si="71"/>
        <v>108</v>
      </c>
      <c r="I129" s="2031">
        <f t="shared" si="71"/>
        <v>104.7</v>
      </c>
      <c r="J129" s="2031">
        <f t="shared" si="71"/>
        <v>99.6</v>
      </c>
      <c r="K129" s="2031">
        <f t="shared" si="71"/>
        <v>95.8</v>
      </c>
      <c r="L129" s="2031">
        <f t="shared" si="71"/>
        <v>92.6</v>
      </c>
      <c r="M129" s="2031">
        <f t="shared" si="71"/>
        <v>99</v>
      </c>
      <c r="N129" s="2031">
        <f t="shared" si="71"/>
        <v>98.5</v>
      </c>
      <c r="O129" s="2031">
        <f t="shared" si="71"/>
        <v>92.9</v>
      </c>
      <c r="P129" s="2031">
        <f t="shared" si="71"/>
        <v>91.9</v>
      </c>
      <c r="Q129" s="2031">
        <f t="shared" si="71"/>
        <v>93.7</v>
      </c>
      <c r="R129" s="2031">
        <f t="shared" si="71"/>
        <v>85.9</v>
      </c>
      <c r="S129" s="2031">
        <f>ROUND(ROUND(S131*1.0772,1)*0.811594,1)</f>
        <v>84.8</v>
      </c>
      <c r="T129" s="2031">
        <f>ROUND(ROUND(T131*1.0772,1)*0.811594,1)</f>
        <v>83.8</v>
      </c>
      <c r="U129" s="2031">
        <f>ROUND(ROUND(U131*1.0772,1)*0.811594,1)</f>
        <v>87.7</v>
      </c>
      <c r="V129" s="2031">
        <f>ROUND(ROUND(V131*1.0772,1)*0.811594,1)</f>
        <v>89.7</v>
      </c>
      <c r="W129" s="2031">
        <f>ROUND(ROUND(W131*1.0772,1)*0.811594,1)</f>
        <v>92.4</v>
      </c>
      <c r="X129" s="2031">
        <f>ROUND(X130*0.811594,1)</f>
        <v>92.7</v>
      </c>
      <c r="Y129" s="2031">
        <f>ROUND(Y130*0.811594,1)</f>
        <v>82.4</v>
      </c>
      <c r="Z129" s="2031">
        <f>ROUND(Z130*0.811594,1)</f>
        <v>81.599999999999994</v>
      </c>
      <c r="AA129" s="2031">
        <f>ROUND(AA130*0.811594,1)</f>
        <v>92.6</v>
      </c>
      <c r="AB129" s="2031">
        <f>ROUND(AB130*0.811594,1)</f>
        <v>95.3</v>
      </c>
      <c r="AC129" s="2192">
        <v>96.7</v>
      </c>
      <c r="AD129" s="1577">
        <v>99.7</v>
      </c>
      <c r="AE129" s="1507">
        <v>100.6</v>
      </c>
      <c r="AF129" s="1507">
        <v>104.4</v>
      </c>
      <c r="AG129" s="1507">
        <v>106</v>
      </c>
      <c r="AH129" s="1507">
        <v>108.5</v>
      </c>
      <c r="AI129" s="1577">
        <v>112.1</v>
      </c>
      <c r="AJ129" s="1577">
        <v>107.6</v>
      </c>
      <c r="AK129" s="1577">
        <v>107.5</v>
      </c>
      <c r="AL129" s="1577">
        <v>107.7</v>
      </c>
      <c r="AM129" s="1577"/>
      <c r="AN129" s="1577"/>
    </row>
    <row r="130" spans="3:41" ht="12">
      <c r="C130" s="1613" t="s">
        <v>1414</v>
      </c>
      <c r="D130" s="1577" t="s">
        <v>1410</v>
      </c>
      <c r="E130" s="2031"/>
      <c r="F130" s="2031"/>
      <c r="G130" s="2031"/>
      <c r="H130" s="2031"/>
      <c r="I130" s="2031"/>
      <c r="J130" s="2031"/>
      <c r="K130" s="2031"/>
      <c r="L130" s="2031"/>
      <c r="M130" s="2031"/>
      <c r="N130" s="2031"/>
      <c r="O130" s="2031"/>
      <c r="P130" s="2031"/>
      <c r="Q130" s="2031"/>
      <c r="R130" s="2031"/>
      <c r="S130" s="2031"/>
      <c r="T130" s="2031"/>
      <c r="U130" s="2031"/>
      <c r="V130" s="2031"/>
      <c r="W130" s="2031"/>
      <c r="X130" s="2031">
        <v>114.2</v>
      </c>
      <c r="Y130" s="2031">
        <v>101.5</v>
      </c>
      <c r="Z130" s="2031">
        <v>100.5</v>
      </c>
      <c r="AA130" s="2031">
        <v>114.1</v>
      </c>
      <c r="AB130" s="2031">
        <v>117.4</v>
      </c>
      <c r="AC130" s="2031">
        <v>116.8</v>
      </c>
      <c r="AD130" s="1577"/>
      <c r="AE130" s="1507"/>
      <c r="AF130" s="1507"/>
      <c r="AG130" s="1507"/>
      <c r="AH130" s="1507"/>
      <c r="AI130" s="1577"/>
      <c r="AJ130" s="1577"/>
      <c r="AK130" s="1577"/>
      <c r="AL130" s="1577"/>
      <c r="AM130" s="1577"/>
      <c r="AN130" s="1577"/>
    </row>
    <row r="131" spans="3:41" ht="12">
      <c r="D131" s="1577" t="s">
        <v>1411</v>
      </c>
      <c r="E131" s="2031"/>
      <c r="F131" s="2031"/>
      <c r="G131" s="2031"/>
      <c r="H131" s="2031"/>
      <c r="I131" s="2031"/>
      <c r="J131" s="2031"/>
      <c r="K131" s="2031"/>
      <c r="L131" s="2031"/>
      <c r="M131" s="2031"/>
      <c r="N131" s="2031"/>
      <c r="O131" s="2031"/>
      <c r="P131" s="2031"/>
      <c r="Q131" s="2031"/>
      <c r="R131" s="2031"/>
      <c r="S131" s="2031">
        <v>97</v>
      </c>
      <c r="T131" s="2031">
        <v>95.8</v>
      </c>
      <c r="U131" s="2031">
        <v>100.3</v>
      </c>
      <c r="V131" s="2031">
        <v>102.6</v>
      </c>
      <c r="W131" s="2031">
        <v>105.7</v>
      </c>
      <c r="X131" s="2031">
        <v>107.6</v>
      </c>
      <c r="Y131" s="2031">
        <v>101.2</v>
      </c>
      <c r="Z131" s="2031">
        <v>105.6</v>
      </c>
      <c r="AA131" s="2031">
        <v>122.5</v>
      </c>
      <c r="AB131" s="2031">
        <v>130</v>
      </c>
      <c r="AC131" s="2031"/>
      <c r="AD131" s="1577"/>
      <c r="AE131" s="1507"/>
      <c r="AF131" s="1507"/>
      <c r="AG131" s="1507"/>
      <c r="AH131" s="1507"/>
      <c r="AI131" s="1577"/>
      <c r="AJ131" s="1577"/>
      <c r="AK131" s="1577"/>
      <c r="AL131" s="1577"/>
      <c r="AM131" s="1577"/>
      <c r="AN131" s="1577"/>
    </row>
    <row r="132" spans="3:41" ht="12">
      <c r="D132" s="1577" t="s">
        <v>1412</v>
      </c>
      <c r="E132" s="2031">
        <v>107.4</v>
      </c>
      <c r="F132" s="2031">
        <v>107.3</v>
      </c>
      <c r="G132" s="2031">
        <v>119.3</v>
      </c>
      <c r="H132" s="2031">
        <v>118.4</v>
      </c>
      <c r="I132" s="2031">
        <v>114.8</v>
      </c>
      <c r="J132" s="2031">
        <v>109.1</v>
      </c>
      <c r="K132" s="2031">
        <v>104.9</v>
      </c>
      <c r="L132" s="2031">
        <v>101.4</v>
      </c>
      <c r="M132" s="2031">
        <v>108.5</v>
      </c>
      <c r="N132" s="2031">
        <v>108</v>
      </c>
      <c r="O132" s="2031">
        <v>101.8</v>
      </c>
      <c r="P132" s="2031">
        <v>100.7</v>
      </c>
      <c r="Q132" s="2031">
        <v>102.6</v>
      </c>
      <c r="R132" s="2031">
        <v>94.2</v>
      </c>
      <c r="S132" s="2031">
        <v>97.8</v>
      </c>
      <c r="T132" s="2031">
        <v>101.7</v>
      </c>
      <c r="U132" s="2031">
        <v>109.2</v>
      </c>
      <c r="V132" s="2031">
        <v>107</v>
      </c>
      <c r="W132" s="2031"/>
      <c r="X132" s="2031"/>
      <c r="Y132" s="2031"/>
      <c r="Z132" s="2031"/>
      <c r="AA132" s="2031"/>
      <c r="AB132" s="2031"/>
      <c r="AC132" s="2031"/>
      <c r="AD132" s="1577"/>
      <c r="AE132" s="1507" t="s">
        <v>271</v>
      </c>
      <c r="AF132" s="1507"/>
      <c r="AG132" s="1507"/>
      <c r="AH132" s="1507"/>
      <c r="AI132" s="1577"/>
      <c r="AJ132" s="1577"/>
      <c r="AK132" s="1577"/>
      <c r="AL132" s="1577"/>
      <c r="AM132" s="1577"/>
      <c r="AN132" s="1577"/>
    </row>
    <row r="133" spans="3:41" ht="12">
      <c r="D133" s="1577"/>
      <c r="E133" s="1613"/>
      <c r="AC133" s="2031"/>
      <c r="AD133" s="1577"/>
      <c r="AE133" s="1507"/>
      <c r="AF133" s="1507"/>
      <c r="AG133" s="1507"/>
      <c r="AH133" s="1507"/>
      <c r="AI133" s="1577"/>
      <c r="AJ133" s="1577"/>
      <c r="AK133" s="1577"/>
      <c r="AL133" s="1577"/>
      <c r="AM133" s="1577"/>
      <c r="AN133" s="1577"/>
    </row>
    <row r="134" spans="3:41" ht="12">
      <c r="C134" s="1599"/>
      <c r="D134" s="1599"/>
      <c r="E134" s="1599"/>
      <c r="F134" s="1599"/>
      <c r="G134" s="1599"/>
      <c r="H134" s="1599"/>
      <c r="I134" s="1599"/>
      <c r="J134" s="1599"/>
      <c r="K134" s="1599"/>
      <c r="L134" s="1599"/>
      <c r="M134" s="1599"/>
      <c r="N134" s="1599"/>
      <c r="O134" s="1599"/>
      <c r="P134" s="1599"/>
      <c r="Q134" s="1599"/>
      <c r="R134" s="1599"/>
      <c r="S134" s="1599"/>
      <c r="T134" s="1599"/>
      <c r="U134" s="1599"/>
      <c r="V134" s="1599"/>
      <c r="W134" s="1599"/>
      <c r="X134" s="1599"/>
      <c r="Y134" s="1599"/>
      <c r="Z134" s="1599"/>
      <c r="AA134" s="1599"/>
      <c r="AB134" s="1599"/>
      <c r="AC134" s="2188"/>
      <c r="AD134" s="1599"/>
      <c r="AE134" s="1238"/>
      <c r="AF134" s="1238"/>
      <c r="AG134" s="1238"/>
      <c r="AH134" s="1238"/>
      <c r="AI134" s="1599"/>
      <c r="AJ134" s="1599"/>
      <c r="AK134" s="1599"/>
      <c r="AL134" s="1599"/>
      <c r="AM134" s="1599"/>
      <c r="AN134" s="1577"/>
    </row>
    <row r="135" spans="3:41" ht="12">
      <c r="C135" s="2193" t="s">
        <v>1337</v>
      </c>
      <c r="D135" s="1577" t="s">
        <v>1196</v>
      </c>
      <c r="E135" s="2130">
        <f t="shared" ref="E135:AH135" si="72">E137*$AJ$135/$AJ$137</f>
        <v>97.19978915935495</v>
      </c>
      <c r="F135" s="2130">
        <f t="shared" si="72"/>
        <v>100.87400799355736</v>
      </c>
      <c r="G135" s="2130">
        <f t="shared" si="72"/>
        <v>105.88430640383342</v>
      </c>
      <c r="H135" s="2130">
        <f t="shared" si="72"/>
        <v>107.33172594457983</v>
      </c>
      <c r="I135" s="2130">
        <f t="shared" si="72"/>
        <v>105.32760658046939</v>
      </c>
      <c r="J135" s="2130">
        <f t="shared" si="72"/>
        <v>107.77708580327099</v>
      </c>
      <c r="K135" s="2130">
        <f t="shared" si="72"/>
        <v>111.33996467280065</v>
      </c>
      <c r="L135" s="2130">
        <f t="shared" si="72"/>
        <v>113.56676396625667</v>
      </c>
      <c r="M135" s="2130">
        <f t="shared" si="72"/>
        <v>116.0162431890583</v>
      </c>
      <c r="N135" s="2130">
        <f t="shared" si="72"/>
        <v>113.01006414289267</v>
      </c>
      <c r="O135" s="2130">
        <f t="shared" si="72"/>
        <v>109.22450534401743</v>
      </c>
      <c r="P135" s="2130">
        <f t="shared" si="72"/>
        <v>102.64246462255042</v>
      </c>
      <c r="Q135" s="2130">
        <f t="shared" si="72"/>
        <v>100.48775639574116</v>
      </c>
      <c r="R135" s="2130">
        <f t="shared" si="72"/>
        <v>96.570105074269762</v>
      </c>
      <c r="S135" s="2130">
        <f t="shared" si="72"/>
        <v>95.982457376049069</v>
      </c>
      <c r="T135" s="2130">
        <f t="shared" si="72"/>
        <v>96.96187020641689</v>
      </c>
      <c r="U135" s="2130">
        <f t="shared" si="72"/>
        <v>98.430989451968685</v>
      </c>
      <c r="V135" s="2130">
        <f t="shared" si="72"/>
        <v>99.606284848410098</v>
      </c>
      <c r="W135" s="2130">
        <f t="shared" si="72"/>
        <v>101.76099307521936</v>
      </c>
      <c r="X135" s="2130">
        <f t="shared" si="72"/>
        <v>99.018637150189377</v>
      </c>
      <c r="Y135" s="2130">
        <f t="shared" si="72"/>
        <v>98.235106885895092</v>
      </c>
      <c r="Z135" s="2130">
        <f t="shared" si="72"/>
        <v>97.549517904637625</v>
      </c>
      <c r="AA135" s="2130">
        <f t="shared" si="72"/>
        <v>98.626872018042249</v>
      </c>
      <c r="AB135" s="2130">
        <f t="shared" si="72"/>
        <v>99.116578433226181</v>
      </c>
      <c r="AC135" s="2130">
        <f t="shared" si="72"/>
        <v>98.435030251465292</v>
      </c>
      <c r="AD135" s="2130">
        <f t="shared" si="72"/>
        <v>98.337666225499447</v>
      </c>
      <c r="AE135" s="2130">
        <f t="shared" si="72"/>
        <v>97.364025965841037</v>
      </c>
      <c r="AF135" s="2130">
        <f t="shared" si="72"/>
        <v>98.629758303396969</v>
      </c>
      <c r="AG135" s="2130">
        <f t="shared" si="72"/>
        <v>100.90158557593325</v>
      </c>
      <c r="AH135" s="2130">
        <f t="shared" si="72"/>
        <v>105.01521567299002</v>
      </c>
      <c r="AI135" s="2130">
        <f>AI137*$AJ$135/$AJ$137</f>
        <v>104.96653366000713</v>
      </c>
      <c r="AJ135" s="2194">
        <f>AK135*AJ136/AK136</f>
        <v>100.47967479674796</v>
      </c>
      <c r="AK135" s="2120">
        <v>102.99166666666666</v>
      </c>
      <c r="AL135" s="2120">
        <v>101.9</v>
      </c>
      <c r="AM135" s="2120">
        <v>103.5</v>
      </c>
      <c r="AN135" s="2120">
        <v>103.2</v>
      </c>
    </row>
    <row r="136" spans="3:41" ht="12">
      <c r="C136" s="2119" t="s">
        <v>97</v>
      </c>
      <c r="D136" s="1577" t="s">
        <v>581</v>
      </c>
      <c r="E136" s="2120">
        <v>99.24291998793673</v>
      </c>
      <c r="F136" s="2120">
        <v>102.99437057167317</v>
      </c>
      <c r="G136" s="2120">
        <v>108.10998500404106</v>
      </c>
      <c r="H136" s="2120">
        <v>109.58782917339178</v>
      </c>
      <c r="I136" s="2120">
        <v>107.54158340044462</v>
      </c>
      <c r="J136" s="2120">
        <v>110.04255045626891</v>
      </c>
      <c r="K136" s="2120">
        <v>113.68032071928607</v>
      </c>
      <c r="L136" s="2120">
        <v>115.95392713367181</v>
      </c>
      <c r="M136" s="2120">
        <v>118.45489418949612</v>
      </c>
      <c r="N136" s="2120">
        <v>115.38552553007537</v>
      </c>
      <c r="O136" s="2120">
        <v>111.52039462561963</v>
      </c>
      <c r="P136" s="2120">
        <v>104.8</v>
      </c>
      <c r="Q136" s="2120">
        <v>102.6</v>
      </c>
      <c r="R136" s="2120">
        <v>98.6</v>
      </c>
      <c r="S136" s="2120">
        <v>98</v>
      </c>
      <c r="T136" s="2120">
        <v>99</v>
      </c>
      <c r="U136" s="2120">
        <v>100.5</v>
      </c>
      <c r="V136" s="2120">
        <v>101.7</v>
      </c>
      <c r="W136" s="2120">
        <v>103.9</v>
      </c>
      <c r="X136" s="2120">
        <v>101.1</v>
      </c>
      <c r="Y136" s="2120">
        <v>100.3</v>
      </c>
      <c r="Z136" s="2120">
        <v>99.6</v>
      </c>
      <c r="AA136" s="2120">
        <v>100.7</v>
      </c>
      <c r="AB136" s="2120">
        <v>101.2</v>
      </c>
      <c r="AC136" s="2120"/>
      <c r="AD136" s="2120"/>
      <c r="AE136" s="2121"/>
      <c r="AF136" s="2121"/>
      <c r="AG136" s="2121"/>
      <c r="AH136" s="2120"/>
      <c r="AI136" s="2120"/>
      <c r="AJ136" s="2122">
        <v>100</v>
      </c>
      <c r="AK136" s="2122">
        <v>102.5</v>
      </c>
      <c r="AL136" s="2122">
        <v>102.1</v>
      </c>
      <c r="AM136" s="2122"/>
      <c r="AN136" s="2122"/>
      <c r="AO136" s="2123" t="s">
        <v>1436</v>
      </c>
    </row>
    <row r="137" spans="3:41" ht="12">
      <c r="C137" s="2124"/>
      <c r="D137" s="1577" t="s">
        <v>1415</v>
      </c>
      <c r="E137" s="2120">
        <v>99.831316746758489</v>
      </c>
      <c r="F137" s="2120">
        <v>103.60500913237478</v>
      </c>
      <c r="G137" s="2120">
        <v>108.75095329457885</v>
      </c>
      <c r="H137" s="2120">
        <v>110.23755938588225</v>
      </c>
      <c r="I137" s="2120">
        <v>108.1791817210006</v>
      </c>
      <c r="J137" s="2120">
        <v>110.6949766447448</v>
      </c>
      <c r="K137" s="2120">
        <v>114.35431471564547</v>
      </c>
      <c r="L137" s="2120">
        <v>116.6414010099584</v>
      </c>
      <c r="M137" s="2120">
        <v>119.15719593370261</v>
      </c>
      <c r="N137" s="2120">
        <v>116.06962943638017</v>
      </c>
      <c r="O137" s="2120">
        <v>112.1815827360482</v>
      </c>
      <c r="P137" s="2120">
        <v>105.42134387351778</v>
      </c>
      <c r="Q137" s="2120">
        <v>103.2083003952569</v>
      </c>
      <c r="R137" s="2120">
        <v>99.184584980237148</v>
      </c>
      <c r="S137" s="2120">
        <v>98.581027667984188</v>
      </c>
      <c r="T137" s="2120">
        <v>99.586956521739111</v>
      </c>
      <c r="U137" s="2120">
        <v>101.09584980237153</v>
      </c>
      <c r="V137" s="2120">
        <v>102.30296442687747</v>
      </c>
      <c r="W137" s="2120">
        <v>104.51600790513834</v>
      </c>
      <c r="X137" s="2120">
        <v>101.69940711462449</v>
      </c>
      <c r="Y137" s="2120">
        <v>100.89466403162054</v>
      </c>
      <c r="Z137" s="2120">
        <v>100.19051383399209</v>
      </c>
      <c r="AA137" s="2120">
        <v>101.29703557312253</v>
      </c>
      <c r="AB137" s="2120">
        <v>101.8</v>
      </c>
      <c r="AC137" s="2120">
        <v>101.1</v>
      </c>
      <c r="AD137" s="2120">
        <v>101</v>
      </c>
      <c r="AE137" s="2121">
        <v>100</v>
      </c>
      <c r="AF137" s="2121">
        <v>101.3</v>
      </c>
      <c r="AG137" s="2121">
        <v>103.63333333333333</v>
      </c>
      <c r="AH137" s="2120">
        <v>107.85833333333331</v>
      </c>
      <c r="AI137" s="2120">
        <v>107.80833333333334</v>
      </c>
      <c r="AJ137" s="2120">
        <v>103.2</v>
      </c>
      <c r="AK137" s="2120"/>
      <c r="AL137" s="2120"/>
      <c r="AM137" s="2120"/>
      <c r="AN137" s="2120"/>
    </row>
    <row r="138" spans="3:41" ht="12">
      <c r="C138" s="2116" t="s">
        <v>1337</v>
      </c>
      <c r="D138" s="1595" t="s">
        <v>1196</v>
      </c>
      <c r="E138" s="2117">
        <f t="shared" ref="E138:AH138" si="73">E140*$AJ$138/$AJ$140</f>
        <v>105.3973797396439</v>
      </c>
      <c r="F138" s="2117">
        <f t="shared" si="73"/>
        <v>109.01567295329725</v>
      </c>
      <c r="G138" s="2117">
        <f t="shared" si="73"/>
        <v>112.51724703102629</v>
      </c>
      <c r="H138" s="2117">
        <f t="shared" si="73"/>
        <v>114.5014723417394</v>
      </c>
      <c r="I138" s="2117">
        <f t="shared" si="73"/>
        <v>116.01882110875533</v>
      </c>
      <c r="J138" s="2117">
        <f t="shared" si="73"/>
        <v>116.95257419614971</v>
      </c>
      <c r="K138" s="2117">
        <f t="shared" si="73"/>
        <v>116.71913592430111</v>
      </c>
      <c r="L138" s="2117">
        <f t="shared" si="73"/>
        <v>117.06929333207398</v>
      </c>
      <c r="M138" s="2117">
        <f t="shared" si="73"/>
        <v>117.30273160392264</v>
      </c>
      <c r="N138" s="2117">
        <f t="shared" si="73"/>
        <v>113.21756184657211</v>
      </c>
      <c r="O138" s="2117">
        <f t="shared" si="73"/>
        <v>110.29958344846459</v>
      </c>
      <c r="P138" s="2117">
        <f t="shared" si="73"/>
        <v>113.47693770418165</v>
      </c>
      <c r="Q138" s="2117">
        <f t="shared" si="73"/>
        <v>114.11067881488172</v>
      </c>
      <c r="R138" s="2117">
        <f t="shared" si="73"/>
        <v>109.34830076241485</v>
      </c>
      <c r="S138" s="2117">
        <f t="shared" si="73"/>
        <v>108.91027381825452</v>
      </c>
      <c r="T138" s="2117">
        <f t="shared" si="73"/>
        <v>109.81428687322374</v>
      </c>
      <c r="U138" s="2117">
        <f t="shared" si="73"/>
        <v>103.59216514327588</v>
      </c>
      <c r="V138" s="2117">
        <f t="shared" si="73"/>
        <v>104.29076355946367</v>
      </c>
      <c r="W138" s="2117">
        <f t="shared" si="73"/>
        <v>105.9873597130626</v>
      </c>
      <c r="X138" s="2117">
        <f t="shared" si="73"/>
        <v>102.49436763212363</v>
      </c>
      <c r="Y138" s="2117">
        <f t="shared" si="73"/>
        <v>99.400574646149096</v>
      </c>
      <c r="Z138" s="2117">
        <f t="shared" si="73"/>
        <v>99.999373288595777</v>
      </c>
      <c r="AA138" s="2117">
        <f t="shared" si="73"/>
        <v>100.59817193104246</v>
      </c>
      <c r="AB138" s="2117">
        <f t="shared" si="73"/>
        <v>106.0871594868037</v>
      </c>
      <c r="AC138" s="2117">
        <f t="shared" si="73"/>
        <v>105.08916174939257</v>
      </c>
      <c r="AD138" s="2117">
        <f t="shared" si="73"/>
        <v>101.89556898967693</v>
      </c>
      <c r="AE138" s="2117">
        <f t="shared" si="73"/>
        <v>99.799773741113555</v>
      </c>
      <c r="AF138" s="2117">
        <f t="shared" si="73"/>
        <v>100.79777147852469</v>
      </c>
      <c r="AG138" s="2117">
        <f t="shared" si="73"/>
        <v>102.44446774525305</v>
      </c>
      <c r="AH138" s="2117">
        <f t="shared" si="73"/>
        <v>106.12042607805076</v>
      </c>
      <c r="AI138" s="2117">
        <f>AI140*$AJ$138/$AJ$140</f>
        <v>105.039261862522</v>
      </c>
      <c r="AJ138" s="1850">
        <f>AK138*AJ139/AK139</f>
        <v>100.29877260981912</v>
      </c>
      <c r="AK138" s="2118">
        <v>103.50833333333334</v>
      </c>
      <c r="AL138" s="2118">
        <v>99.2</v>
      </c>
      <c r="AM138" s="2118">
        <v>97.1</v>
      </c>
      <c r="AN138" s="2120">
        <v>93.4</v>
      </c>
      <c r="AO138" s="1996"/>
    </row>
    <row r="139" spans="3:41" ht="12">
      <c r="C139" s="1577"/>
      <c r="D139" s="1577" t="s">
        <v>1135</v>
      </c>
      <c r="E139" s="2120">
        <v>105.60883636174452</v>
      </c>
      <c r="F139" s="2120">
        <v>109.23438888357632</v>
      </c>
      <c r="G139" s="2120">
        <v>112.7429880982522</v>
      </c>
      <c r="H139" s="2120">
        <v>114.73119431990187</v>
      </c>
      <c r="I139" s="2120">
        <v>116.25158731292811</v>
      </c>
      <c r="J139" s="2120">
        <v>117.18721377017499</v>
      </c>
      <c r="K139" s="2120">
        <v>116.95330715586327</v>
      </c>
      <c r="L139" s="2120">
        <v>117.30416707733085</v>
      </c>
      <c r="M139" s="2120">
        <v>117.53807369164259</v>
      </c>
      <c r="N139" s="2120">
        <v>113.44470794118739</v>
      </c>
      <c r="O139" s="2120">
        <v>110.5208752622908</v>
      </c>
      <c r="P139" s="2120">
        <v>113.70460417931152</v>
      </c>
      <c r="Q139" s="2120">
        <v>114.33961675192921</v>
      </c>
      <c r="R139" s="2120">
        <v>109.56768403711087</v>
      </c>
      <c r="S139" s="2120">
        <v>109.12877828838984</v>
      </c>
      <c r="T139" s="2120">
        <v>110.03460504638861</v>
      </c>
      <c r="U139" s="2120">
        <v>103.8</v>
      </c>
      <c r="V139" s="2120">
        <v>104.5</v>
      </c>
      <c r="W139" s="2120">
        <v>106.2</v>
      </c>
      <c r="X139" s="2120">
        <v>102.7</v>
      </c>
      <c r="Y139" s="2120">
        <v>99.6</v>
      </c>
      <c r="Z139" s="2120">
        <v>100.2</v>
      </c>
      <c r="AA139" s="2120">
        <v>100.8</v>
      </c>
      <c r="AB139" s="2120">
        <v>106.3</v>
      </c>
      <c r="AC139" s="2120"/>
      <c r="AD139" s="2120"/>
      <c r="AE139" s="2121"/>
      <c r="AF139" s="2121"/>
      <c r="AG139" s="2121"/>
      <c r="AH139" s="2120"/>
      <c r="AI139" s="2120"/>
      <c r="AJ139" s="2122">
        <v>100</v>
      </c>
      <c r="AK139" s="2122">
        <v>103.2</v>
      </c>
      <c r="AL139" s="2122">
        <v>100.4</v>
      </c>
      <c r="AM139" s="2122"/>
      <c r="AN139" s="2122"/>
      <c r="AO139" s="2123" t="s">
        <v>1436</v>
      </c>
    </row>
    <row r="140" spans="3:41" ht="12">
      <c r="C140" s="2125" t="s">
        <v>97</v>
      </c>
      <c r="D140" s="1599" t="s">
        <v>1415</v>
      </c>
      <c r="E140" s="2126">
        <v>105.60883636174452</v>
      </c>
      <c r="F140" s="2126">
        <v>109.23438888357632</v>
      </c>
      <c r="G140" s="2126">
        <v>112.7429880982522</v>
      </c>
      <c r="H140" s="2126">
        <v>114.73119431990187</v>
      </c>
      <c r="I140" s="2126">
        <v>116.25158731292811</v>
      </c>
      <c r="J140" s="2126">
        <v>117.18721377017499</v>
      </c>
      <c r="K140" s="2126">
        <v>116.95330715586327</v>
      </c>
      <c r="L140" s="2126">
        <v>117.30416707733083</v>
      </c>
      <c r="M140" s="2126">
        <v>117.53807369164261</v>
      </c>
      <c r="N140" s="2126">
        <v>113.4447079411874</v>
      </c>
      <c r="O140" s="2126">
        <v>110.52087526229082</v>
      </c>
      <c r="P140" s="2126">
        <v>113.70460417931153</v>
      </c>
      <c r="Q140" s="2126">
        <v>114.33961675192921</v>
      </c>
      <c r="R140" s="2126">
        <v>109.56768403711087</v>
      </c>
      <c r="S140" s="2126">
        <v>109.12877828838984</v>
      </c>
      <c r="T140" s="2126">
        <v>110.03460504638859</v>
      </c>
      <c r="U140" s="2126">
        <v>103.8</v>
      </c>
      <c r="V140" s="2126">
        <v>104.5</v>
      </c>
      <c r="W140" s="2126">
        <v>106.2</v>
      </c>
      <c r="X140" s="2126">
        <v>102.7</v>
      </c>
      <c r="Y140" s="2126">
        <v>99.6</v>
      </c>
      <c r="Z140" s="2126">
        <v>100.2</v>
      </c>
      <c r="AA140" s="2126">
        <v>100.8</v>
      </c>
      <c r="AB140" s="2126">
        <v>106.3</v>
      </c>
      <c r="AC140" s="2126">
        <v>105.3</v>
      </c>
      <c r="AD140" s="2126">
        <v>102.1</v>
      </c>
      <c r="AE140" s="2127">
        <v>100</v>
      </c>
      <c r="AF140" s="2127">
        <v>101</v>
      </c>
      <c r="AG140" s="2127">
        <v>102.64999999999999</v>
      </c>
      <c r="AH140" s="2126">
        <v>106.33333333333333</v>
      </c>
      <c r="AI140" s="2126">
        <v>105.24999999999999</v>
      </c>
      <c r="AJ140" s="2126">
        <v>100.5</v>
      </c>
      <c r="AK140" s="2126"/>
      <c r="AL140" s="2126"/>
      <c r="AM140" s="2126"/>
      <c r="AN140" s="2120"/>
    </row>
    <row r="141" spans="3:41" ht="12">
      <c r="C141" s="2128" t="s">
        <v>1416</v>
      </c>
      <c r="D141" s="1595" t="s">
        <v>1196</v>
      </c>
      <c r="E141" s="2117">
        <f t="shared" ref="E141:AH141" si="74">E143*$AJ$141/$AJ$143</f>
        <v>198.47354429294231</v>
      </c>
      <c r="F141" s="2117">
        <f t="shared" si="74"/>
        <v>186.25689620672898</v>
      </c>
      <c r="G141" s="2117">
        <f t="shared" si="74"/>
        <v>172.59931014111615</v>
      </c>
      <c r="H141" s="2117">
        <f t="shared" si="74"/>
        <v>148.88648295838931</v>
      </c>
      <c r="I141" s="2117">
        <f t="shared" si="74"/>
        <v>126.82342534627929</v>
      </c>
      <c r="J141" s="2117">
        <f t="shared" si="74"/>
        <v>124.75599259322782</v>
      </c>
      <c r="K141" s="2117">
        <f t="shared" si="74"/>
        <v>129.85148341893046</v>
      </c>
      <c r="L141" s="2117">
        <f t="shared" si="74"/>
        <v>139.52038609229245</v>
      </c>
      <c r="M141" s="2117">
        <f t="shared" si="74"/>
        <v>140.50189457101382</v>
      </c>
      <c r="N141" s="2117">
        <f t="shared" si="74"/>
        <v>122.87650827227195</v>
      </c>
      <c r="O141" s="2117">
        <f t="shared" si="74"/>
        <v>122.55281930588508</v>
      </c>
      <c r="P141" s="2117">
        <f t="shared" si="74"/>
        <v>124.82908365015388</v>
      </c>
      <c r="Q141" s="2117">
        <f t="shared" si="74"/>
        <v>117.81234218525188</v>
      </c>
      <c r="R141" s="2117">
        <f t="shared" si="74"/>
        <v>109.81409224162846</v>
      </c>
      <c r="S141" s="2117">
        <f t="shared" si="74"/>
        <v>114.19955565719224</v>
      </c>
      <c r="T141" s="2117">
        <f t="shared" si="74"/>
        <v>122.58414404456768</v>
      </c>
      <c r="U141" s="2117">
        <f t="shared" si="74"/>
        <v>127.77360908631815</v>
      </c>
      <c r="V141" s="2117">
        <f t="shared" si="74"/>
        <v>135.09315635848523</v>
      </c>
      <c r="W141" s="2117">
        <f t="shared" si="74"/>
        <v>137.32765438451057</v>
      </c>
      <c r="X141" s="2117">
        <f t="shared" si="74"/>
        <v>130.62416030643456</v>
      </c>
      <c r="Y141" s="2117">
        <f t="shared" si="74"/>
        <v>118.26133010636913</v>
      </c>
      <c r="Z141" s="2117">
        <f t="shared" si="74"/>
        <v>124.49495310420617</v>
      </c>
      <c r="AA141" s="2117">
        <f t="shared" si="74"/>
        <v>121.80102557750273</v>
      </c>
      <c r="AB141" s="2117">
        <f t="shared" si="74"/>
        <v>117.11275635467389</v>
      </c>
      <c r="AC141" s="2117">
        <f t="shared" si="74"/>
        <v>123.84757517143251</v>
      </c>
      <c r="AD141" s="2117">
        <f t="shared" si="74"/>
        <v>127.75272592719639</v>
      </c>
      <c r="AE141" s="2117">
        <f t="shared" si="74"/>
        <v>123.68050989845861</v>
      </c>
      <c r="AF141" s="2117">
        <f t="shared" si="74"/>
        <v>120.11993126820329</v>
      </c>
      <c r="AG141" s="2117">
        <f t="shared" si="74"/>
        <v>120.6733349849292</v>
      </c>
      <c r="AH141" s="2117">
        <f t="shared" si="74"/>
        <v>130.44665345389984</v>
      </c>
      <c r="AI141" s="2117">
        <f>AI143*$AJ$141/$AJ$143</f>
        <v>121.96809085047659</v>
      </c>
      <c r="AJ141" s="1850">
        <f>AK141*AJ142/AK142</f>
        <v>103.74753451676528</v>
      </c>
      <c r="AK141" s="2118">
        <v>105.2</v>
      </c>
      <c r="AL141" s="2120">
        <v>104.5</v>
      </c>
      <c r="AM141" s="2120">
        <v>100.9</v>
      </c>
      <c r="AN141" s="2120">
        <v>100.2</v>
      </c>
      <c r="AO141" s="1613" t="s">
        <v>271</v>
      </c>
    </row>
    <row r="142" spans="3:41" ht="12">
      <c r="C142" s="2129"/>
      <c r="D142" s="1577"/>
      <c r="E142" s="2130"/>
      <c r="F142" s="2130"/>
      <c r="G142" s="2130"/>
      <c r="H142" s="2130"/>
      <c r="I142" s="2130"/>
      <c r="J142" s="2130"/>
      <c r="K142" s="2130"/>
      <c r="L142" s="2130"/>
      <c r="M142" s="2130"/>
      <c r="N142" s="2130"/>
      <c r="O142" s="2130"/>
      <c r="P142" s="2130"/>
      <c r="Q142" s="2130"/>
      <c r="R142" s="2130"/>
      <c r="S142" s="2130"/>
      <c r="T142" s="2130"/>
      <c r="U142" s="2130"/>
      <c r="V142" s="2130"/>
      <c r="W142" s="2130"/>
      <c r="X142" s="2130"/>
      <c r="Y142" s="2130"/>
      <c r="Z142" s="2130"/>
      <c r="AA142" s="2130"/>
      <c r="AB142" s="2130"/>
      <c r="AC142" s="2130"/>
      <c r="AD142" s="2130"/>
      <c r="AE142" s="2131"/>
      <c r="AF142" s="2131"/>
      <c r="AG142" s="2131"/>
      <c r="AH142" s="2130"/>
      <c r="AI142" s="2130"/>
      <c r="AJ142" s="2122">
        <v>100</v>
      </c>
      <c r="AK142" s="2122">
        <v>101.4</v>
      </c>
      <c r="AL142" s="2122">
        <v>105.3</v>
      </c>
      <c r="AM142" s="2122"/>
      <c r="AN142" s="2122"/>
      <c r="AO142" s="2123" t="s">
        <v>1436</v>
      </c>
    </row>
    <row r="143" spans="3:41" ht="12">
      <c r="C143" s="2125" t="s">
        <v>570</v>
      </c>
      <c r="D143" s="1599" t="s">
        <v>1415</v>
      </c>
      <c r="E143" s="2126">
        <v>158.4</v>
      </c>
      <c r="F143" s="2126">
        <v>148.65</v>
      </c>
      <c r="G143" s="2126">
        <v>137.74999999999997</v>
      </c>
      <c r="H143" s="2126">
        <v>118.825</v>
      </c>
      <c r="I143" s="2126">
        <v>101.21666666666665</v>
      </c>
      <c r="J143" s="2126">
        <v>99.566666666666663</v>
      </c>
      <c r="K143" s="2126">
        <v>103.63333333333333</v>
      </c>
      <c r="L143" s="2126">
        <v>111.35000000000001</v>
      </c>
      <c r="M143" s="2126">
        <v>112.13333333333331</v>
      </c>
      <c r="N143" s="2126">
        <v>98.066666666666677</v>
      </c>
      <c r="O143" s="2126">
        <v>97.808333333333323</v>
      </c>
      <c r="P143" s="2126">
        <v>99.624999999999986</v>
      </c>
      <c r="Q143" s="2126">
        <v>94.024999999999991</v>
      </c>
      <c r="R143" s="2126">
        <v>87.641666666666652</v>
      </c>
      <c r="S143" s="2126">
        <v>91.141666666666666</v>
      </c>
      <c r="T143" s="2126">
        <v>97.833333333333329</v>
      </c>
      <c r="U143" s="2126">
        <v>101.97500000000001</v>
      </c>
      <c r="V143" s="2126">
        <v>107.81666666666666</v>
      </c>
      <c r="W143" s="2126">
        <v>109.60000000000001</v>
      </c>
      <c r="X143" s="2126">
        <v>104.25</v>
      </c>
      <c r="Y143" s="2126">
        <v>94.38333333333334</v>
      </c>
      <c r="Z143" s="2126">
        <v>99.358333333333334</v>
      </c>
      <c r="AA143" s="2126">
        <v>97.208333333333329</v>
      </c>
      <c r="AB143" s="2126">
        <v>93.466666666666683</v>
      </c>
      <c r="AC143" s="2126">
        <v>98.841666666666683</v>
      </c>
      <c r="AD143" s="2126">
        <v>101.95833333333333</v>
      </c>
      <c r="AE143" s="2127">
        <v>98.708333333333329</v>
      </c>
      <c r="AF143" s="2127">
        <v>95.86666666666666</v>
      </c>
      <c r="AG143" s="2127">
        <v>96.308333333333337</v>
      </c>
      <c r="AH143" s="2126">
        <v>104.10833333333333</v>
      </c>
      <c r="AI143" s="2126">
        <v>97.341666666666654</v>
      </c>
      <c r="AJ143" s="2126">
        <v>82.8</v>
      </c>
      <c r="AK143" s="2126"/>
      <c r="AL143" s="2120"/>
      <c r="AM143" s="2120"/>
      <c r="AN143" s="2120"/>
      <c r="AO143" s="1613" t="s">
        <v>271</v>
      </c>
    </row>
    <row r="144" spans="3:41" ht="12">
      <c r="C144" s="2129" t="s">
        <v>571</v>
      </c>
      <c r="D144" s="1595" t="s">
        <v>1196</v>
      </c>
      <c r="E144" s="2130">
        <f t="shared" ref="E144:AH144" si="75">E146*$AJ$144/$AJ$146</f>
        <v>101.92203524483604</v>
      </c>
      <c r="F144" s="2130">
        <f t="shared" si="75"/>
        <v>102.96054215417209</v>
      </c>
      <c r="G144" s="2130">
        <f t="shared" si="75"/>
        <v>106.051336527196</v>
      </c>
      <c r="H144" s="2130">
        <f t="shared" si="75"/>
        <v>107.22171732978104</v>
      </c>
      <c r="I144" s="2130">
        <f t="shared" si="75"/>
        <v>105.91122051561888</v>
      </c>
      <c r="J144" s="2130">
        <f t="shared" si="75"/>
        <v>103.29022688729464</v>
      </c>
      <c r="K144" s="2130">
        <f t="shared" si="75"/>
        <v>100.43845394578459</v>
      </c>
      <c r="L144" s="2130">
        <f t="shared" si="75"/>
        <v>98.501556138689594</v>
      </c>
      <c r="M144" s="2130">
        <f t="shared" si="75"/>
        <v>98.188355642223186</v>
      </c>
      <c r="N144" s="2130">
        <f t="shared" si="75"/>
        <v>97.191059324527458</v>
      </c>
      <c r="O144" s="2130">
        <f t="shared" si="75"/>
        <v>97.479533466009713</v>
      </c>
      <c r="P144" s="2130">
        <f t="shared" si="75"/>
        <v>94.883266192669609</v>
      </c>
      <c r="Q144" s="2130">
        <f t="shared" si="75"/>
        <v>92.526020350843424</v>
      </c>
      <c r="R144" s="2130">
        <f t="shared" si="75"/>
        <v>91.405092258226745</v>
      </c>
      <c r="S144" s="2130">
        <f t="shared" si="75"/>
        <v>89.056088534728588</v>
      </c>
      <c r="T144" s="2130">
        <f t="shared" si="75"/>
        <v>89.031362179744391</v>
      </c>
      <c r="U144" s="2130">
        <f t="shared" si="75"/>
        <v>89.558857752740479</v>
      </c>
      <c r="V144" s="2130">
        <f t="shared" si="75"/>
        <v>89.872058249206901</v>
      </c>
      <c r="W144" s="2130">
        <f t="shared" si="75"/>
        <v>93.15242134377624</v>
      </c>
      <c r="X144" s="2130">
        <f t="shared" si="75"/>
        <v>96.177278770175647</v>
      </c>
      <c r="Y144" s="2130">
        <f t="shared" si="75"/>
        <v>97.421838637713265</v>
      </c>
      <c r="Z144" s="2130">
        <f t="shared" si="75"/>
        <v>97.627891595914875</v>
      </c>
      <c r="AA144" s="2130">
        <f t="shared" si="75"/>
        <v>98.46858766537737</v>
      </c>
      <c r="AB144" s="2130">
        <f t="shared" si="75"/>
        <v>97.850428790772568</v>
      </c>
      <c r="AC144" s="2130">
        <f t="shared" si="75"/>
        <v>98.27077682550383</v>
      </c>
      <c r="AD144" s="2130">
        <f t="shared" si="75"/>
        <v>98.402650718752852</v>
      </c>
      <c r="AE144" s="2130">
        <f t="shared" si="75"/>
        <v>99.136199249950522</v>
      </c>
      <c r="AF144" s="2130">
        <f t="shared" si="75"/>
        <v>99.284557379855656</v>
      </c>
      <c r="AG144" s="2130">
        <f t="shared" si="75"/>
        <v>98.971356883389234</v>
      </c>
      <c r="AH144" s="2130">
        <f t="shared" si="75"/>
        <v>98.790030280171834</v>
      </c>
      <c r="AI144" s="2130">
        <f>AI146*$AJ$144/$AJ$146</f>
        <v>99.515336693041462</v>
      </c>
      <c r="AJ144" s="1850">
        <f>AK144*AJ145/AK145</f>
        <v>99.696663296258848</v>
      </c>
      <c r="AK144" s="2120">
        <v>98.6</v>
      </c>
      <c r="AL144" s="2118">
        <v>98.4</v>
      </c>
      <c r="AM144" s="2118">
        <v>103.4</v>
      </c>
      <c r="AN144" s="2120">
        <v>98.7</v>
      </c>
    </row>
    <row r="145" spans="2:43" ht="12">
      <c r="C145" s="2129"/>
      <c r="D145" s="1577"/>
      <c r="E145" s="2130"/>
      <c r="F145" s="2130"/>
      <c r="G145" s="2130"/>
      <c r="H145" s="2130"/>
      <c r="I145" s="2130"/>
      <c r="J145" s="2130"/>
      <c r="K145" s="2130"/>
      <c r="L145" s="2130"/>
      <c r="M145" s="2130"/>
      <c r="N145" s="2130"/>
      <c r="O145" s="2130"/>
      <c r="P145" s="2130"/>
      <c r="Q145" s="2130"/>
      <c r="R145" s="2130"/>
      <c r="S145" s="2130"/>
      <c r="T145" s="2130"/>
      <c r="U145" s="2130"/>
      <c r="V145" s="2130"/>
      <c r="W145" s="2130"/>
      <c r="X145" s="2130"/>
      <c r="Y145" s="2130"/>
      <c r="Z145" s="2130"/>
      <c r="AA145" s="2130"/>
      <c r="AB145" s="2130"/>
      <c r="AC145" s="2130"/>
      <c r="AD145" s="2130"/>
      <c r="AE145" s="2131"/>
      <c r="AF145" s="2131"/>
      <c r="AG145" s="2131"/>
      <c r="AH145" s="2130"/>
      <c r="AI145" s="2130"/>
      <c r="AJ145" s="2122">
        <v>100</v>
      </c>
      <c r="AK145" s="2122">
        <v>98.9</v>
      </c>
      <c r="AL145" s="2122">
        <v>98.5</v>
      </c>
      <c r="AM145" s="2122"/>
      <c r="AN145" s="2122"/>
      <c r="AO145" s="2123" t="s">
        <v>1436</v>
      </c>
    </row>
    <row r="146" spans="2:43" ht="12">
      <c r="C146" s="2125"/>
      <c r="D146" s="1599" t="s">
        <v>1415</v>
      </c>
      <c r="E146" s="2126">
        <v>103.05</v>
      </c>
      <c r="F146" s="2126">
        <v>104.10000000000001</v>
      </c>
      <c r="G146" s="2126">
        <v>107.22500000000001</v>
      </c>
      <c r="H146" s="2126">
        <v>108.40833333333335</v>
      </c>
      <c r="I146" s="2126">
        <v>107.08333333333331</v>
      </c>
      <c r="J146" s="2126">
        <v>104.43333333333334</v>
      </c>
      <c r="K146" s="2126">
        <v>101.55000000000001</v>
      </c>
      <c r="L146" s="2126">
        <v>99.591666666666654</v>
      </c>
      <c r="M146" s="2126">
        <v>99.274999999999991</v>
      </c>
      <c r="N146" s="2126">
        <v>98.266666666666652</v>
      </c>
      <c r="O146" s="2126">
        <v>98.558333333333337</v>
      </c>
      <c r="P146" s="2126">
        <v>95.933333333333323</v>
      </c>
      <c r="Q146" s="2126">
        <v>93.550000000000011</v>
      </c>
      <c r="R146" s="2126">
        <v>92.416666666666671</v>
      </c>
      <c r="S146" s="2126">
        <v>90.041666666666671</v>
      </c>
      <c r="T146" s="2126">
        <v>90.016666666666666</v>
      </c>
      <c r="U146" s="2126">
        <v>90.550000000000011</v>
      </c>
      <c r="V146" s="2126">
        <v>90.866666666666674</v>
      </c>
      <c r="W146" s="2126">
        <v>94.183333333333323</v>
      </c>
      <c r="X146" s="2126">
        <v>97.241666666666674</v>
      </c>
      <c r="Y146" s="2126">
        <v>98.5</v>
      </c>
      <c r="Z146" s="2126">
        <v>98.708333333333357</v>
      </c>
      <c r="AA146" s="2126">
        <v>99.558333333333337</v>
      </c>
      <c r="AB146" s="2126">
        <v>98.933333333333337</v>
      </c>
      <c r="AC146" s="2126">
        <v>99.358333333333334</v>
      </c>
      <c r="AD146" s="2126">
        <v>99.491666666666674</v>
      </c>
      <c r="AE146" s="2127">
        <v>100.23333333333335</v>
      </c>
      <c r="AF146" s="2127">
        <v>100.38333333333333</v>
      </c>
      <c r="AG146" s="2127">
        <v>100.06666666666666</v>
      </c>
      <c r="AH146" s="2126">
        <v>99.883333333333326</v>
      </c>
      <c r="AI146" s="2126">
        <v>100.61666666666667</v>
      </c>
      <c r="AJ146" s="2126">
        <v>100.8</v>
      </c>
      <c r="AK146" s="2126"/>
      <c r="AL146" s="2126"/>
      <c r="AM146" s="2126"/>
      <c r="AN146" s="2120"/>
    </row>
    <row r="147" spans="2:43" ht="12">
      <c r="D147" s="1577"/>
      <c r="E147" s="1613"/>
      <c r="AC147" s="2115"/>
      <c r="AD147" s="1577"/>
      <c r="AE147" s="1507"/>
      <c r="AF147" s="1507"/>
      <c r="AG147" s="1507"/>
      <c r="AH147" s="1507"/>
      <c r="AI147" s="1577"/>
      <c r="AJ147" s="1577"/>
      <c r="AK147" s="1577"/>
      <c r="AL147" s="1577"/>
      <c r="AM147" s="1577"/>
      <c r="AN147" s="1577"/>
    </row>
    <row r="148" spans="2:43">
      <c r="B148" s="327" t="s">
        <v>1417</v>
      </c>
      <c r="C148" s="327"/>
      <c r="D148" s="916" t="s">
        <v>581</v>
      </c>
      <c r="E148" s="2132">
        <v>434826.4</v>
      </c>
      <c r="F148" s="2132">
        <v>470873.7</v>
      </c>
      <c r="G148" s="2132">
        <v>496058.5</v>
      </c>
      <c r="H148" s="2132">
        <v>505820.5</v>
      </c>
      <c r="I148" s="2132">
        <v>504509.6</v>
      </c>
      <c r="J148" s="2095">
        <v>511958.8</v>
      </c>
      <c r="K148" s="2095">
        <v>525299.5</v>
      </c>
      <c r="L148" s="2095">
        <v>538659.6</v>
      </c>
      <c r="M148" s="2095">
        <v>542508</v>
      </c>
      <c r="N148" s="2095">
        <v>534564.1</v>
      </c>
      <c r="O148" s="2095">
        <v>530298.6</v>
      </c>
      <c r="P148" s="2095">
        <v>537614.19999999995</v>
      </c>
      <c r="Q148" s="2095">
        <v>527410.5</v>
      </c>
      <c r="R148" s="2095">
        <v>523465.9</v>
      </c>
      <c r="S148" s="2095">
        <v>526219.9</v>
      </c>
      <c r="T148" s="2095">
        <v>529637.9</v>
      </c>
      <c r="U148" s="2095">
        <v>534106.19999999995</v>
      </c>
      <c r="V148" s="2095">
        <v>537257.9</v>
      </c>
      <c r="W148" s="2095">
        <v>538485.5</v>
      </c>
      <c r="X148" s="2095">
        <v>516174.9</v>
      </c>
      <c r="Y148" s="2095">
        <v>497364.2</v>
      </c>
      <c r="Z148" s="2095">
        <v>504873.7</v>
      </c>
      <c r="AA148" s="2095">
        <v>500046.2</v>
      </c>
      <c r="AB148" s="2095">
        <v>499420.6</v>
      </c>
      <c r="AC148" s="2095">
        <v>512677.5</v>
      </c>
      <c r="AD148" s="2095">
        <v>523422.8</v>
      </c>
      <c r="AE148" s="2095">
        <v>540740.80000000005</v>
      </c>
      <c r="AF148" s="2095">
        <v>544829.9</v>
      </c>
      <c r="AG148" s="2133">
        <v>555712.5</v>
      </c>
      <c r="AH148" s="2095">
        <v>556570.5</v>
      </c>
      <c r="AI148" s="2095">
        <v>556800.69999999995</v>
      </c>
      <c r="AJ148" s="2095">
        <v>538787.80000000005</v>
      </c>
      <c r="AK148" s="2095">
        <v>554913.30000000005</v>
      </c>
      <c r="AL148" s="2095">
        <v>567112.69999999995</v>
      </c>
      <c r="AM148" s="2095">
        <v>593903.4</v>
      </c>
      <c r="AN148" s="2103">
        <v>615907.6</v>
      </c>
      <c r="AQ148" s="1613" t="s">
        <v>1458</v>
      </c>
    </row>
    <row r="149" spans="2:43">
      <c r="B149" s="327"/>
      <c r="C149" s="1345"/>
      <c r="D149" s="882"/>
      <c r="E149" s="2134">
        <v>427271.5</v>
      </c>
      <c r="F149" s="2097">
        <v>462963.8</v>
      </c>
      <c r="G149" s="2097">
        <v>487342.8</v>
      </c>
      <c r="H149" s="2097">
        <v>496681.7</v>
      </c>
      <c r="I149" s="2097">
        <v>494916.1</v>
      </c>
      <c r="J149" s="2097">
        <v>502636.2</v>
      </c>
      <c r="K149" s="2097"/>
      <c r="L149" s="2097"/>
      <c r="M149" s="2097"/>
      <c r="N149" s="2097" t="s">
        <v>271</v>
      </c>
      <c r="O149" s="2097"/>
      <c r="P149" s="2097"/>
      <c r="Q149" s="2097"/>
      <c r="R149" s="2097"/>
      <c r="S149" s="2097"/>
      <c r="T149" s="2097"/>
      <c r="U149" s="2097"/>
      <c r="V149" s="2097"/>
      <c r="W149" s="2097"/>
      <c r="X149" s="2097"/>
      <c r="Y149" s="2097"/>
      <c r="Z149" s="2097"/>
      <c r="AA149" s="2097"/>
      <c r="AB149" s="2097"/>
      <c r="AC149" s="2097"/>
      <c r="AD149" s="2097"/>
      <c r="AE149" s="2097"/>
      <c r="AF149" s="2097"/>
      <c r="AG149" s="2134"/>
      <c r="AH149" s="2097"/>
      <c r="AI149" s="2097"/>
      <c r="AJ149" s="2097"/>
      <c r="AK149" s="2097"/>
      <c r="AL149" s="2101"/>
      <c r="AM149" s="2097"/>
      <c r="AN149" s="2101"/>
      <c r="AQ149" s="1613" t="s">
        <v>1459</v>
      </c>
    </row>
    <row r="150" spans="2:43">
      <c r="B150" s="327"/>
      <c r="C150" s="1345"/>
      <c r="D150" s="327" t="s">
        <v>1404</v>
      </c>
      <c r="E150" s="2104">
        <v>407922.9</v>
      </c>
      <c r="F150" s="2104">
        <v>430861.9</v>
      </c>
      <c r="G150" s="2104">
        <v>441677.9</v>
      </c>
      <c r="H150" s="2104">
        <v>444297.2</v>
      </c>
      <c r="I150" s="2104">
        <v>440841.6</v>
      </c>
      <c r="J150" s="2100">
        <v>447936.9</v>
      </c>
      <c r="K150" s="2100">
        <v>462177.3</v>
      </c>
      <c r="L150" s="2100">
        <v>475806.1</v>
      </c>
      <c r="M150" s="2100">
        <v>475217.3</v>
      </c>
      <c r="N150" s="2100">
        <v>470507.4</v>
      </c>
      <c r="O150" s="2100">
        <v>473320.1</v>
      </c>
      <c r="P150" s="2100">
        <v>485623</v>
      </c>
      <c r="Q150" s="2100">
        <v>482113.5</v>
      </c>
      <c r="R150" s="2100">
        <v>486545.5</v>
      </c>
      <c r="S150" s="2100">
        <v>495922.8</v>
      </c>
      <c r="T150" s="2100">
        <v>504269.4</v>
      </c>
      <c r="U150" s="2100">
        <v>515134.1</v>
      </c>
      <c r="V150" s="2100">
        <v>521784.6</v>
      </c>
      <c r="W150" s="2100">
        <v>527271.6</v>
      </c>
      <c r="X150" s="2100">
        <v>508262</v>
      </c>
      <c r="Y150" s="2100">
        <v>495875.6</v>
      </c>
      <c r="Z150" s="2100">
        <v>512064.7</v>
      </c>
      <c r="AA150" s="2100">
        <v>514686.7</v>
      </c>
      <c r="AB150" s="2100">
        <v>517919.3</v>
      </c>
      <c r="AC150" s="2100">
        <v>532072.30000000005</v>
      </c>
      <c r="AD150" s="2100">
        <v>530195.30000000005</v>
      </c>
      <c r="AE150" s="2100">
        <v>539413.5</v>
      </c>
      <c r="AF150" s="2100">
        <v>543479.1</v>
      </c>
      <c r="AG150" s="1343">
        <v>553173.5</v>
      </c>
      <c r="AH150" s="2100">
        <v>554532</v>
      </c>
      <c r="AI150" s="2103">
        <v>550117.19999999995</v>
      </c>
      <c r="AJ150" s="2103">
        <v>528630</v>
      </c>
      <c r="AK150" s="2103">
        <v>545041.69999999995</v>
      </c>
      <c r="AL150" s="2095">
        <v>551971</v>
      </c>
      <c r="AM150" s="2103">
        <v>554655.5</v>
      </c>
      <c r="AN150" s="2103">
        <v>558729.4</v>
      </c>
    </row>
    <row r="151" spans="2:43">
      <c r="B151" s="327"/>
      <c r="C151" s="1345"/>
      <c r="D151" s="327"/>
      <c r="E151" s="1341">
        <v>389690.1</v>
      </c>
      <c r="F151" s="2007">
        <v>411707</v>
      </c>
      <c r="G151" s="2007">
        <v>421620.6</v>
      </c>
      <c r="H151" s="2007">
        <v>423870.1</v>
      </c>
      <c r="I151" s="2007">
        <v>420074.5</v>
      </c>
      <c r="J151" s="2007">
        <v>426791.7</v>
      </c>
      <c r="K151" s="2007"/>
      <c r="L151" s="2007"/>
      <c r="M151" s="2007"/>
      <c r="N151" s="2007"/>
      <c r="O151" s="2007"/>
      <c r="P151" s="2007"/>
      <c r="Q151" s="2007"/>
      <c r="R151" s="2007"/>
      <c r="S151" s="2007"/>
      <c r="T151" s="2007"/>
      <c r="U151" s="2007"/>
      <c r="V151" s="2007"/>
      <c r="W151" s="2007"/>
      <c r="X151" s="2007"/>
      <c r="Y151" s="2007"/>
      <c r="Z151" s="2007"/>
      <c r="AA151" s="2007"/>
      <c r="AB151" s="2007"/>
      <c r="AC151" s="2007"/>
      <c r="AD151" s="2007"/>
      <c r="AE151" s="2007"/>
      <c r="AF151" s="2007"/>
      <c r="AG151" s="1341"/>
      <c r="AH151" s="2007"/>
    </row>
    <row r="152" spans="2:43">
      <c r="C152" s="2111"/>
      <c r="D152" s="916" t="s">
        <v>1405</v>
      </c>
      <c r="E152" s="2094">
        <f>E153*$J$152/$J$153</f>
        <v>419292.44014362461</v>
      </c>
      <c r="F152" s="2094">
        <f>F153*$J$152/$J$153</f>
        <v>443879.32392560632</v>
      </c>
      <c r="G152" s="2094">
        <f>G153*$J$152/$J$153</f>
        <v>451344.93115950539</v>
      </c>
      <c r="H152" s="2094">
        <f>H153*$J$152/$J$153</f>
        <v>454848.39862881886</v>
      </c>
      <c r="I152" s="2094">
        <f>I153*$J$152/$J$153</f>
        <v>452009.05341212539</v>
      </c>
      <c r="J152" s="2094">
        <v>457895.3</v>
      </c>
      <c r="K152" s="2094">
        <v>466526.2</v>
      </c>
      <c r="L152" s="2094">
        <v>477404.4</v>
      </c>
      <c r="M152" s="2094">
        <v>477448.6</v>
      </c>
      <c r="N152" s="2094">
        <v>470333.8</v>
      </c>
      <c r="O152" s="2094">
        <v>471108.8</v>
      </c>
      <c r="P152" s="2094">
        <v>479716.9</v>
      </c>
      <c r="Q152" s="2094">
        <v>478473.2</v>
      </c>
      <c r="R152" s="2094">
        <v>482031.7</v>
      </c>
      <c r="S152" s="2094">
        <v>491445.5</v>
      </c>
      <c r="T152" s="2094">
        <v>497508.5</v>
      </c>
      <c r="U152" s="2094">
        <v>507230.9</v>
      </c>
      <c r="V152" s="2094">
        <v>516069</v>
      </c>
      <c r="W152" s="2094">
        <v>526352.9</v>
      </c>
      <c r="X152" s="2094">
        <v>507025.2</v>
      </c>
      <c r="Y152" s="2094">
        <v>500404.9</v>
      </c>
      <c r="Z152" s="2094">
        <v>527759.6</v>
      </c>
      <c r="AA152" s="2094">
        <v>530480</v>
      </c>
      <c r="AB152" s="2094">
        <v>527913</v>
      </c>
      <c r="AC152" s="2094">
        <v>541802.9</v>
      </c>
      <c r="AD152" s="2094">
        <v>534559.1</v>
      </c>
      <c r="AE152" s="1913" t="s">
        <v>785</v>
      </c>
      <c r="AF152" s="1913" t="s">
        <v>785</v>
      </c>
      <c r="AG152" s="1913" t="s">
        <v>785</v>
      </c>
      <c r="AH152" s="1913" t="s">
        <v>785</v>
      </c>
      <c r="AI152" s="1913" t="s">
        <v>785</v>
      </c>
      <c r="AJ152" s="1913" t="s">
        <v>785</v>
      </c>
      <c r="AK152" s="1913" t="s">
        <v>785</v>
      </c>
      <c r="AL152" s="1913"/>
      <c r="AM152" s="1913"/>
      <c r="AN152" s="1914"/>
    </row>
    <row r="153" spans="2:43">
      <c r="C153" s="2111"/>
      <c r="D153" s="2135" t="s">
        <v>1418</v>
      </c>
      <c r="E153" s="2097">
        <v>437966.3</v>
      </c>
      <c r="F153" s="2097">
        <v>463648.2</v>
      </c>
      <c r="G153" s="2097">
        <v>471446.3</v>
      </c>
      <c r="H153" s="2097">
        <v>475105.8</v>
      </c>
      <c r="I153" s="2097">
        <v>472140</v>
      </c>
      <c r="J153" s="2097">
        <v>478288.4</v>
      </c>
      <c r="K153" s="2097"/>
      <c r="L153" s="2097"/>
      <c r="M153" s="2097"/>
      <c r="N153" s="2097"/>
      <c r="O153" s="2097"/>
      <c r="P153" s="2097"/>
      <c r="Q153" s="2097"/>
      <c r="R153" s="2097"/>
      <c r="S153" s="2097"/>
      <c r="T153" s="2097"/>
      <c r="U153" s="2097"/>
      <c r="V153" s="2097"/>
      <c r="W153" s="2097"/>
      <c r="X153" s="2097"/>
      <c r="Y153" s="2097"/>
      <c r="Z153" s="1606"/>
      <c r="AA153" s="1606"/>
      <c r="AB153" s="1606"/>
      <c r="AC153" s="1606"/>
      <c r="AD153" s="1606"/>
      <c r="AE153" s="882"/>
      <c r="AF153" s="882"/>
      <c r="AG153" s="882"/>
      <c r="AH153" s="1606"/>
      <c r="AI153" s="1606"/>
      <c r="AJ153" s="1606"/>
      <c r="AK153" s="1606"/>
      <c r="AL153" s="1606"/>
      <c r="AM153" s="1606"/>
    </row>
    <row r="154" spans="2:43">
      <c r="C154" s="2111"/>
      <c r="D154" s="2136"/>
      <c r="E154" s="2007"/>
      <c r="F154" s="2007"/>
      <c r="G154" s="2007"/>
      <c r="H154" s="2007"/>
      <c r="I154" s="2007"/>
      <c r="J154" s="2007"/>
      <c r="K154" s="2007"/>
      <c r="L154" s="2007"/>
      <c r="M154" s="2007"/>
      <c r="N154" s="2007"/>
      <c r="O154" s="2007"/>
      <c r="P154" s="2007"/>
      <c r="Q154" s="2007"/>
      <c r="R154" s="2007"/>
      <c r="S154" s="2007"/>
      <c r="T154" s="2007"/>
      <c r="U154" s="2007"/>
      <c r="V154" s="2007"/>
      <c r="W154" s="2007"/>
      <c r="X154" s="2007"/>
      <c r="Y154" s="2007"/>
      <c r="AH154" s="1613"/>
    </row>
    <row r="155" spans="2:43">
      <c r="C155" s="826" t="s">
        <v>1197</v>
      </c>
      <c r="D155" s="1577"/>
      <c r="E155" s="1613"/>
      <c r="AC155" s="2115"/>
      <c r="AD155" s="1577"/>
      <c r="AE155" s="1507"/>
      <c r="AF155" s="1507"/>
      <c r="AG155" s="1507"/>
      <c r="AH155" s="1507"/>
      <c r="AI155" s="1577"/>
      <c r="AJ155" s="1577"/>
      <c r="AK155" s="1577"/>
      <c r="AL155" s="1577"/>
      <c r="AM155" s="1577"/>
      <c r="AN155" s="1577"/>
    </row>
    <row r="156" spans="2:43" ht="12">
      <c r="B156" s="2137"/>
      <c r="C156" s="2138" t="s">
        <v>1137</v>
      </c>
      <c r="D156" s="1595" t="s">
        <v>1196</v>
      </c>
      <c r="E156" s="1596">
        <v>92.9</v>
      </c>
      <c r="F156" s="1596">
        <v>97.1</v>
      </c>
      <c r="G156" s="1596">
        <v>100.3</v>
      </c>
      <c r="H156" s="1596">
        <v>101.7</v>
      </c>
      <c r="I156" s="1596">
        <v>102.6</v>
      </c>
      <c r="J156" s="1596">
        <v>104.5</v>
      </c>
      <c r="K156" s="1596">
        <v>106.1</v>
      </c>
      <c r="L156" s="1596">
        <v>108.5</v>
      </c>
      <c r="M156" s="1596">
        <v>109.6</v>
      </c>
      <c r="N156" s="1596">
        <v>107.9</v>
      </c>
      <c r="O156" s="1596">
        <v>106.7</v>
      </c>
      <c r="P156" s="1596">
        <v>106.5</v>
      </c>
      <c r="Q156" s="1596">
        <v>104.9</v>
      </c>
      <c r="R156" s="1596">
        <v>102.2</v>
      </c>
      <c r="S156" s="1596">
        <v>102</v>
      </c>
      <c r="T156" s="1596">
        <v>101.9</v>
      </c>
      <c r="U156" s="1596">
        <v>103.1</v>
      </c>
      <c r="V156" s="1596">
        <v>103.8</v>
      </c>
      <c r="W156" s="1596">
        <v>103.2</v>
      </c>
      <c r="X156" s="1596">
        <v>101.7</v>
      </c>
      <c r="Y156" s="1596">
        <v>97.6</v>
      </c>
      <c r="Z156" s="1596">
        <v>98.8</v>
      </c>
      <c r="AA156" s="1596">
        <v>98.9</v>
      </c>
      <c r="AB156" s="1596">
        <v>97.7</v>
      </c>
      <c r="AC156" s="1596">
        <v>97.9</v>
      </c>
      <c r="AD156" s="1596">
        <v>99</v>
      </c>
      <c r="AE156" s="1597">
        <v>99.3</v>
      </c>
      <c r="AF156" s="1597">
        <v>100.2</v>
      </c>
      <c r="AG156" s="1597">
        <v>100.8</v>
      </c>
      <c r="AH156" s="1597">
        <v>101.8</v>
      </c>
      <c r="AI156" s="1596">
        <v>101.7</v>
      </c>
      <c r="AJ156" s="1596">
        <v>100</v>
      </c>
      <c r="AK156" s="1596">
        <v>101.5</v>
      </c>
      <c r="AL156" s="1596">
        <v>104.3</v>
      </c>
      <c r="AM156" s="1596">
        <v>106.2</v>
      </c>
      <c r="AN156" s="1598">
        <v>109.4</v>
      </c>
    </row>
    <row r="157" spans="2:43" s="327" customFormat="1">
      <c r="B157" s="1446"/>
      <c r="C157" s="2139"/>
      <c r="D157" s="1577" t="s">
        <v>1138</v>
      </c>
      <c r="E157" s="1519">
        <v>87.8</v>
      </c>
      <c r="F157" s="1519">
        <v>92.4</v>
      </c>
      <c r="G157" s="1519">
        <v>100</v>
      </c>
      <c r="H157" s="1519">
        <v>101</v>
      </c>
      <c r="I157" s="1519">
        <v>101.7</v>
      </c>
      <c r="J157" s="1519">
        <v>105.2</v>
      </c>
      <c r="K157" s="1519">
        <v>107.3</v>
      </c>
      <c r="L157" s="1519">
        <v>110.9</v>
      </c>
      <c r="M157" s="1519">
        <v>110.2</v>
      </c>
      <c r="N157" s="1519">
        <v>110.4</v>
      </c>
      <c r="O157" s="1519">
        <v>108.8</v>
      </c>
      <c r="P157" s="1519">
        <v>111.9</v>
      </c>
      <c r="Q157" s="1519">
        <v>111.7</v>
      </c>
      <c r="R157" s="1519">
        <v>105.6</v>
      </c>
      <c r="S157" s="1519">
        <v>107.8</v>
      </c>
      <c r="T157" s="1519">
        <v>112.1</v>
      </c>
      <c r="U157" s="1519">
        <v>115.2</v>
      </c>
      <c r="V157" s="1519">
        <v>117.3</v>
      </c>
      <c r="W157" s="1519">
        <v>117.8</v>
      </c>
      <c r="X157" s="1519">
        <v>119.1</v>
      </c>
      <c r="Y157" s="1519">
        <v>114.3</v>
      </c>
      <c r="Z157" s="1519">
        <v>118.4</v>
      </c>
      <c r="AA157" s="1519">
        <v>118.9</v>
      </c>
      <c r="AB157" s="1519">
        <v>117.4</v>
      </c>
      <c r="AC157" s="1519">
        <v>109.2</v>
      </c>
      <c r="AD157" s="1519">
        <v>105.6</v>
      </c>
      <c r="AE157" s="1519">
        <v>100.2</v>
      </c>
      <c r="AF157" s="1519">
        <v>101.7</v>
      </c>
      <c r="AG157" s="1519">
        <v>105.7</v>
      </c>
      <c r="AH157" s="1519">
        <v>120.7</v>
      </c>
      <c r="AI157" s="1519">
        <v>123</v>
      </c>
      <c r="AJ157" s="1519">
        <v>120.9</v>
      </c>
      <c r="AK157" s="1519"/>
      <c r="AL157" s="1519"/>
      <c r="AM157" s="1519"/>
      <c r="AN157" s="1519"/>
      <c r="AO157" s="1350" t="s">
        <v>1146</v>
      </c>
    </row>
    <row r="158" spans="2:43" s="327" customFormat="1">
      <c r="B158" s="1446"/>
      <c r="C158" s="2139"/>
      <c r="D158" s="1577" t="s">
        <v>1147</v>
      </c>
      <c r="E158" s="1519">
        <v>94.8</v>
      </c>
      <c r="F158" s="1519">
        <v>99.1</v>
      </c>
      <c r="G158" s="1519">
        <v>102.4</v>
      </c>
      <c r="H158" s="1519">
        <v>103.8</v>
      </c>
      <c r="I158" s="1519">
        <v>104.8</v>
      </c>
      <c r="J158" s="1519">
        <v>106.7</v>
      </c>
      <c r="K158" s="1519">
        <v>108.3</v>
      </c>
      <c r="L158" s="1519">
        <v>110.7</v>
      </c>
      <c r="M158" s="1519">
        <v>111.9</v>
      </c>
      <c r="N158" s="1519">
        <v>110.1</v>
      </c>
      <c r="O158" s="1519">
        <v>109</v>
      </c>
      <c r="P158" s="1519">
        <v>108.7</v>
      </c>
      <c r="Q158" s="1519">
        <v>107.1</v>
      </c>
      <c r="R158" s="1519">
        <v>104.3</v>
      </c>
      <c r="S158" s="1519">
        <v>104</v>
      </c>
      <c r="T158" s="1519">
        <v>103.6</v>
      </c>
      <c r="U158" s="1519">
        <v>104.9</v>
      </c>
      <c r="V158" s="1519">
        <v>105.7</v>
      </c>
      <c r="W158" s="1519">
        <v>104.9</v>
      </c>
      <c r="X158" s="1519">
        <v>103.3</v>
      </c>
      <c r="Y158" s="1519">
        <v>99.1</v>
      </c>
      <c r="Z158" s="1519">
        <v>100.1</v>
      </c>
      <c r="AA158" s="1519">
        <v>100.2</v>
      </c>
      <c r="AB158" s="1519">
        <v>99.1</v>
      </c>
      <c r="AC158" s="1519">
        <v>99</v>
      </c>
      <c r="AD158" s="1519">
        <v>100</v>
      </c>
      <c r="AE158" s="1519"/>
      <c r="AF158" s="1519"/>
      <c r="AG158" s="1519"/>
      <c r="AH158" s="1519"/>
      <c r="AI158" s="1519"/>
      <c r="AJ158" s="1519"/>
      <c r="AK158" s="1519"/>
      <c r="AL158" s="1519"/>
      <c r="AM158" s="1519"/>
      <c r="AN158" s="1519"/>
    </row>
    <row r="159" spans="2:43" s="327" customFormat="1">
      <c r="B159" s="1446"/>
      <c r="C159" s="2139"/>
      <c r="D159" s="1577" t="s">
        <v>1139</v>
      </c>
      <c r="E159" s="1519">
        <v>90.6</v>
      </c>
      <c r="F159" s="1519">
        <v>94.7</v>
      </c>
      <c r="G159" s="1519">
        <v>97.9</v>
      </c>
      <c r="H159" s="1519">
        <v>99.2</v>
      </c>
      <c r="I159" s="1519">
        <v>100.1</v>
      </c>
      <c r="J159" s="1519">
        <v>101.9</v>
      </c>
      <c r="K159" s="1519">
        <v>103.5</v>
      </c>
      <c r="L159" s="1519">
        <v>105.8</v>
      </c>
      <c r="M159" s="1519">
        <v>107</v>
      </c>
      <c r="N159" s="1519">
        <v>105.3</v>
      </c>
      <c r="O159" s="1519">
        <v>104.2</v>
      </c>
      <c r="P159" s="1519">
        <v>103.9</v>
      </c>
      <c r="Q159" s="1519">
        <v>102.3</v>
      </c>
      <c r="R159" s="1519">
        <v>99.7</v>
      </c>
      <c r="S159" s="1519">
        <v>99.4</v>
      </c>
      <c r="T159" s="1519">
        <v>99</v>
      </c>
      <c r="U159" s="1519">
        <v>100.2</v>
      </c>
      <c r="V159" s="1519">
        <v>101</v>
      </c>
      <c r="W159" s="1519">
        <v>100.3</v>
      </c>
      <c r="X159" s="1519">
        <v>98.7</v>
      </c>
      <c r="Y159" s="1519"/>
      <c r="Z159" s="1519"/>
      <c r="AA159" s="1519"/>
      <c r="AB159" s="1519"/>
      <c r="AC159" s="1519"/>
      <c r="AD159" s="1519"/>
      <c r="AE159" s="1519"/>
      <c r="AF159" s="1519"/>
      <c r="AG159" s="1519"/>
      <c r="AH159" s="1519"/>
      <c r="AI159" s="1519"/>
      <c r="AJ159" s="1519"/>
      <c r="AK159" s="1519"/>
      <c r="AL159" s="1520"/>
      <c r="AM159" s="1520"/>
      <c r="AN159" s="1519"/>
      <c r="AO159" s="327" t="s">
        <v>64</v>
      </c>
    </row>
    <row r="160" spans="2:43" s="327" customFormat="1">
      <c r="B160" s="1446"/>
      <c r="C160" s="2138" t="s">
        <v>1141</v>
      </c>
      <c r="D160" s="1595" t="s">
        <v>1196</v>
      </c>
      <c r="E160" s="1597">
        <v>105.8</v>
      </c>
      <c r="F160" s="1597">
        <v>107.2</v>
      </c>
      <c r="G160" s="1597">
        <v>107.7</v>
      </c>
      <c r="H160" s="1597">
        <v>107.7</v>
      </c>
      <c r="I160" s="1597">
        <v>107.4</v>
      </c>
      <c r="J160" s="1597">
        <v>109.2</v>
      </c>
      <c r="K160" s="1597">
        <v>111.3</v>
      </c>
      <c r="L160" s="1597">
        <v>113.6</v>
      </c>
      <c r="M160" s="1597">
        <v>112.4</v>
      </c>
      <c r="N160" s="1597">
        <v>110.6</v>
      </c>
      <c r="O160" s="1597">
        <v>109.9</v>
      </c>
      <c r="P160" s="1597">
        <v>110.6</v>
      </c>
      <c r="Q160" s="1597">
        <v>110.3</v>
      </c>
      <c r="R160" s="1597">
        <v>108.3</v>
      </c>
      <c r="S160" s="1597">
        <v>108.3</v>
      </c>
      <c r="T160" s="1597">
        <v>108.2</v>
      </c>
      <c r="U160" s="1597">
        <v>109.9</v>
      </c>
      <c r="V160" s="1597">
        <v>110.3</v>
      </c>
      <c r="W160" s="1597">
        <v>109.3</v>
      </c>
      <c r="X160" s="1597">
        <v>106.3</v>
      </c>
      <c r="Y160" s="1597">
        <v>103.8</v>
      </c>
      <c r="Z160" s="1597">
        <v>105.8</v>
      </c>
      <c r="AA160" s="1597">
        <v>105.9</v>
      </c>
      <c r="AB160" s="1597">
        <v>104.9</v>
      </c>
      <c r="AC160" s="1597">
        <v>103.9</v>
      </c>
      <c r="AD160" s="1597">
        <v>101.5</v>
      </c>
      <c r="AE160" s="1597">
        <v>101.5</v>
      </c>
      <c r="AF160" s="1597">
        <v>102.5</v>
      </c>
      <c r="AG160" s="1597">
        <v>102.1</v>
      </c>
      <c r="AH160" s="1597">
        <v>102.2</v>
      </c>
      <c r="AI160" s="1597">
        <v>101.5</v>
      </c>
      <c r="AJ160" s="1597">
        <v>100.2</v>
      </c>
      <c r="AK160" s="1597">
        <v>101.5</v>
      </c>
      <c r="AL160" s="1519">
        <v>100.6</v>
      </c>
      <c r="AM160" s="1519">
        <v>98.9</v>
      </c>
      <c r="AN160" s="1519">
        <v>98.4</v>
      </c>
    </row>
    <row r="161" spans="2:41" s="327" customFormat="1">
      <c r="B161" s="1446"/>
      <c r="C161" s="2139"/>
      <c r="D161" s="1577" t="s">
        <v>1138</v>
      </c>
      <c r="E161" s="1519">
        <v>104.6</v>
      </c>
      <c r="F161" s="1519">
        <v>105.8</v>
      </c>
      <c r="G161" s="1519">
        <v>106.5</v>
      </c>
      <c r="H161" s="1519">
        <v>106.4</v>
      </c>
      <c r="I161" s="1519">
        <v>106.1</v>
      </c>
      <c r="J161" s="1519">
        <v>107.8</v>
      </c>
      <c r="K161" s="1519">
        <v>109.9</v>
      </c>
      <c r="L161" s="1519">
        <v>112.3</v>
      </c>
      <c r="M161" s="1519">
        <v>110.9</v>
      </c>
      <c r="N161" s="1519">
        <v>109.2</v>
      </c>
      <c r="O161" s="1519">
        <v>108.6</v>
      </c>
      <c r="P161" s="1519">
        <v>109.2</v>
      </c>
      <c r="Q161" s="1519">
        <v>109.1</v>
      </c>
      <c r="R161" s="1519">
        <v>106.9</v>
      </c>
      <c r="S161" s="1519">
        <v>107</v>
      </c>
      <c r="T161" s="1519">
        <v>106.9</v>
      </c>
      <c r="U161" s="1519">
        <v>108.6</v>
      </c>
      <c r="V161" s="1519">
        <v>109</v>
      </c>
      <c r="W161" s="1519">
        <v>108</v>
      </c>
      <c r="X161" s="1519">
        <v>105.1</v>
      </c>
      <c r="Y161" s="1519">
        <v>102.5</v>
      </c>
      <c r="Z161" s="1519">
        <v>104.5</v>
      </c>
      <c r="AA161" s="1519">
        <v>104.6</v>
      </c>
      <c r="AB161" s="1598">
        <v>103.7</v>
      </c>
      <c r="AC161" s="1598">
        <v>102.7</v>
      </c>
      <c r="AD161" s="1598">
        <v>100.3</v>
      </c>
      <c r="AE161" s="1598">
        <v>100.3</v>
      </c>
      <c r="AF161" s="1598">
        <v>101.3</v>
      </c>
      <c r="AG161" s="1598">
        <v>101</v>
      </c>
      <c r="AH161" s="1598">
        <v>101</v>
      </c>
      <c r="AI161" s="1598">
        <v>100.4</v>
      </c>
      <c r="AJ161" s="1598">
        <v>98.9</v>
      </c>
      <c r="AK161" s="1598"/>
      <c r="AL161" s="1598"/>
      <c r="AM161" s="1598"/>
      <c r="AN161" s="1598"/>
      <c r="AO161" s="1350" t="s">
        <v>1146</v>
      </c>
    </row>
    <row r="162" spans="2:41" s="327" customFormat="1">
      <c r="B162" s="1446"/>
      <c r="C162" s="2139"/>
      <c r="D162" s="1577" t="s">
        <v>1147</v>
      </c>
      <c r="E162" s="1598">
        <v>101</v>
      </c>
      <c r="F162" s="1598">
        <v>102.4</v>
      </c>
      <c r="G162" s="1598">
        <v>102.9</v>
      </c>
      <c r="H162" s="1598">
        <v>102.8</v>
      </c>
      <c r="I162" s="1598">
        <v>102.6</v>
      </c>
      <c r="J162" s="1598">
        <v>104.2</v>
      </c>
      <c r="K162" s="1598">
        <v>106.2</v>
      </c>
      <c r="L162" s="1598">
        <v>108.4</v>
      </c>
      <c r="M162" s="1598">
        <v>107.3</v>
      </c>
      <c r="N162" s="1598">
        <v>105.5</v>
      </c>
      <c r="O162" s="1598">
        <v>105</v>
      </c>
      <c r="P162" s="1598">
        <v>105.5</v>
      </c>
      <c r="Q162" s="1598">
        <v>105.3</v>
      </c>
      <c r="R162" s="1598">
        <v>103.4</v>
      </c>
      <c r="S162" s="1598">
        <v>103.3</v>
      </c>
      <c r="T162" s="1598">
        <v>102.9</v>
      </c>
      <c r="U162" s="1598">
        <v>104.6</v>
      </c>
      <c r="V162" s="1598">
        <v>105.1</v>
      </c>
      <c r="W162" s="1598">
        <v>103.9</v>
      </c>
      <c r="X162" s="1598">
        <v>101</v>
      </c>
      <c r="Y162" s="1598">
        <v>98.6</v>
      </c>
      <c r="Z162" s="1598">
        <v>100.2</v>
      </c>
      <c r="AA162" s="1598">
        <v>100.4</v>
      </c>
      <c r="AB162" s="1598">
        <v>99.5</v>
      </c>
      <c r="AC162" s="1598">
        <v>98.3</v>
      </c>
      <c r="AD162" s="1598">
        <v>95.9</v>
      </c>
      <c r="AE162" s="1598"/>
      <c r="AF162" s="1598"/>
      <c r="AG162" s="1598"/>
      <c r="AH162" s="1598"/>
      <c r="AI162" s="1598"/>
      <c r="AJ162" s="1598"/>
      <c r="AK162" s="1598"/>
      <c r="AL162" s="1598"/>
      <c r="AM162" s="1598"/>
      <c r="AN162" s="1598"/>
    </row>
    <row r="163" spans="2:41" s="327" customFormat="1">
      <c r="B163" s="1447" t="s">
        <v>1148</v>
      </c>
      <c r="C163" s="2140"/>
      <c r="D163" s="1599" t="s">
        <v>1139</v>
      </c>
      <c r="E163" s="1600">
        <v>96.8</v>
      </c>
      <c r="F163" s="1600">
        <v>98.1</v>
      </c>
      <c r="G163" s="1600">
        <v>98.7</v>
      </c>
      <c r="H163" s="1600">
        <v>98.5</v>
      </c>
      <c r="I163" s="1600">
        <v>98.3</v>
      </c>
      <c r="J163" s="1600">
        <v>99.9</v>
      </c>
      <c r="K163" s="1600">
        <v>101.8</v>
      </c>
      <c r="L163" s="1600">
        <v>103.9</v>
      </c>
      <c r="M163" s="1600">
        <v>102.9</v>
      </c>
      <c r="N163" s="1600">
        <v>101.2</v>
      </c>
      <c r="O163" s="1600">
        <v>100.7</v>
      </c>
      <c r="P163" s="1600">
        <v>101.2</v>
      </c>
      <c r="Q163" s="1600">
        <v>100.9</v>
      </c>
      <c r="R163" s="1600">
        <v>99.1</v>
      </c>
      <c r="S163" s="1600">
        <v>99</v>
      </c>
      <c r="T163" s="1600">
        <v>98.6</v>
      </c>
      <c r="U163" s="1600">
        <v>100.2</v>
      </c>
      <c r="V163" s="1600">
        <v>100.7</v>
      </c>
      <c r="W163" s="1600">
        <v>99.6</v>
      </c>
      <c r="X163" s="1600">
        <v>96.8</v>
      </c>
      <c r="Y163" s="1600"/>
      <c r="Z163" s="1600"/>
      <c r="AA163" s="1600"/>
      <c r="AB163" s="1520"/>
      <c r="AC163" s="1520"/>
      <c r="AD163" s="1520"/>
      <c r="AE163" s="1520"/>
      <c r="AF163" s="1520"/>
      <c r="AG163" s="1520"/>
      <c r="AH163" s="1520"/>
      <c r="AI163" s="1520"/>
      <c r="AJ163" s="1520"/>
      <c r="AK163" s="1520"/>
      <c r="AL163" s="1519"/>
      <c r="AM163" s="1519"/>
      <c r="AN163" s="1519"/>
    </row>
    <row r="164" spans="2:41" s="327" customFormat="1">
      <c r="B164" s="1447"/>
      <c r="C164" s="2141" t="s">
        <v>1142</v>
      </c>
      <c r="D164" s="1577" t="s">
        <v>1196</v>
      </c>
      <c r="E164" s="1598">
        <v>147.6</v>
      </c>
      <c r="F164" s="1598">
        <v>146.19999999999999</v>
      </c>
      <c r="G164" s="1598">
        <v>133.6</v>
      </c>
      <c r="H164" s="1598">
        <v>113.8</v>
      </c>
      <c r="I164" s="1598">
        <v>102.4</v>
      </c>
      <c r="J164" s="1598">
        <v>103.9</v>
      </c>
      <c r="K164" s="1598">
        <v>107.5</v>
      </c>
      <c r="L164" s="1598">
        <v>115.2</v>
      </c>
      <c r="M164" s="1598">
        <v>115.6</v>
      </c>
      <c r="N164" s="1598">
        <v>105.3</v>
      </c>
      <c r="O164" s="1598">
        <v>106.6</v>
      </c>
      <c r="P164" s="1598">
        <v>112.2</v>
      </c>
      <c r="Q164" s="1598">
        <v>105.4</v>
      </c>
      <c r="R164" s="1598">
        <v>110.2</v>
      </c>
      <c r="S164" s="1598">
        <v>115.9</v>
      </c>
      <c r="T164" s="1598">
        <v>118.5</v>
      </c>
      <c r="U164" s="1598">
        <v>119.9</v>
      </c>
      <c r="V164" s="1598">
        <v>123.5</v>
      </c>
      <c r="W164" s="1598">
        <v>125.3</v>
      </c>
      <c r="X164" s="1598">
        <v>113.9</v>
      </c>
      <c r="Y164" s="1598">
        <v>104.9</v>
      </c>
      <c r="Z164" s="1598">
        <v>113.1</v>
      </c>
      <c r="AA164" s="1598">
        <v>113</v>
      </c>
      <c r="AB164" s="1519">
        <v>113.1</v>
      </c>
      <c r="AC164" s="1519">
        <v>118.9</v>
      </c>
      <c r="AD164" s="1519">
        <v>121</v>
      </c>
      <c r="AE164" s="1519">
        <v>119.4</v>
      </c>
      <c r="AF164" s="1519">
        <v>118</v>
      </c>
      <c r="AG164" s="1519">
        <v>116.9</v>
      </c>
      <c r="AH164" s="1519">
        <v>116.3</v>
      </c>
      <c r="AI164" s="1519">
        <v>113.9</v>
      </c>
      <c r="AJ164" s="1519">
        <v>98.7</v>
      </c>
      <c r="AK164" s="1519">
        <v>109</v>
      </c>
      <c r="AL164" s="1597">
        <v>113</v>
      </c>
      <c r="AM164" s="1597">
        <v>110.6</v>
      </c>
      <c r="AN164" s="1519">
        <v>107.8</v>
      </c>
    </row>
    <row r="165" spans="2:41" s="327" customFormat="1">
      <c r="B165" s="1446"/>
      <c r="C165" s="2142"/>
      <c r="D165" s="1577" t="s">
        <v>1138</v>
      </c>
      <c r="E165" s="1519">
        <v>123.6</v>
      </c>
      <c r="F165" s="1519">
        <v>122.4</v>
      </c>
      <c r="G165" s="1519">
        <v>111.9</v>
      </c>
      <c r="H165" s="1519">
        <v>95.2</v>
      </c>
      <c r="I165" s="1519">
        <v>85.7</v>
      </c>
      <c r="J165" s="1519">
        <v>87</v>
      </c>
      <c r="K165" s="1519">
        <v>90</v>
      </c>
      <c r="L165" s="1519">
        <v>96.5</v>
      </c>
      <c r="M165" s="1519">
        <v>96.7</v>
      </c>
      <c r="N165" s="1519">
        <v>88.2</v>
      </c>
      <c r="O165" s="1519">
        <v>89.2</v>
      </c>
      <c r="P165" s="1519">
        <v>93.9</v>
      </c>
      <c r="Q165" s="1519">
        <v>88.2</v>
      </c>
      <c r="R165" s="1519">
        <v>92.3</v>
      </c>
      <c r="S165" s="1519">
        <v>97</v>
      </c>
      <c r="T165" s="1519">
        <v>99.2</v>
      </c>
      <c r="U165" s="1519">
        <v>100.4</v>
      </c>
      <c r="V165" s="1519">
        <v>103.4</v>
      </c>
      <c r="W165" s="1519">
        <v>104.9</v>
      </c>
      <c r="X165" s="1519">
        <v>95.3</v>
      </c>
      <c r="Y165" s="1519">
        <v>87.6</v>
      </c>
      <c r="Z165" s="1519">
        <v>94.5</v>
      </c>
      <c r="AA165" s="1519">
        <v>94.3</v>
      </c>
      <c r="AB165" s="1519">
        <v>94.3</v>
      </c>
      <c r="AC165" s="1519">
        <v>99.1</v>
      </c>
      <c r="AD165" s="1519">
        <v>100.8</v>
      </c>
      <c r="AE165" s="1519">
        <v>99.5</v>
      </c>
      <c r="AF165" s="1519">
        <v>98.4</v>
      </c>
      <c r="AG165" s="1519">
        <v>97.7</v>
      </c>
      <c r="AH165" s="1519">
        <v>97.2</v>
      </c>
      <c r="AI165" s="1519">
        <v>95.1</v>
      </c>
      <c r="AJ165" s="1519">
        <v>82.4</v>
      </c>
      <c r="AK165" s="1519"/>
      <c r="AL165" s="1519"/>
      <c r="AM165" s="1519"/>
      <c r="AN165" s="1519"/>
      <c r="AO165" s="1350" t="s">
        <v>1146</v>
      </c>
    </row>
    <row r="166" spans="2:41" s="327" customFormat="1">
      <c r="B166" s="1446"/>
      <c r="C166" s="2142"/>
      <c r="D166" s="1577" t="s">
        <v>1147</v>
      </c>
      <c r="E166" s="1555">
        <v>130.6</v>
      </c>
      <c r="F166" s="1519">
        <v>129.30000000000001</v>
      </c>
      <c r="G166" s="1519">
        <v>118.2</v>
      </c>
      <c r="H166" s="1519">
        <v>100.6</v>
      </c>
      <c r="I166" s="1519">
        <v>90.5</v>
      </c>
      <c r="J166" s="1519">
        <v>91.9</v>
      </c>
      <c r="K166" s="1519">
        <v>95.1</v>
      </c>
      <c r="L166" s="1519">
        <v>101.9</v>
      </c>
      <c r="M166" s="1519">
        <v>102.2</v>
      </c>
      <c r="N166" s="1519">
        <v>93.2</v>
      </c>
      <c r="O166" s="1519">
        <v>94.3</v>
      </c>
      <c r="P166" s="1519">
        <v>99.2</v>
      </c>
      <c r="Q166" s="1519">
        <v>93.2</v>
      </c>
      <c r="R166" s="1519">
        <v>97.5</v>
      </c>
      <c r="S166" s="1519">
        <v>102.4</v>
      </c>
      <c r="T166" s="1519">
        <v>104.2</v>
      </c>
      <c r="U166" s="1519">
        <v>105.6</v>
      </c>
      <c r="V166" s="1519">
        <v>108.8</v>
      </c>
      <c r="W166" s="1519">
        <v>111.2</v>
      </c>
      <c r="X166" s="1519">
        <v>101.2</v>
      </c>
      <c r="Y166" s="1519">
        <v>93</v>
      </c>
      <c r="Z166" s="1519">
        <v>100.3</v>
      </c>
      <c r="AA166" s="1519">
        <v>100.2</v>
      </c>
      <c r="AB166" s="1519">
        <v>100.4</v>
      </c>
      <c r="AC166" s="1519">
        <v>105.1</v>
      </c>
      <c r="AD166" s="1519">
        <v>106.7</v>
      </c>
      <c r="AE166" s="1519"/>
      <c r="AF166" s="1519"/>
      <c r="AG166" s="1519"/>
      <c r="AH166" s="1519"/>
      <c r="AI166" s="1519"/>
      <c r="AJ166" s="1519"/>
      <c r="AK166" s="1519"/>
      <c r="AL166" s="1519"/>
      <c r="AM166" s="1519"/>
      <c r="AN166" s="1519"/>
    </row>
    <row r="167" spans="2:41" s="327" customFormat="1">
      <c r="B167" s="1446"/>
      <c r="C167" s="2142"/>
      <c r="D167" s="1577" t="s">
        <v>1139</v>
      </c>
      <c r="E167" s="1555">
        <v>124.7</v>
      </c>
      <c r="F167" s="1519">
        <v>123.4</v>
      </c>
      <c r="G167" s="1519">
        <v>112.8</v>
      </c>
      <c r="H167" s="1519">
        <v>96.1</v>
      </c>
      <c r="I167" s="1519">
        <v>86.4</v>
      </c>
      <c r="J167" s="1519">
        <v>87.7</v>
      </c>
      <c r="K167" s="1519">
        <v>90.8</v>
      </c>
      <c r="L167" s="1519">
        <v>97.3</v>
      </c>
      <c r="M167" s="1519">
        <v>97.6</v>
      </c>
      <c r="N167" s="1519">
        <v>89</v>
      </c>
      <c r="O167" s="1519">
        <v>90</v>
      </c>
      <c r="P167" s="1519">
        <v>94.7</v>
      </c>
      <c r="Q167" s="1519">
        <v>89</v>
      </c>
      <c r="R167" s="1519">
        <v>93.1</v>
      </c>
      <c r="S167" s="1519">
        <v>97.8</v>
      </c>
      <c r="T167" s="1519">
        <v>99.5</v>
      </c>
      <c r="U167" s="1519">
        <v>100.8</v>
      </c>
      <c r="V167" s="1519">
        <v>103.9</v>
      </c>
      <c r="W167" s="1519">
        <v>106.2</v>
      </c>
      <c r="X167" s="1519">
        <v>96.6</v>
      </c>
      <c r="Y167" s="1519"/>
      <c r="Z167" s="1519"/>
      <c r="AA167" s="1519"/>
      <c r="AB167" s="1519"/>
      <c r="AC167" s="1519"/>
      <c r="AD167" s="1519"/>
      <c r="AE167" s="1519"/>
      <c r="AF167" s="1519"/>
      <c r="AG167" s="1519"/>
      <c r="AH167" s="1519"/>
      <c r="AI167" s="1519"/>
      <c r="AJ167" s="1519"/>
      <c r="AK167" s="1519"/>
      <c r="AL167" s="1520"/>
      <c r="AM167" s="1520"/>
      <c r="AN167" s="1519"/>
      <c r="AO167" s="1350" t="s">
        <v>271</v>
      </c>
    </row>
    <row r="168" spans="2:41" s="327" customFormat="1">
      <c r="B168" s="1446"/>
      <c r="C168" s="2138" t="s">
        <v>1144</v>
      </c>
      <c r="D168" s="1595" t="s">
        <v>1196</v>
      </c>
      <c r="E168" s="1509">
        <v>78.2</v>
      </c>
      <c r="F168" s="1597">
        <v>80.7</v>
      </c>
      <c r="G168" s="1597">
        <v>83.2</v>
      </c>
      <c r="H168" s="1597">
        <v>84.8</v>
      </c>
      <c r="I168" s="1597">
        <v>85.6</v>
      </c>
      <c r="J168" s="1597">
        <v>85.5</v>
      </c>
      <c r="K168" s="1597">
        <v>84.9</v>
      </c>
      <c r="L168" s="1597">
        <v>84.6</v>
      </c>
      <c r="M168" s="1597">
        <v>85.4</v>
      </c>
      <c r="N168" s="1597">
        <v>85.7</v>
      </c>
      <c r="O168" s="1597">
        <v>85</v>
      </c>
      <c r="P168" s="1597">
        <v>84.3</v>
      </c>
      <c r="Q168" s="1597">
        <v>83.5</v>
      </c>
      <c r="R168" s="1597">
        <v>82.3</v>
      </c>
      <c r="S168" s="1597">
        <v>81.8</v>
      </c>
      <c r="T168" s="1597">
        <v>82.3</v>
      </c>
      <c r="U168" s="1597">
        <v>83</v>
      </c>
      <c r="V168" s="1597">
        <v>84.1</v>
      </c>
      <c r="W168" s="1597">
        <v>86.8</v>
      </c>
      <c r="X168" s="1597">
        <v>89.3</v>
      </c>
      <c r="Y168" s="1597">
        <v>89.9</v>
      </c>
      <c r="Z168" s="1597">
        <v>90.3</v>
      </c>
      <c r="AA168" s="1597">
        <v>90.7</v>
      </c>
      <c r="AB168" s="1597">
        <v>90.8</v>
      </c>
      <c r="AC168" s="1597">
        <v>91.4</v>
      </c>
      <c r="AD168" s="1597">
        <v>92.2</v>
      </c>
      <c r="AE168" s="1597">
        <v>93.2</v>
      </c>
      <c r="AF168" s="1597">
        <v>94.3</v>
      </c>
      <c r="AG168" s="1597">
        <v>96.3</v>
      </c>
      <c r="AH168" s="1597">
        <v>97.5</v>
      </c>
      <c r="AI168" s="1597">
        <v>99.4</v>
      </c>
      <c r="AJ168" s="1597">
        <v>100.1</v>
      </c>
      <c r="AK168" s="1597">
        <v>100.1</v>
      </c>
      <c r="AL168" s="1597">
        <v>99.8</v>
      </c>
      <c r="AM168" s="1597">
        <v>100.6</v>
      </c>
      <c r="AN168" s="1519">
        <v>101.8</v>
      </c>
      <c r="AO168" s="1350"/>
    </row>
    <row r="169" spans="2:41" s="327" customFormat="1">
      <c r="B169" s="1446"/>
      <c r="C169" s="1446"/>
      <c r="D169" s="1577" t="s">
        <v>1138</v>
      </c>
      <c r="E169" s="1519">
        <v>84.2</v>
      </c>
      <c r="F169" s="1519">
        <v>86.8</v>
      </c>
      <c r="G169" s="1519">
        <v>89.5</v>
      </c>
      <c r="H169" s="1519">
        <v>91.3</v>
      </c>
      <c r="I169" s="1519">
        <v>92</v>
      </c>
      <c r="J169" s="1519">
        <v>92</v>
      </c>
      <c r="K169" s="1519">
        <v>91.4</v>
      </c>
      <c r="L169" s="1519">
        <v>91.1</v>
      </c>
      <c r="M169" s="1519">
        <v>91.9</v>
      </c>
      <c r="N169" s="1519">
        <v>92.2</v>
      </c>
      <c r="O169" s="1519">
        <v>91.5</v>
      </c>
      <c r="P169" s="1519">
        <v>90.7</v>
      </c>
      <c r="Q169" s="1519">
        <v>89.8</v>
      </c>
      <c r="R169" s="1519">
        <v>88.6</v>
      </c>
      <c r="S169" s="1519">
        <v>88</v>
      </c>
      <c r="T169" s="1519">
        <v>88.6</v>
      </c>
      <c r="U169" s="1519">
        <v>89.3</v>
      </c>
      <c r="V169" s="1519">
        <v>90.5</v>
      </c>
      <c r="W169" s="1519">
        <v>93.4</v>
      </c>
      <c r="X169" s="1519">
        <v>96.1</v>
      </c>
      <c r="Y169" s="1519">
        <v>96.7</v>
      </c>
      <c r="Z169" s="1519">
        <v>97.1</v>
      </c>
      <c r="AA169" s="1519">
        <v>97.6</v>
      </c>
      <c r="AB169" s="1598">
        <v>97.7</v>
      </c>
      <c r="AC169" s="1598">
        <v>98.4</v>
      </c>
      <c r="AD169" s="1598">
        <v>99.2</v>
      </c>
      <c r="AE169" s="1598">
        <v>100.3</v>
      </c>
      <c r="AF169" s="1598">
        <v>101.2</v>
      </c>
      <c r="AG169" s="1598">
        <v>102.5</v>
      </c>
      <c r="AH169" s="1598">
        <v>103</v>
      </c>
      <c r="AI169" s="1598">
        <v>104.2</v>
      </c>
      <c r="AJ169" s="1598">
        <v>104.2</v>
      </c>
      <c r="AK169" s="1598"/>
      <c r="AL169" s="1598"/>
      <c r="AM169" s="1598"/>
      <c r="AN169" s="1598"/>
      <c r="AO169" s="1350" t="s">
        <v>1146</v>
      </c>
    </row>
    <row r="170" spans="2:41" s="327" customFormat="1">
      <c r="B170" s="1446"/>
      <c r="C170" s="1446"/>
      <c r="D170" s="1577" t="s">
        <v>1147</v>
      </c>
      <c r="E170" s="1598">
        <v>87.5</v>
      </c>
      <c r="F170" s="1598">
        <v>90.2</v>
      </c>
      <c r="G170" s="1598">
        <v>93</v>
      </c>
      <c r="H170" s="1598">
        <v>94.8</v>
      </c>
      <c r="I170" s="1598">
        <v>95.6</v>
      </c>
      <c r="J170" s="1598">
        <v>95.5</v>
      </c>
      <c r="K170" s="1598">
        <v>94.9</v>
      </c>
      <c r="L170" s="1598">
        <v>94.6</v>
      </c>
      <c r="M170" s="1598">
        <v>95.4</v>
      </c>
      <c r="N170" s="1598">
        <v>95.7</v>
      </c>
      <c r="O170" s="1598">
        <v>95</v>
      </c>
      <c r="P170" s="1598">
        <v>94.2</v>
      </c>
      <c r="Q170" s="1598">
        <v>93.3</v>
      </c>
      <c r="R170" s="1598">
        <v>92</v>
      </c>
      <c r="S170" s="1598">
        <v>91.4</v>
      </c>
      <c r="T170" s="1598">
        <v>92.1</v>
      </c>
      <c r="U170" s="1598">
        <v>92.8</v>
      </c>
      <c r="V170" s="1598">
        <v>94</v>
      </c>
      <c r="W170" s="1598">
        <v>96.9</v>
      </c>
      <c r="X170" s="1598">
        <v>99.8</v>
      </c>
      <c r="Y170" s="1598">
        <v>100.1</v>
      </c>
      <c r="Z170" s="1598">
        <v>100.1</v>
      </c>
      <c r="AA170" s="1598">
        <v>99.9</v>
      </c>
      <c r="AB170" s="1598">
        <v>99.6</v>
      </c>
      <c r="AC170" s="1598">
        <v>99.6</v>
      </c>
      <c r="AD170" s="1598">
        <v>100.1</v>
      </c>
      <c r="AE170" s="1598"/>
      <c r="AF170" s="1598"/>
      <c r="AG170" s="1598"/>
      <c r="AH170" s="1598"/>
      <c r="AI170" s="1598"/>
      <c r="AJ170" s="1598"/>
      <c r="AK170" s="1598"/>
      <c r="AL170" s="1598"/>
      <c r="AM170" s="1598"/>
      <c r="AN170" s="1598"/>
    </row>
    <row r="171" spans="2:41" s="327" customFormat="1">
      <c r="B171" s="1448"/>
      <c r="C171" s="1448"/>
      <c r="D171" s="1599" t="s">
        <v>1139</v>
      </c>
      <c r="E171" s="1600">
        <v>94.4</v>
      </c>
      <c r="F171" s="1600">
        <v>97.3</v>
      </c>
      <c r="G171" s="1600">
        <v>100.4</v>
      </c>
      <c r="H171" s="1600">
        <v>102.3</v>
      </c>
      <c r="I171" s="1600">
        <v>103.2</v>
      </c>
      <c r="J171" s="1600">
        <v>103.1</v>
      </c>
      <c r="K171" s="1600">
        <v>102.4</v>
      </c>
      <c r="L171" s="1600">
        <v>102.1</v>
      </c>
      <c r="M171" s="1600">
        <v>103</v>
      </c>
      <c r="N171" s="1600">
        <v>103.3</v>
      </c>
      <c r="O171" s="1600">
        <v>102.5</v>
      </c>
      <c r="P171" s="1600">
        <v>101.7</v>
      </c>
      <c r="Q171" s="1600">
        <v>100.7</v>
      </c>
      <c r="R171" s="1600">
        <v>99.3</v>
      </c>
      <c r="S171" s="1600">
        <v>98.7</v>
      </c>
      <c r="T171" s="1600">
        <v>99.4</v>
      </c>
      <c r="U171" s="1600">
        <v>100.1</v>
      </c>
      <c r="V171" s="1600">
        <v>101.2</v>
      </c>
      <c r="W171" s="1600">
        <v>102.9</v>
      </c>
      <c r="X171" s="1600">
        <v>104.3</v>
      </c>
      <c r="Y171" s="1600"/>
      <c r="Z171" s="1600"/>
      <c r="AA171" s="1600"/>
      <c r="AB171" s="1520"/>
      <c r="AC171" s="1520"/>
      <c r="AD171" s="1520"/>
      <c r="AE171" s="1520"/>
      <c r="AF171" s="1520"/>
      <c r="AG171" s="1520"/>
      <c r="AH171" s="1520"/>
      <c r="AI171" s="1520"/>
      <c r="AJ171" s="1520"/>
      <c r="AK171" s="1520"/>
      <c r="AL171" s="1520"/>
      <c r="AM171" s="1520"/>
      <c r="AN171" s="1519"/>
    </row>
    <row r="172" spans="2:41" s="327" customFormat="1">
      <c r="E172" s="1351"/>
      <c r="F172" s="1349"/>
      <c r="X172" s="1349"/>
      <c r="AI172" s="1336"/>
      <c r="AJ172" s="1336"/>
      <c r="AK172" s="1336"/>
      <c r="AL172" s="1336"/>
      <c r="AM172" s="1336"/>
      <c r="AN172" s="1336"/>
    </row>
    <row r="173" spans="2:41" ht="11">
      <c r="F173" s="2090"/>
      <c r="G173" s="2090"/>
      <c r="H173" s="2090"/>
      <c r="I173" s="2090"/>
      <c r="J173" s="2090"/>
      <c r="K173" s="2090"/>
      <c r="L173" s="2090"/>
      <c r="M173" s="2090"/>
      <c r="N173" s="2090"/>
      <c r="O173" s="2090"/>
      <c r="P173" s="2090"/>
      <c r="Q173" s="2090"/>
      <c r="R173" s="2090"/>
      <c r="S173" s="2090"/>
      <c r="T173" s="2090"/>
      <c r="U173" s="2090"/>
      <c r="V173" s="2090"/>
      <c r="W173" s="2090"/>
      <c r="X173" s="2090"/>
      <c r="Y173" s="2090"/>
      <c r="Z173" s="2090"/>
      <c r="AA173" s="2090"/>
      <c r="AB173" s="2090"/>
      <c r="AC173" s="2090"/>
      <c r="AD173" s="2090"/>
      <c r="AE173" s="2090"/>
      <c r="AF173" s="2090"/>
      <c r="AG173" s="2090"/>
      <c r="AH173" s="2090"/>
      <c r="AI173" s="2090"/>
      <c r="AJ173" s="2090"/>
      <c r="AK173" s="2090"/>
      <c r="AL173" s="2090"/>
      <c r="AM173" s="2090"/>
      <c r="AN173" s="2090"/>
    </row>
    <row r="174" spans="2:41" ht="11">
      <c r="E174" s="2143"/>
      <c r="F174" s="2143"/>
      <c r="G174" s="2143"/>
      <c r="H174" s="2143"/>
      <c r="I174" s="2143"/>
      <c r="J174" s="2143"/>
      <c r="K174" s="2143"/>
      <c r="L174" s="2143"/>
      <c r="M174" s="2143"/>
      <c r="N174" s="2143"/>
      <c r="O174" s="2143"/>
      <c r="P174" s="2143"/>
      <c r="Q174" s="2143"/>
      <c r="R174" s="2143"/>
      <c r="S174" s="2143"/>
      <c r="T174" s="2143"/>
      <c r="U174" s="2143"/>
      <c r="V174" s="2143"/>
      <c r="W174" s="2143"/>
      <c r="X174" s="2143"/>
      <c r="Y174" s="2143"/>
      <c r="Z174" s="2143"/>
      <c r="AA174" s="2143"/>
      <c r="AB174" s="2143"/>
      <c r="AC174" s="2143"/>
      <c r="AD174" s="2143"/>
      <c r="AE174" s="2143"/>
      <c r="AF174" s="2143"/>
      <c r="AG174" s="2143"/>
      <c r="AH174" s="2143"/>
      <c r="AI174" s="2143"/>
      <c r="AJ174" s="2143"/>
      <c r="AK174" s="2143"/>
      <c r="AL174" s="2143"/>
      <c r="AM174" s="2143"/>
      <c r="AN174" s="2143"/>
    </row>
    <row r="175" spans="2:41" ht="11">
      <c r="E175" s="2143"/>
      <c r="F175" s="2143"/>
      <c r="G175" s="2143"/>
      <c r="H175" s="2143"/>
      <c r="I175" s="2143"/>
      <c r="J175" s="2143"/>
      <c r="K175" s="2143"/>
      <c r="L175" s="2143"/>
      <c r="M175" s="2143"/>
      <c r="N175" s="2143"/>
      <c r="O175" s="2143"/>
      <c r="P175" s="2143"/>
      <c r="Q175" s="2143"/>
      <c r="R175" s="2143"/>
      <c r="S175" s="2143"/>
      <c r="T175" s="2143"/>
      <c r="U175" s="2143"/>
      <c r="V175" s="2143"/>
      <c r="W175" s="2143"/>
      <c r="X175" s="2143"/>
      <c r="Y175" s="2143"/>
      <c r="Z175" s="2143"/>
      <c r="AA175" s="2143"/>
      <c r="AB175" s="2143"/>
      <c r="AC175" s="2143"/>
      <c r="AD175" s="2143"/>
      <c r="AE175" s="2143"/>
      <c r="AF175" s="2143"/>
      <c r="AG175" s="2143"/>
      <c r="AH175" s="2143"/>
      <c r="AI175" s="2143"/>
      <c r="AJ175" s="2143"/>
      <c r="AK175" s="2143"/>
      <c r="AL175" s="2143"/>
      <c r="AM175" s="2143"/>
      <c r="AN175" s="2143"/>
    </row>
    <row r="176" spans="2:41">
      <c r="F176" s="2090"/>
      <c r="G176" s="2090"/>
      <c r="H176" s="2090"/>
      <c r="I176" s="2144"/>
      <c r="J176" s="2090"/>
      <c r="K176" s="2145"/>
      <c r="L176" s="2090"/>
      <c r="M176" s="2090"/>
      <c r="N176" s="2090"/>
      <c r="O176" s="2090"/>
      <c r="P176" s="2090"/>
      <c r="Q176" s="2090"/>
      <c r="R176" s="2090"/>
      <c r="S176" s="2090"/>
      <c r="T176" s="2090"/>
      <c r="U176" s="2146"/>
      <c r="V176" s="2090"/>
      <c r="W176" s="2090"/>
      <c r="X176" s="2090"/>
      <c r="Y176" s="2090"/>
      <c r="Z176" s="2090"/>
      <c r="AA176" s="2143"/>
      <c r="AB176" s="2143"/>
      <c r="AC176" s="2143"/>
      <c r="AD176" s="2143"/>
      <c r="AE176" s="2090"/>
      <c r="AF176" s="2090"/>
      <c r="AG176" s="2090"/>
      <c r="AH176" s="2090"/>
      <c r="AI176" s="2090"/>
      <c r="AJ176" s="2090"/>
      <c r="AK176" s="2090"/>
      <c r="AL176" s="2090"/>
      <c r="AM176" s="2090"/>
      <c r="AN176" s="2090"/>
    </row>
    <row r="177" spans="6:40">
      <c r="F177" s="2090"/>
      <c r="G177" s="2090"/>
      <c r="H177" s="2090"/>
      <c r="I177" s="2144"/>
      <c r="J177" s="2090"/>
      <c r="K177" s="2145"/>
      <c r="L177" s="2090"/>
      <c r="M177" s="2090"/>
      <c r="N177" s="2090"/>
      <c r="O177" s="2090"/>
      <c r="P177" s="2090"/>
      <c r="Q177" s="2090"/>
      <c r="R177" s="2090"/>
      <c r="S177" s="2090"/>
      <c r="T177" s="2090"/>
      <c r="U177" s="2146"/>
      <c r="V177" s="2090"/>
      <c r="W177" s="2090"/>
      <c r="X177" s="2090"/>
      <c r="Y177" s="2090"/>
      <c r="Z177" s="2090"/>
      <c r="AA177" s="2143"/>
      <c r="AB177" s="2143"/>
      <c r="AC177" s="2143"/>
      <c r="AD177" s="2143"/>
      <c r="AE177" s="2090"/>
      <c r="AF177" s="2090"/>
      <c r="AG177" s="2090"/>
      <c r="AH177" s="2090"/>
      <c r="AI177" s="2090"/>
      <c r="AJ177" s="2090"/>
      <c r="AK177" s="2090"/>
      <c r="AL177" s="2090"/>
      <c r="AM177" s="2090"/>
      <c r="AN177" s="2090"/>
    </row>
    <row r="178" spans="6:40">
      <c r="F178" s="2090"/>
      <c r="G178" s="2090"/>
      <c r="H178" s="2090"/>
      <c r="I178" s="2144"/>
      <c r="J178" s="2090"/>
      <c r="K178" s="2145"/>
      <c r="L178" s="2090"/>
      <c r="M178" s="2090"/>
      <c r="N178" s="2090"/>
      <c r="O178" s="2090"/>
      <c r="P178" s="2090"/>
      <c r="Q178" s="2090"/>
      <c r="R178" s="2090"/>
      <c r="S178" s="2090"/>
      <c r="T178" s="2090"/>
      <c r="U178" s="2146"/>
      <c r="V178" s="2090"/>
      <c r="W178" s="2090"/>
      <c r="X178" s="2090"/>
      <c r="Y178" s="2090"/>
      <c r="Z178" s="2090"/>
      <c r="AA178" s="2143"/>
      <c r="AB178" s="2143"/>
      <c r="AC178" s="2143"/>
      <c r="AD178" s="2143"/>
      <c r="AE178" s="2090"/>
      <c r="AF178" s="2090"/>
      <c r="AG178" s="2090"/>
      <c r="AH178" s="2090"/>
      <c r="AI178" s="2090"/>
      <c r="AJ178" s="2090"/>
      <c r="AK178" s="2090"/>
      <c r="AL178" s="2090"/>
      <c r="AM178" s="2090"/>
      <c r="AN178" s="2090"/>
    </row>
    <row r="179" spans="6:40">
      <c r="F179" s="2090"/>
      <c r="G179" s="2090"/>
      <c r="H179" s="2090"/>
      <c r="I179" s="2144"/>
      <c r="J179" s="2090"/>
      <c r="K179" s="2145"/>
      <c r="L179" s="2090"/>
      <c r="M179" s="2090"/>
      <c r="N179" s="2090"/>
      <c r="O179" s="2090"/>
      <c r="P179" s="2090"/>
      <c r="Q179" s="2090"/>
      <c r="R179" s="2090"/>
      <c r="S179" s="2090"/>
      <c r="T179" s="2090"/>
      <c r="U179" s="2146"/>
      <c r="V179" s="2090"/>
      <c r="W179" s="2090"/>
      <c r="X179" s="2090"/>
      <c r="Y179" s="2090"/>
      <c r="Z179" s="2090"/>
      <c r="AA179" s="2143"/>
      <c r="AB179" s="2143"/>
      <c r="AC179" s="2143"/>
      <c r="AD179" s="2143"/>
      <c r="AE179" s="2090"/>
      <c r="AF179" s="2090"/>
      <c r="AG179" s="2090"/>
      <c r="AH179" s="2090"/>
      <c r="AI179" s="2090"/>
      <c r="AJ179" s="2090"/>
      <c r="AK179" s="2090"/>
      <c r="AL179" s="2090"/>
      <c r="AM179" s="2090"/>
      <c r="AN179" s="2090"/>
    </row>
    <row r="180" spans="6:40">
      <c r="F180" s="2090"/>
      <c r="G180" s="2090"/>
      <c r="H180" s="2090"/>
      <c r="I180" s="2144"/>
      <c r="J180" s="2090"/>
      <c r="K180" s="2145"/>
      <c r="L180" s="2090"/>
      <c r="M180" s="2090"/>
      <c r="N180" s="2090"/>
      <c r="O180" s="2090"/>
      <c r="P180" s="2090"/>
      <c r="Q180" s="2090"/>
      <c r="R180" s="2090"/>
      <c r="S180" s="2090"/>
      <c r="T180" s="2090"/>
      <c r="U180" s="2146"/>
      <c r="V180" s="2090"/>
      <c r="W180" s="2090"/>
      <c r="X180" s="2090"/>
      <c r="Y180" s="2090"/>
      <c r="Z180" s="2090"/>
      <c r="AA180" s="2143"/>
      <c r="AB180" s="2143"/>
      <c r="AC180" s="2143"/>
      <c r="AD180" s="2143"/>
      <c r="AE180" s="2090"/>
      <c r="AF180" s="2090"/>
      <c r="AG180" s="2090"/>
      <c r="AH180" s="2090"/>
      <c r="AI180" s="2090"/>
      <c r="AJ180" s="2090"/>
      <c r="AK180" s="2090"/>
      <c r="AL180" s="2090"/>
      <c r="AM180" s="2090"/>
      <c r="AN180" s="2090"/>
    </row>
    <row r="181" spans="6:40">
      <c r="F181" s="2090"/>
      <c r="G181" s="2090"/>
      <c r="H181" s="2090"/>
      <c r="I181" s="2144"/>
      <c r="J181" s="2090"/>
      <c r="K181" s="2145"/>
      <c r="L181" s="2090"/>
      <c r="M181" s="2090"/>
      <c r="N181" s="2090"/>
      <c r="O181" s="2090"/>
      <c r="P181" s="2090"/>
      <c r="Q181" s="2090"/>
      <c r="R181" s="2090"/>
      <c r="S181" s="2090"/>
      <c r="T181" s="2090"/>
      <c r="U181" s="2146"/>
      <c r="V181" s="2090"/>
      <c r="W181" s="2090"/>
      <c r="X181" s="2090"/>
      <c r="Y181" s="2090"/>
      <c r="Z181" s="2090"/>
      <c r="AA181" s="2143"/>
      <c r="AB181" s="2143"/>
      <c r="AC181" s="2143"/>
      <c r="AD181" s="2143"/>
      <c r="AE181" s="2090"/>
      <c r="AF181" s="2090"/>
      <c r="AG181" s="2090"/>
      <c r="AH181" s="2090"/>
      <c r="AI181" s="2090"/>
      <c r="AJ181" s="2090"/>
      <c r="AK181" s="2090"/>
      <c r="AL181" s="2090"/>
      <c r="AM181" s="2090"/>
      <c r="AN181" s="2090"/>
    </row>
    <row r="182" spans="6:40">
      <c r="F182" s="2090"/>
      <c r="G182" s="2090"/>
      <c r="H182" s="2090"/>
      <c r="I182" s="2144"/>
      <c r="J182" s="2090"/>
      <c r="K182" s="2145"/>
      <c r="L182" s="2090"/>
      <c r="M182" s="2090"/>
      <c r="N182" s="2090"/>
      <c r="O182" s="2090"/>
      <c r="P182" s="2090"/>
      <c r="Q182" s="2090"/>
      <c r="R182" s="2090"/>
      <c r="S182" s="2090"/>
      <c r="T182" s="2090"/>
      <c r="U182" s="2146"/>
      <c r="V182" s="2090"/>
      <c r="W182" s="2090"/>
      <c r="X182" s="2090"/>
      <c r="Y182" s="2090"/>
      <c r="Z182" s="2090"/>
      <c r="AA182" s="2143"/>
      <c r="AB182" s="2143"/>
      <c r="AC182" s="2143"/>
      <c r="AD182" s="2143"/>
      <c r="AE182" s="2090"/>
      <c r="AF182" s="2090"/>
      <c r="AG182" s="2090"/>
      <c r="AH182" s="2090"/>
      <c r="AI182" s="2090"/>
      <c r="AJ182" s="2090"/>
      <c r="AK182" s="2090"/>
      <c r="AL182" s="2090"/>
      <c r="AM182" s="2090"/>
      <c r="AN182" s="2090"/>
    </row>
    <row r="183" spans="6:40">
      <c r="F183" s="2090"/>
      <c r="G183" s="2090"/>
      <c r="H183" s="2090"/>
      <c r="I183" s="2144"/>
      <c r="J183" s="2090"/>
      <c r="K183" s="2145"/>
      <c r="L183" s="2090"/>
      <c r="M183" s="2090"/>
      <c r="N183" s="2090"/>
      <c r="O183" s="2090"/>
      <c r="P183" s="2090"/>
      <c r="Q183" s="2090"/>
      <c r="R183" s="2090"/>
      <c r="S183" s="2090"/>
      <c r="T183" s="2090"/>
      <c r="U183" s="2146"/>
      <c r="V183" s="2090"/>
      <c r="W183" s="2090"/>
      <c r="X183" s="2090"/>
      <c r="Y183" s="2090"/>
      <c r="Z183" s="2090"/>
      <c r="AA183" s="2143"/>
      <c r="AB183" s="2143"/>
      <c r="AC183" s="2143"/>
      <c r="AD183" s="2143"/>
      <c r="AE183" s="2090"/>
      <c r="AF183" s="2090"/>
      <c r="AG183" s="2090"/>
      <c r="AH183" s="2090"/>
      <c r="AI183" s="2090"/>
      <c r="AJ183" s="2090"/>
      <c r="AK183" s="2090"/>
      <c r="AL183" s="2090"/>
      <c r="AM183" s="2090"/>
      <c r="AN183" s="2090"/>
    </row>
    <row r="184" spans="6:40">
      <c r="F184" s="2090"/>
      <c r="G184" s="2090"/>
      <c r="H184" s="2090"/>
      <c r="I184" s="2144"/>
      <c r="J184" s="2090"/>
      <c r="K184" s="2145"/>
      <c r="L184" s="2090"/>
      <c r="M184" s="2090"/>
      <c r="N184" s="2090"/>
      <c r="O184" s="2090"/>
      <c r="P184" s="2090"/>
      <c r="Q184" s="2090"/>
      <c r="R184" s="2090"/>
      <c r="S184" s="2090"/>
      <c r="T184" s="2090"/>
      <c r="U184" s="2146"/>
      <c r="V184" s="2090"/>
      <c r="W184" s="2090"/>
      <c r="X184" s="2090"/>
      <c r="Y184" s="2090"/>
      <c r="Z184" s="2090"/>
      <c r="AA184" s="2143"/>
      <c r="AB184" s="2143"/>
      <c r="AC184" s="2143"/>
      <c r="AD184" s="2143"/>
      <c r="AE184" s="2090"/>
      <c r="AF184" s="2090"/>
      <c r="AG184" s="2090"/>
      <c r="AH184" s="2090"/>
      <c r="AI184" s="2090"/>
      <c r="AJ184" s="2090"/>
      <c r="AK184" s="2090"/>
      <c r="AL184" s="2090"/>
      <c r="AM184" s="2090"/>
      <c r="AN184" s="2090"/>
    </row>
    <row r="185" spans="6:40">
      <c r="F185" s="2090"/>
      <c r="G185" s="2090"/>
      <c r="H185" s="2090"/>
      <c r="I185" s="2144"/>
      <c r="J185" s="2090"/>
      <c r="K185" s="2145"/>
      <c r="L185" s="2090"/>
      <c r="M185" s="2090"/>
      <c r="N185" s="2090"/>
      <c r="O185" s="2090"/>
      <c r="P185" s="2090"/>
      <c r="Q185" s="2090"/>
      <c r="R185" s="2090"/>
      <c r="S185" s="2090"/>
      <c r="T185" s="2090"/>
      <c r="U185" s="2146"/>
      <c r="V185" s="2090"/>
      <c r="W185" s="2090"/>
      <c r="X185" s="2090"/>
      <c r="Y185" s="2090"/>
      <c r="Z185" s="2090"/>
      <c r="AA185" s="2143"/>
      <c r="AB185" s="2143"/>
      <c r="AC185" s="2143"/>
      <c r="AD185" s="2143"/>
      <c r="AE185" s="2090"/>
      <c r="AF185" s="2090"/>
      <c r="AG185" s="2090"/>
      <c r="AH185" s="2090"/>
      <c r="AI185" s="2090"/>
      <c r="AJ185" s="2090"/>
      <c r="AK185" s="2090"/>
      <c r="AL185" s="2090"/>
      <c r="AM185" s="2090"/>
      <c r="AN185" s="2090"/>
    </row>
    <row r="186" spans="6:40">
      <c r="F186" s="2090"/>
      <c r="G186" s="2090"/>
      <c r="H186" s="2090"/>
      <c r="I186" s="2144"/>
      <c r="J186" s="2090"/>
      <c r="K186" s="2145"/>
      <c r="L186" s="2090"/>
      <c r="M186" s="2090"/>
      <c r="N186" s="2090"/>
      <c r="O186" s="2090"/>
      <c r="P186" s="2090"/>
      <c r="Q186" s="2090"/>
      <c r="R186" s="2090"/>
      <c r="S186" s="2090"/>
      <c r="T186" s="2090"/>
      <c r="U186" s="2146"/>
      <c r="V186" s="2090"/>
      <c r="W186" s="2090"/>
      <c r="X186" s="2090"/>
      <c r="Y186" s="2090"/>
      <c r="Z186" s="2090"/>
      <c r="AA186" s="2143"/>
      <c r="AB186" s="2143"/>
      <c r="AC186" s="2143"/>
      <c r="AD186" s="2143"/>
      <c r="AE186" s="2090"/>
      <c r="AF186" s="2090"/>
      <c r="AG186" s="2090"/>
      <c r="AH186" s="2090"/>
      <c r="AI186" s="2090"/>
      <c r="AJ186" s="2090"/>
      <c r="AK186" s="2090"/>
      <c r="AL186" s="2090"/>
      <c r="AM186" s="2090"/>
      <c r="AN186" s="2090"/>
    </row>
    <row r="187" spans="6:40">
      <c r="F187" s="2090"/>
      <c r="G187" s="2090"/>
      <c r="H187" s="2090"/>
      <c r="I187" s="2144"/>
      <c r="J187" s="2090"/>
      <c r="K187" s="2145"/>
      <c r="L187" s="2090"/>
      <c r="M187" s="2090"/>
      <c r="N187" s="2090"/>
      <c r="O187" s="2090"/>
      <c r="P187" s="2090"/>
      <c r="Q187" s="2090"/>
      <c r="R187" s="2090"/>
      <c r="S187" s="2090"/>
      <c r="T187" s="2090"/>
      <c r="U187" s="2146"/>
      <c r="V187" s="2090"/>
      <c r="W187" s="2090"/>
      <c r="X187" s="2090"/>
      <c r="Y187" s="2090"/>
      <c r="Z187" s="2090"/>
      <c r="AA187" s="2143"/>
      <c r="AB187" s="2143"/>
      <c r="AC187" s="2143"/>
      <c r="AD187" s="2143"/>
      <c r="AE187" s="2090"/>
      <c r="AF187" s="2090"/>
      <c r="AG187" s="2090"/>
      <c r="AH187" s="2090"/>
      <c r="AI187" s="2090"/>
      <c r="AJ187" s="2090"/>
      <c r="AK187" s="2090"/>
      <c r="AL187" s="2090"/>
      <c r="AM187" s="2090"/>
      <c r="AN187" s="2090"/>
    </row>
    <row r="188" spans="6:40">
      <c r="F188" s="2090"/>
      <c r="G188" s="2090"/>
      <c r="H188" s="2090"/>
      <c r="I188" s="2144"/>
      <c r="J188" s="2090"/>
      <c r="K188" s="2145"/>
      <c r="L188" s="2090"/>
      <c r="M188" s="2090"/>
      <c r="N188" s="2090"/>
      <c r="O188" s="2090"/>
      <c r="P188" s="2090"/>
      <c r="Q188" s="2090"/>
      <c r="R188" s="2090"/>
      <c r="S188" s="2090"/>
      <c r="T188" s="2090"/>
      <c r="U188" s="2146"/>
      <c r="V188" s="2090"/>
      <c r="W188" s="2090"/>
      <c r="X188" s="2090"/>
      <c r="Y188" s="2090"/>
      <c r="Z188" s="2090"/>
      <c r="AA188" s="2143"/>
      <c r="AB188" s="2143"/>
      <c r="AC188" s="2143"/>
      <c r="AD188" s="2143"/>
      <c r="AE188" s="2090"/>
      <c r="AF188" s="2090"/>
      <c r="AG188" s="2090"/>
      <c r="AH188" s="2090"/>
      <c r="AI188" s="2090"/>
      <c r="AJ188" s="2090"/>
      <c r="AK188" s="2090"/>
      <c r="AL188" s="2090"/>
      <c r="AM188" s="2090"/>
      <c r="AN188" s="2090"/>
    </row>
    <row r="189" spans="6:40">
      <c r="F189" s="2090"/>
      <c r="G189" s="2090"/>
      <c r="H189" s="2090"/>
      <c r="I189" s="2144"/>
      <c r="J189" s="2090"/>
      <c r="K189" s="2145"/>
      <c r="L189" s="2090"/>
      <c r="M189" s="2090"/>
      <c r="N189" s="2090"/>
      <c r="O189" s="2090"/>
      <c r="P189" s="2090"/>
      <c r="Q189" s="2090"/>
      <c r="R189" s="2090"/>
      <c r="S189" s="2090"/>
      <c r="T189" s="2090"/>
      <c r="U189" s="2146"/>
      <c r="V189" s="2090"/>
      <c r="W189" s="2090"/>
      <c r="X189" s="2090"/>
      <c r="Y189" s="2090"/>
      <c r="Z189" s="2090"/>
      <c r="AA189" s="2143"/>
      <c r="AB189" s="2143"/>
      <c r="AC189" s="2143"/>
      <c r="AD189" s="2143"/>
      <c r="AE189" s="2090"/>
      <c r="AF189" s="2090"/>
      <c r="AG189" s="2090"/>
      <c r="AH189" s="2090"/>
      <c r="AI189" s="2090"/>
      <c r="AJ189" s="2090"/>
      <c r="AK189" s="2090"/>
      <c r="AL189" s="2090"/>
      <c r="AM189" s="2090"/>
      <c r="AN189" s="2090"/>
    </row>
    <row r="190" spans="6:40">
      <c r="F190" s="2090"/>
      <c r="G190" s="2090"/>
      <c r="H190" s="2090"/>
      <c r="I190" s="2144"/>
      <c r="J190" s="2090"/>
      <c r="K190" s="2145"/>
      <c r="L190" s="2090"/>
      <c r="M190" s="2090"/>
      <c r="N190" s="2090"/>
      <c r="O190" s="2090"/>
      <c r="P190" s="2090"/>
      <c r="Q190" s="2090"/>
      <c r="R190" s="2090"/>
      <c r="S190" s="2090"/>
      <c r="T190" s="2090"/>
      <c r="U190" s="2146"/>
      <c r="V190" s="2090"/>
      <c r="W190" s="2090"/>
      <c r="X190" s="2090"/>
      <c r="Y190" s="2090"/>
      <c r="Z190" s="2090"/>
      <c r="AA190" s="2143"/>
      <c r="AB190" s="2143"/>
      <c r="AC190" s="2143"/>
      <c r="AD190" s="2143"/>
      <c r="AE190" s="2090"/>
      <c r="AF190" s="2090"/>
      <c r="AG190" s="2090"/>
      <c r="AH190" s="2090"/>
      <c r="AI190" s="2090"/>
      <c r="AJ190" s="2090"/>
      <c r="AK190" s="2090"/>
      <c r="AL190" s="2090"/>
      <c r="AM190" s="2090"/>
      <c r="AN190" s="2090"/>
    </row>
    <row r="191" spans="6:40">
      <c r="F191" s="2090"/>
      <c r="G191" s="2090"/>
      <c r="H191" s="2090"/>
      <c r="I191" s="2144"/>
      <c r="J191" s="2090"/>
      <c r="K191" s="2145"/>
      <c r="L191" s="2090"/>
      <c r="M191" s="2090"/>
      <c r="N191" s="2090"/>
      <c r="O191" s="2090"/>
      <c r="P191" s="2090"/>
      <c r="Q191" s="2090"/>
      <c r="R191" s="2090"/>
      <c r="S191" s="2090"/>
      <c r="T191" s="2090"/>
      <c r="U191" s="2146"/>
      <c r="V191" s="2090"/>
      <c r="W191" s="2090"/>
      <c r="X191" s="2090"/>
      <c r="Y191" s="2090"/>
      <c r="Z191" s="2090"/>
      <c r="AA191" s="2143"/>
      <c r="AB191" s="2143"/>
      <c r="AC191" s="2143"/>
      <c r="AD191" s="2143"/>
      <c r="AE191" s="2090"/>
      <c r="AF191" s="2090"/>
      <c r="AG191" s="2090"/>
      <c r="AH191" s="2090"/>
      <c r="AI191" s="2090"/>
      <c r="AJ191" s="2090"/>
      <c r="AK191" s="2090"/>
      <c r="AL191" s="2090"/>
      <c r="AM191" s="2090"/>
      <c r="AN191" s="2090"/>
    </row>
    <row r="192" spans="6:40">
      <c r="F192" s="2090"/>
      <c r="G192" s="2090"/>
      <c r="H192" s="2090"/>
      <c r="I192" s="2144"/>
      <c r="J192" s="2090"/>
      <c r="K192" s="2145"/>
      <c r="L192" s="2090"/>
      <c r="M192" s="2090"/>
      <c r="N192" s="2090"/>
      <c r="O192" s="2090"/>
      <c r="P192" s="2090"/>
      <c r="Q192" s="2090"/>
      <c r="R192" s="2090"/>
      <c r="S192" s="2090"/>
      <c r="T192" s="2090"/>
      <c r="U192" s="2146"/>
      <c r="V192" s="2090"/>
      <c r="W192" s="2090"/>
      <c r="X192" s="2090"/>
      <c r="Y192" s="2090"/>
      <c r="Z192" s="2090"/>
      <c r="AA192" s="2143"/>
      <c r="AB192" s="2143"/>
      <c r="AC192" s="2143"/>
      <c r="AD192" s="2143"/>
      <c r="AE192" s="2090"/>
      <c r="AF192" s="2090"/>
      <c r="AG192" s="2090"/>
      <c r="AH192" s="2090"/>
      <c r="AI192" s="2090"/>
      <c r="AJ192" s="2090"/>
      <c r="AK192" s="2090"/>
      <c r="AL192" s="2090"/>
      <c r="AM192" s="2090"/>
      <c r="AN192" s="2090"/>
    </row>
    <row r="193" spans="6:40">
      <c r="F193" s="2090"/>
      <c r="G193" s="2090"/>
      <c r="H193" s="2090"/>
      <c r="I193" s="2144"/>
      <c r="J193" s="2090"/>
      <c r="K193" s="2145"/>
      <c r="L193" s="2090"/>
      <c r="M193" s="2090"/>
      <c r="N193" s="2090"/>
      <c r="O193" s="2090"/>
      <c r="P193" s="2090"/>
      <c r="Q193" s="2090"/>
      <c r="R193" s="2090"/>
      <c r="S193" s="2090"/>
      <c r="T193" s="2090"/>
      <c r="U193" s="2146"/>
      <c r="V193" s="2090"/>
      <c r="W193" s="2090"/>
      <c r="X193" s="2090"/>
      <c r="Y193" s="2090"/>
      <c r="Z193" s="2090"/>
      <c r="AA193" s="2143"/>
      <c r="AB193" s="2143"/>
      <c r="AC193" s="2143"/>
      <c r="AD193" s="2143"/>
      <c r="AE193" s="2090"/>
      <c r="AF193" s="2090"/>
      <c r="AG193" s="2090"/>
      <c r="AH193" s="2090"/>
      <c r="AI193" s="2090"/>
      <c r="AJ193" s="2090"/>
      <c r="AK193" s="2090"/>
      <c r="AL193" s="2090"/>
      <c r="AM193" s="2090"/>
      <c r="AN193" s="2090"/>
    </row>
    <row r="194" spans="6:40">
      <c r="F194" s="2090"/>
      <c r="G194" s="2090"/>
      <c r="H194" s="2090"/>
      <c r="I194" s="2144"/>
      <c r="J194" s="2090"/>
      <c r="K194" s="2145"/>
      <c r="L194" s="2090"/>
      <c r="M194" s="2090"/>
      <c r="N194" s="2090"/>
      <c r="O194" s="2090"/>
      <c r="P194" s="2090"/>
      <c r="Q194" s="2090"/>
      <c r="R194" s="2090"/>
      <c r="S194" s="2090"/>
      <c r="T194" s="2090"/>
      <c r="U194" s="2146"/>
      <c r="V194" s="2090"/>
      <c r="W194" s="2090"/>
      <c r="X194" s="2090"/>
      <c r="Y194" s="2090"/>
      <c r="Z194" s="2090"/>
      <c r="AA194" s="2143"/>
      <c r="AB194" s="2143"/>
      <c r="AC194" s="2143"/>
      <c r="AD194" s="2143"/>
      <c r="AE194" s="2090"/>
      <c r="AF194" s="2090"/>
      <c r="AG194" s="2090"/>
      <c r="AH194" s="2090"/>
      <c r="AI194" s="2090"/>
      <c r="AJ194" s="2090"/>
      <c r="AK194" s="2090"/>
      <c r="AL194" s="2090"/>
      <c r="AM194" s="2090"/>
      <c r="AN194" s="2090"/>
    </row>
    <row r="195" spans="6:40">
      <c r="F195" s="2090"/>
      <c r="G195" s="2090"/>
      <c r="H195" s="2090"/>
      <c r="I195" s="2144"/>
      <c r="J195" s="2090"/>
      <c r="K195" s="2145"/>
      <c r="L195" s="2090"/>
      <c r="M195" s="2090"/>
      <c r="N195" s="2090"/>
      <c r="O195" s="2090"/>
      <c r="P195" s="2090"/>
      <c r="Q195" s="2090"/>
      <c r="R195" s="2090"/>
      <c r="S195" s="2090"/>
      <c r="T195" s="2090"/>
      <c r="U195" s="2146"/>
      <c r="V195" s="2090"/>
      <c r="W195" s="2090"/>
      <c r="X195" s="2090"/>
      <c r="Y195" s="2090"/>
      <c r="Z195" s="2090"/>
      <c r="AA195" s="2143"/>
      <c r="AB195" s="2143"/>
      <c r="AC195" s="2143"/>
      <c r="AD195" s="2143"/>
      <c r="AE195" s="2090"/>
      <c r="AF195" s="2090"/>
      <c r="AG195" s="2090"/>
      <c r="AH195" s="2090"/>
      <c r="AI195" s="2090"/>
      <c r="AJ195" s="2090"/>
      <c r="AK195" s="2090"/>
      <c r="AL195" s="2090"/>
      <c r="AM195" s="2090"/>
      <c r="AN195" s="2090"/>
    </row>
    <row r="196" spans="6:40">
      <c r="F196" s="2090"/>
      <c r="G196" s="2090"/>
      <c r="H196" s="2090"/>
      <c r="I196" s="2144"/>
      <c r="J196" s="2090"/>
      <c r="K196" s="2145"/>
      <c r="L196" s="2090"/>
      <c r="M196" s="2090"/>
      <c r="N196" s="2090"/>
      <c r="O196" s="2090"/>
      <c r="P196" s="2090"/>
      <c r="Q196" s="2090"/>
      <c r="R196" s="2090"/>
      <c r="S196" s="2090"/>
      <c r="T196" s="2090"/>
      <c r="U196" s="2146"/>
      <c r="V196" s="2090"/>
      <c r="W196" s="2090"/>
      <c r="X196" s="2090"/>
      <c r="Y196" s="2090"/>
      <c r="Z196" s="2090"/>
      <c r="AA196" s="2143"/>
      <c r="AB196" s="2143"/>
      <c r="AC196" s="2143"/>
      <c r="AD196" s="2143"/>
      <c r="AE196" s="2090"/>
      <c r="AF196" s="2090"/>
      <c r="AG196" s="2090"/>
      <c r="AH196" s="2090"/>
      <c r="AI196" s="2090"/>
      <c r="AJ196" s="2090"/>
      <c r="AK196" s="2090"/>
      <c r="AL196" s="2090"/>
      <c r="AM196" s="2090"/>
      <c r="AN196" s="2090"/>
    </row>
    <row r="197" spans="6:40" ht="8.25" customHeight="1">
      <c r="F197" s="2090"/>
      <c r="G197" s="2090"/>
      <c r="H197" s="2090"/>
      <c r="I197" s="2144"/>
      <c r="J197" s="2090"/>
      <c r="K197" s="2145"/>
      <c r="L197" s="2090"/>
      <c r="M197" s="2090"/>
      <c r="N197" s="2090"/>
      <c r="O197" s="2090"/>
      <c r="P197" s="2090"/>
      <c r="Q197" s="2090"/>
      <c r="R197" s="2090"/>
      <c r="S197" s="2090"/>
      <c r="T197" s="2090"/>
      <c r="U197" s="2146"/>
      <c r="V197" s="2090"/>
      <c r="W197" s="2090"/>
      <c r="X197" s="2090"/>
      <c r="Y197" s="2090"/>
      <c r="Z197" s="2090"/>
      <c r="AA197" s="2143"/>
      <c r="AB197" s="2143"/>
      <c r="AC197" s="2143"/>
      <c r="AD197" s="2143"/>
      <c r="AE197" s="2090"/>
      <c r="AF197" s="2090"/>
      <c r="AG197" s="2090"/>
      <c r="AH197" s="2090"/>
      <c r="AI197" s="2090"/>
      <c r="AJ197" s="2090"/>
      <c r="AK197" s="2090"/>
      <c r="AL197" s="2090"/>
      <c r="AM197" s="2090"/>
      <c r="AN197" s="2090"/>
    </row>
    <row r="198" spans="6:40">
      <c r="F198" s="2090"/>
      <c r="G198" s="2090"/>
      <c r="H198" s="2090"/>
      <c r="I198" s="2144"/>
      <c r="J198" s="2090"/>
      <c r="K198" s="2145"/>
      <c r="L198" s="2090"/>
      <c r="M198" s="2090"/>
      <c r="N198" s="2090"/>
      <c r="O198" s="2090"/>
      <c r="P198" s="2090"/>
      <c r="Q198" s="2090"/>
      <c r="R198" s="2090"/>
      <c r="S198" s="2090"/>
      <c r="T198" s="2090"/>
      <c r="U198" s="2146"/>
      <c r="V198" s="2090"/>
      <c r="W198" s="2090"/>
      <c r="X198" s="2090"/>
      <c r="Y198" s="2090"/>
      <c r="Z198" s="2090"/>
      <c r="AA198" s="2143"/>
      <c r="AB198" s="2143"/>
      <c r="AC198" s="2143"/>
      <c r="AD198" s="2143"/>
      <c r="AE198" s="2090"/>
      <c r="AF198" s="2090"/>
      <c r="AG198" s="2090"/>
      <c r="AH198" s="2090"/>
      <c r="AI198" s="2090"/>
      <c r="AJ198" s="2090"/>
      <c r="AK198" s="2090"/>
      <c r="AL198" s="2090"/>
      <c r="AM198" s="2090"/>
      <c r="AN198" s="2090"/>
    </row>
    <row r="199" spans="6:40">
      <c r="F199" s="2090"/>
      <c r="G199" s="2090"/>
      <c r="H199" s="2090"/>
      <c r="I199" s="2144"/>
      <c r="J199" s="2090"/>
      <c r="K199" s="2145"/>
      <c r="L199" s="2090"/>
      <c r="M199" s="2090"/>
      <c r="N199" s="2090"/>
      <c r="O199" s="2090"/>
      <c r="P199" s="2090"/>
      <c r="Q199" s="2090"/>
      <c r="R199" s="2090"/>
      <c r="S199" s="2090"/>
      <c r="T199" s="2090"/>
      <c r="U199" s="2146"/>
      <c r="V199" s="2090"/>
      <c r="W199" s="2090"/>
      <c r="X199" s="2090"/>
      <c r="Y199" s="2090"/>
      <c r="Z199" s="2090"/>
      <c r="AA199" s="2143"/>
      <c r="AB199" s="2143"/>
      <c r="AC199" s="2143"/>
      <c r="AD199" s="2143"/>
      <c r="AE199" s="2090"/>
      <c r="AF199" s="2090"/>
      <c r="AG199" s="2090"/>
      <c r="AH199" s="2090"/>
      <c r="AI199" s="2090"/>
      <c r="AJ199" s="2090"/>
      <c r="AK199" s="2090"/>
      <c r="AL199" s="2090"/>
      <c r="AM199" s="2090"/>
      <c r="AN199" s="2090"/>
    </row>
    <row r="200" spans="6:40" ht="11">
      <c r="F200" s="2090"/>
      <c r="G200" s="2090"/>
      <c r="H200" s="2090"/>
      <c r="I200" s="2144"/>
      <c r="J200" s="2090"/>
      <c r="K200" s="2090"/>
      <c r="L200" s="2090"/>
      <c r="M200" s="2090"/>
      <c r="N200" s="2090"/>
      <c r="O200" s="2090"/>
      <c r="P200" s="2090"/>
      <c r="Q200" s="2090"/>
      <c r="R200" s="2090"/>
      <c r="S200" s="2090"/>
      <c r="T200" s="2090"/>
      <c r="U200" s="2146"/>
      <c r="V200" s="2090"/>
      <c r="W200" s="2090"/>
      <c r="X200" s="2090"/>
      <c r="Y200" s="2090"/>
      <c r="Z200" s="2090"/>
      <c r="AA200" s="2143"/>
      <c r="AB200" s="2143"/>
      <c r="AC200" s="2143"/>
      <c r="AD200" s="2143"/>
      <c r="AE200" s="2090"/>
      <c r="AF200" s="2090"/>
      <c r="AG200" s="2090"/>
      <c r="AH200" s="2090"/>
      <c r="AI200" s="2090"/>
      <c r="AJ200" s="2090"/>
      <c r="AK200" s="2090"/>
      <c r="AL200" s="2090"/>
      <c r="AM200" s="2090"/>
      <c r="AN200" s="2090"/>
    </row>
    <row r="201" spans="6:40" ht="11">
      <c r="F201" s="2090"/>
      <c r="G201" s="2090"/>
      <c r="H201" s="2090"/>
      <c r="I201" s="2144"/>
      <c r="J201" s="2090"/>
      <c r="K201" s="2090"/>
      <c r="L201" s="2090"/>
      <c r="M201" s="2090"/>
      <c r="N201" s="2090"/>
      <c r="O201" s="2090"/>
      <c r="P201" s="2090"/>
      <c r="Q201" s="2090"/>
      <c r="R201" s="2090"/>
      <c r="S201" s="2090"/>
      <c r="T201" s="2090"/>
      <c r="U201" s="2090"/>
      <c r="V201" s="2090"/>
      <c r="W201" s="2090"/>
      <c r="X201" s="2090"/>
      <c r="Y201" s="2090"/>
      <c r="Z201" s="2090"/>
      <c r="AA201" s="2143"/>
      <c r="AB201" s="2143"/>
      <c r="AC201" s="2143"/>
      <c r="AD201" s="2143"/>
      <c r="AE201" s="2090"/>
      <c r="AF201" s="2090"/>
      <c r="AG201" s="2090"/>
      <c r="AH201" s="2090"/>
      <c r="AI201" s="2090"/>
      <c r="AJ201" s="2090"/>
      <c r="AK201" s="2090"/>
      <c r="AL201" s="2090"/>
      <c r="AM201" s="2090"/>
      <c r="AN201" s="2090"/>
    </row>
    <row r="202" spans="6:40" ht="11">
      <c r="F202" s="2090"/>
      <c r="G202" s="2090"/>
      <c r="H202" s="2090"/>
      <c r="I202" s="2090"/>
      <c r="J202" s="2090"/>
      <c r="K202" s="2090"/>
      <c r="L202" s="2090"/>
      <c r="M202" s="2090"/>
      <c r="N202" s="2090"/>
      <c r="O202" s="2090"/>
      <c r="P202" s="2090"/>
      <c r="Q202" s="2090"/>
      <c r="R202" s="2090"/>
      <c r="S202" s="2090"/>
      <c r="T202" s="2090"/>
      <c r="U202" s="2090"/>
      <c r="V202" s="2090"/>
      <c r="W202" s="2090"/>
      <c r="X202" s="2090"/>
      <c r="Y202" s="2090"/>
      <c r="Z202" s="2090"/>
      <c r="AA202" s="2143"/>
      <c r="AB202" s="2143"/>
      <c r="AC202" s="2143"/>
      <c r="AD202" s="2143"/>
      <c r="AE202" s="2090"/>
      <c r="AF202" s="2090"/>
      <c r="AG202" s="2090"/>
      <c r="AH202" s="2090"/>
      <c r="AI202" s="2090"/>
      <c r="AJ202" s="2090"/>
      <c r="AK202" s="2090"/>
      <c r="AL202" s="2090"/>
      <c r="AM202" s="2090"/>
      <c r="AN202" s="2090"/>
    </row>
    <row r="203" spans="6:40" ht="11">
      <c r="F203" s="2090"/>
      <c r="G203" s="2090"/>
      <c r="H203" s="2090"/>
      <c r="I203" s="2090"/>
      <c r="J203" s="2090"/>
      <c r="K203" s="2090"/>
      <c r="L203" s="2090"/>
      <c r="M203" s="2090"/>
      <c r="N203" s="2090"/>
      <c r="O203" s="2090"/>
      <c r="P203" s="2090"/>
      <c r="Q203" s="2090"/>
      <c r="R203" s="2090"/>
      <c r="S203" s="2090"/>
      <c r="T203" s="2090"/>
      <c r="U203" s="2090"/>
      <c r="V203" s="2090"/>
      <c r="W203" s="2090"/>
      <c r="X203" s="2090"/>
      <c r="Y203" s="2090"/>
      <c r="Z203" s="2090"/>
      <c r="AA203" s="2143"/>
      <c r="AB203" s="2143"/>
      <c r="AC203" s="2143"/>
      <c r="AD203" s="2143"/>
      <c r="AE203" s="2090"/>
      <c r="AF203" s="2090"/>
      <c r="AG203" s="2090"/>
      <c r="AH203" s="2090"/>
      <c r="AI203" s="2090"/>
      <c r="AJ203" s="2090"/>
      <c r="AK203" s="2090"/>
      <c r="AL203" s="2090"/>
      <c r="AM203" s="2090"/>
      <c r="AN203" s="2090"/>
    </row>
    <row r="204" spans="6:40" ht="11">
      <c r="F204" s="2090"/>
      <c r="G204" s="2090"/>
      <c r="H204" s="2090"/>
      <c r="I204" s="2090"/>
      <c r="J204" s="2090"/>
      <c r="K204" s="2090"/>
      <c r="L204" s="2090"/>
      <c r="M204" s="2090"/>
      <c r="N204" s="2090"/>
      <c r="O204" s="2090"/>
      <c r="P204" s="2090"/>
      <c r="Q204" s="2090"/>
      <c r="R204" s="2090"/>
      <c r="S204" s="2090"/>
      <c r="T204" s="2090"/>
      <c r="U204" s="2090"/>
      <c r="V204" s="2090"/>
      <c r="W204" s="2090"/>
      <c r="X204" s="2090"/>
      <c r="Y204" s="2090"/>
      <c r="Z204" s="2090"/>
      <c r="AA204" s="2143"/>
      <c r="AB204" s="2143"/>
      <c r="AC204" s="2143"/>
      <c r="AD204" s="2143"/>
      <c r="AE204" s="2090"/>
      <c r="AF204" s="2090"/>
      <c r="AG204" s="2090"/>
      <c r="AH204" s="2090"/>
      <c r="AI204" s="2090"/>
      <c r="AJ204" s="2090"/>
      <c r="AK204" s="2090"/>
      <c r="AL204" s="2090"/>
      <c r="AM204" s="2090"/>
      <c r="AN204" s="2090"/>
    </row>
    <row r="205" spans="6:40" ht="11">
      <c r="F205" s="2090"/>
      <c r="G205" s="2090"/>
      <c r="H205" s="2090"/>
      <c r="I205" s="2090"/>
      <c r="J205" s="2090"/>
      <c r="K205" s="2090"/>
      <c r="L205" s="2090"/>
      <c r="M205" s="2090"/>
      <c r="N205" s="2090"/>
      <c r="O205" s="2090"/>
      <c r="P205" s="2090"/>
      <c r="Q205" s="2090"/>
      <c r="R205" s="2090"/>
      <c r="S205" s="2090"/>
      <c r="T205" s="2090"/>
      <c r="U205" s="2090"/>
      <c r="V205" s="2090"/>
      <c r="W205" s="2090"/>
      <c r="X205" s="2090"/>
      <c r="Y205" s="2090"/>
      <c r="Z205" s="2090"/>
      <c r="AA205" s="2143"/>
      <c r="AB205" s="2143"/>
      <c r="AC205" s="2143"/>
      <c r="AD205" s="2143"/>
      <c r="AE205" s="2090"/>
      <c r="AF205" s="2090"/>
      <c r="AG205" s="2090"/>
      <c r="AH205" s="2090"/>
      <c r="AI205" s="2090"/>
      <c r="AJ205" s="2090"/>
      <c r="AK205" s="2090"/>
      <c r="AL205" s="2090"/>
      <c r="AM205" s="2090"/>
      <c r="AN205" s="2090"/>
    </row>
    <row r="206" spans="6:40" ht="11">
      <c r="F206" s="2090"/>
      <c r="G206" s="2090"/>
      <c r="H206" s="2090"/>
      <c r="I206" s="2090"/>
      <c r="J206" s="2090"/>
      <c r="K206" s="2090"/>
      <c r="L206" s="2090"/>
      <c r="M206" s="2090"/>
      <c r="N206" s="2090"/>
      <c r="O206" s="2090"/>
      <c r="P206" s="2090"/>
      <c r="Q206" s="2090"/>
      <c r="R206" s="2090"/>
      <c r="S206" s="2090"/>
      <c r="T206" s="2090"/>
      <c r="U206" s="2090"/>
      <c r="V206" s="2090"/>
      <c r="W206" s="2090"/>
      <c r="X206" s="2090"/>
      <c r="Y206" s="2090"/>
      <c r="Z206" s="2090"/>
      <c r="AA206" s="2143"/>
      <c r="AB206" s="2143"/>
      <c r="AC206" s="2143"/>
      <c r="AD206" s="2143"/>
      <c r="AE206" s="2090"/>
      <c r="AF206" s="2090"/>
      <c r="AG206" s="2090"/>
      <c r="AH206" s="2090"/>
      <c r="AI206" s="2090"/>
      <c r="AJ206" s="2090"/>
      <c r="AK206" s="2090"/>
      <c r="AL206" s="2090"/>
      <c r="AM206" s="2090"/>
      <c r="AN206" s="2090"/>
    </row>
    <row r="207" spans="6:40" ht="11">
      <c r="F207" s="2090"/>
      <c r="G207" s="2090"/>
      <c r="H207" s="2090"/>
      <c r="I207" s="2090"/>
      <c r="J207" s="2090"/>
      <c r="K207" s="2090"/>
      <c r="L207" s="2090"/>
      <c r="M207" s="2090"/>
      <c r="N207" s="2090"/>
      <c r="O207" s="2090"/>
      <c r="P207" s="2090"/>
      <c r="Q207" s="2090"/>
      <c r="R207" s="2090"/>
      <c r="S207" s="2090"/>
      <c r="T207" s="2090"/>
      <c r="U207" s="2090"/>
      <c r="V207" s="2090"/>
      <c r="W207" s="2090"/>
      <c r="X207" s="2090"/>
      <c r="Y207" s="2090"/>
      <c r="Z207" s="2090"/>
      <c r="AA207" s="2143"/>
      <c r="AB207" s="2143"/>
      <c r="AC207" s="2143"/>
      <c r="AD207" s="2143"/>
      <c r="AE207" s="2090"/>
      <c r="AF207" s="2090"/>
      <c r="AG207" s="2090"/>
      <c r="AH207" s="2090"/>
      <c r="AI207" s="2090"/>
      <c r="AJ207" s="2090"/>
      <c r="AK207" s="2090"/>
      <c r="AL207" s="2090"/>
      <c r="AM207" s="2090"/>
      <c r="AN207" s="2090"/>
    </row>
    <row r="208" spans="6:40" ht="11">
      <c r="F208" s="2090"/>
      <c r="G208" s="2090"/>
      <c r="H208" s="2090"/>
      <c r="I208" s="2090"/>
      <c r="J208" s="2090"/>
      <c r="K208" s="2090"/>
      <c r="L208" s="2090"/>
      <c r="M208" s="2090"/>
      <c r="N208" s="2090"/>
      <c r="O208" s="2090"/>
      <c r="P208" s="2090"/>
      <c r="Q208" s="2090"/>
      <c r="R208" s="2090"/>
      <c r="S208" s="2090"/>
      <c r="T208" s="2090"/>
      <c r="U208" s="2090"/>
      <c r="V208" s="2090"/>
      <c r="W208" s="2090"/>
      <c r="X208" s="2090"/>
      <c r="Y208" s="2090"/>
      <c r="Z208" s="2090"/>
      <c r="AA208" s="2143"/>
      <c r="AB208" s="2143"/>
      <c r="AC208" s="2143"/>
      <c r="AD208" s="2143"/>
      <c r="AE208" s="2090"/>
      <c r="AF208" s="2090"/>
      <c r="AG208" s="2090"/>
      <c r="AH208" s="2090"/>
      <c r="AI208" s="2090"/>
      <c r="AJ208" s="2090"/>
      <c r="AK208" s="2090"/>
      <c r="AL208" s="2090"/>
      <c r="AM208" s="2090"/>
      <c r="AN208" s="2090"/>
    </row>
    <row r="209" spans="6:40" ht="11">
      <c r="F209" s="2090"/>
      <c r="G209" s="2090"/>
      <c r="H209" s="2090"/>
      <c r="I209" s="2090"/>
      <c r="J209" s="2090"/>
      <c r="K209" s="2090"/>
      <c r="L209" s="2090"/>
      <c r="M209" s="2090"/>
      <c r="N209" s="2090"/>
      <c r="O209" s="2090"/>
      <c r="P209" s="2090"/>
      <c r="Q209" s="2090"/>
      <c r="R209" s="2090"/>
      <c r="S209" s="2090"/>
      <c r="T209" s="2090"/>
      <c r="U209" s="2090"/>
      <c r="V209" s="2090"/>
      <c r="W209" s="2090"/>
      <c r="X209" s="2090"/>
      <c r="Y209" s="2090"/>
      <c r="Z209" s="2090"/>
      <c r="AA209" s="2143"/>
      <c r="AB209" s="2143"/>
      <c r="AC209" s="2143"/>
      <c r="AD209" s="2143"/>
      <c r="AE209" s="2090"/>
      <c r="AF209" s="2090"/>
      <c r="AG209" s="2090"/>
      <c r="AH209" s="2090"/>
      <c r="AI209" s="2090"/>
      <c r="AJ209" s="2090"/>
      <c r="AK209" s="2090"/>
      <c r="AL209" s="2090"/>
      <c r="AM209" s="2090"/>
      <c r="AN209" s="2090"/>
    </row>
    <row r="210" spans="6:40" ht="11">
      <c r="F210" s="2090"/>
      <c r="G210" s="2090"/>
      <c r="H210" s="2090"/>
      <c r="I210" s="2090"/>
      <c r="J210" s="2090"/>
      <c r="K210" s="2090"/>
      <c r="L210" s="2090"/>
      <c r="M210" s="2090"/>
      <c r="N210" s="2090"/>
      <c r="O210" s="2090"/>
      <c r="P210" s="2090"/>
      <c r="Q210" s="2090"/>
      <c r="R210" s="2090"/>
      <c r="S210" s="2090"/>
      <c r="T210" s="2090"/>
      <c r="U210" s="2090"/>
      <c r="V210" s="2090"/>
      <c r="W210" s="2090"/>
      <c r="X210" s="2090"/>
      <c r="Y210" s="2090"/>
      <c r="Z210" s="2090"/>
      <c r="AA210" s="2143"/>
      <c r="AB210" s="2143"/>
      <c r="AC210" s="2143"/>
      <c r="AD210" s="2143"/>
      <c r="AE210" s="2090"/>
      <c r="AF210" s="2090"/>
      <c r="AG210" s="2090"/>
      <c r="AH210" s="2090"/>
      <c r="AI210" s="2090"/>
      <c r="AJ210" s="2090"/>
      <c r="AK210" s="2090"/>
      <c r="AL210" s="2090"/>
      <c r="AM210" s="2090"/>
      <c r="AN210" s="2090"/>
    </row>
    <row r="211" spans="6:40" ht="11">
      <c r="F211" s="2090"/>
      <c r="G211" s="2090"/>
      <c r="H211" s="2090"/>
      <c r="I211" s="2090"/>
      <c r="J211" s="2090"/>
      <c r="K211" s="2090"/>
      <c r="L211" s="2090"/>
      <c r="M211" s="2090"/>
      <c r="N211" s="2090"/>
      <c r="O211" s="2090"/>
      <c r="P211" s="2090"/>
      <c r="Q211" s="2090"/>
      <c r="R211" s="2090"/>
      <c r="S211" s="2090"/>
      <c r="T211" s="2090"/>
      <c r="U211" s="2090"/>
      <c r="V211" s="2090"/>
      <c r="W211" s="2090"/>
      <c r="X211" s="2090"/>
      <c r="Y211" s="2090"/>
      <c r="Z211" s="2090"/>
      <c r="AA211" s="2143"/>
      <c r="AB211" s="2143"/>
      <c r="AC211" s="2143"/>
      <c r="AD211" s="2143"/>
      <c r="AE211" s="2090"/>
      <c r="AF211" s="2090"/>
      <c r="AG211" s="2090"/>
      <c r="AH211" s="2090"/>
      <c r="AI211" s="2090"/>
      <c r="AJ211" s="2090"/>
      <c r="AK211" s="2090"/>
      <c r="AL211" s="2090"/>
      <c r="AM211" s="2090"/>
      <c r="AN211" s="2090"/>
    </row>
    <row r="212" spans="6:40" ht="11">
      <c r="F212" s="2090"/>
      <c r="G212" s="2090"/>
      <c r="H212" s="2090"/>
      <c r="I212" s="2090"/>
      <c r="J212" s="2090"/>
      <c r="K212" s="2090"/>
      <c r="L212" s="2090"/>
      <c r="M212" s="2090"/>
      <c r="N212" s="2090"/>
      <c r="O212" s="2090"/>
      <c r="P212" s="2090"/>
      <c r="Q212" s="2090"/>
      <c r="R212" s="2090"/>
      <c r="S212" s="2090"/>
      <c r="T212" s="2090"/>
      <c r="U212" s="2090"/>
      <c r="V212" s="2090"/>
      <c r="W212" s="2090"/>
      <c r="X212" s="2090"/>
      <c r="Y212" s="2090"/>
      <c r="Z212" s="2090"/>
      <c r="AA212" s="2143"/>
      <c r="AB212" s="2143"/>
      <c r="AC212" s="2143"/>
      <c r="AD212" s="2143"/>
      <c r="AE212" s="2090"/>
      <c r="AF212" s="2090"/>
      <c r="AG212" s="2090"/>
      <c r="AH212" s="2090"/>
      <c r="AI212" s="2090"/>
      <c r="AJ212" s="2090"/>
      <c r="AK212" s="2090"/>
      <c r="AL212" s="2090"/>
      <c r="AM212" s="2090"/>
      <c r="AN212" s="2090"/>
    </row>
    <row r="213" spans="6:40" ht="11">
      <c r="F213" s="2090"/>
      <c r="G213" s="2090"/>
      <c r="H213" s="2090"/>
      <c r="I213" s="2090"/>
      <c r="J213" s="2090"/>
      <c r="K213" s="2090"/>
      <c r="L213" s="2090"/>
      <c r="M213" s="2090"/>
      <c r="N213" s="2090"/>
      <c r="O213" s="2090"/>
      <c r="P213" s="2090"/>
      <c r="Q213" s="2090"/>
      <c r="R213" s="2090"/>
      <c r="S213" s="2090"/>
      <c r="T213" s="2090"/>
      <c r="U213" s="2090"/>
      <c r="V213" s="2090"/>
      <c r="W213" s="2090"/>
      <c r="X213" s="2090"/>
      <c r="Y213" s="2090"/>
      <c r="Z213" s="2090"/>
      <c r="AA213" s="2143"/>
      <c r="AB213" s="2143"/>
      <c r="AC213" s="2143"/>
      <c r="AD213" s="2143"/>
      <c r="AE213" s="2090"/>
      <c r="AF213" s="2090"/>
      <c r="AG213" s="2090"/>
      <c r="AH213" s="2090"/>
      <c r="AI213" s="2090"/>
      <c r="AJ213" s="2090"/>
      <c r="AK213" s="2090"/>
      <c r="AL213" s="2090"/>
      <c r="AM213" s="2090"/>
      <c r="AN213" s="2090"/>
    </row>
    <row r="214" spans="6:40" ht="11">
      <c r="F214" s="2090"/>
      <c r="G214" s="2090"/>
      <c r="H214" s="2090"/>
      <c r="I214" s="2090"/>
      <c r="J214" s="2090"/>
      <c r="K214" s="2090"/>
      <c r="L214" s="2090"/>
      <c r="M214" s="2090"/>
      <c r="N214" s="2090"/>
      <c r="O214" s="2090"/>
      <c r="P214" s="2090"/>
      <c r="Q214" s="2090"/>
      <c r="R214" s="2090"/>
      <c r="S214" s="2090"/>
      <c r="T214" s="2090"/>
      <c r="U214" s="2090"/>
      <c r="V214" s="2090"/>
      <c r="W214" s="2090"/>
      <c r="X214" s="2090"/>
      <c r="Y214" s="2090"/>
      <c r="Z214" s="2090"/>
      <c r="AA214" s="2143"/>
      <c r="AB214" s="2143"/>
      <c r="AC214" s="2143"/>
      <c r="AD214" s="2143"/>
      <c r="AE214" s="2090"/>
      <c r="AF214" s="2090"/>
      <c r="AG214" s="2090"/>
      <c r="AH214" s="2090"/>
      <c r="AI214" s="2090"/>
      <c r="AJ214" s="2090"/>
      <c r="AK214" s="2090"/>
      <c r="AL214" s="2090"/>
      <c r="AM214" s="2090"/>
      <c r="AN214" s="2090"/>
    </row>
    <row r="215" spans="6:40" ht="11">
      <c r="F215" s="2090"/>
      <c r="G215" s="2090"/>
      <c r="H215" s="2090"/>
      <c r="I215" s="2090"/>
      <c r="J215" s="2090"/>
      <c r="K215" s="2090"/>
      <c r="L215" s="2090"/>
      <c r="M215" s="2090"/>
      <c r="N215" s="2090"/>
      <c r="O215" s="2090"/>
      <c r="P215" s="2090"/>
      <c r="Q215" s="2090"/>
      <c r="R215" s="2090"/>
      <c r="S215" s="2090"/>
      <c r="T215" s="2090"/>
      <c r="U215" s="2090"/>
      <c r="V215" s="2090"/>
      <c r="W215" s="2090"/>
      <c r="X215" s="2090"/>
      <c r="Y215" s="2090"/>
      <c r="Z215" s="2090"/>
      <c r="AA215" s="2143"/>
      <c r="AB215" s="2143"/>
      <c r="AC215" s="2143"/>
      <c r="AD215" s="2143"/>
      <c r="AE215" s="2090"/>
      <c r="AF215" s="2090"/>
      <c r="AG215" s="2090"/>
      <c r="AH215" s="2090"/>
      <c r="AI215" s="2090"/>
      <c r="AJ215" s="2090"/>
      <c r="AK215" s="2090"/>
      <c r="AL215" s="2090"/>
      <c r="AM215" s="2090"/>
      <c r="AN215" s="2090"/>
    </row>
    <row r="216" spans="6:40" ht="11">
      <c r="F216" s="2090"/>
      <c r="G216" s="2090"/>
      <c r="H216" s="2090"/>
      <c r="I216" s="2090"/>
      <c r="J216" s="2090"/>
      <c r="K216" s="2090"/>
      <c r="L216" s="2090"/>
      <c r="M216" s="2090"/>
      <c r="N216" s="2090"/>
      <c r="O216" s="2090"/>
      <c r="P216" s="2090"/>
      <c r="Q216" s="2090"/>
      <c r="R216" s="2090"/>
      <c r="S216" s="2090"/>
      <c r="T216" s="2090"/>
      <c r="U216" s="2090"/>
      <c r="V216" s="2090"/>
      <c r="W216" s="2090"/>
      <c r="X216" s="2090"/>
      <c r="Y216" s="2090"/>
      <c r="Z216" s="2090"/>
      <c r="AA216" s="2143"/>
      <c r="AB216" s="2143"/>
      <c r="AC216" s="2143"/>
      <c r="AD216" s="2143"/>
      <c r="AE216" s="2090"/>
      <c r="AF216" s="2090"/>
      <c r="AG216" s="2090"/>
      <c r="AH216" s="2090"/>
      <c r="AI216" s="2090"/>
      <c r="AJ216" s="2090"/>
      <c r="AK216" s="2090"/>
      <c r="AL216" s="2090"/>
      <c r="AM216" s="2090"/>
      <c r="AN216" s="2090"/>
    </row>
    <row r="217" spans="6:40" ht="11">
      <c r="F217" s="2090"/>
      <c r="G217" s="2090"/>
      <c r="H217" s="2090"/>
      <c r="I217" s="2090"/>
      <c r="J217" s="2090"/>
      <c r="K217" s="2090"/>
      <c r="L217" s="2090"/>
      <c r="M217" s="2090"/>
      <c r="N217" s="2090"/>
      <c r="O217" s="2090"/>
      <c r="P217" s="2090"/>
      <c r="Q217" s="2090"/>
      <c r="R217" s="2090"/>
      <c r="S217" s="2090"/>
      <c r="T217" s="2090"/>
      <c r="U217" s="2090"/>
      <c r="V217" s="2090"/>
      <c r="W217" s="2090"/>
      <c r="X217" s="2090"/>
      <c r="Y217" s="2090"/>
      <c r="Z217" s="2090"/>
      <c r="AA217" s="2143"/>
      <c r="AB217" s="2143"/>
      <c r="AC217" s="2143"/>
      <c r="AD217" s="2143"/>
      <c r="AE217" s="2090"/>
      <c r="AF217" s="2090"/>
      <c r="AG217" s="2090"/>
      <c r="AH217" s="2090"/>
      <c r="AI217" s="2090"/>
      <c r="AJ217" s="2090"/>
      <c r="AK217" s="2090"/>
      <c r="AL217" s="2090"/>
      <c r="AM217" s="2090"/>
      <c r="AN217" s="2090"/>
    </row>
    <row r="218" spans="6:40" ht="11">
      <c r="F218" s="2090"/>
      <c r="G218" s="2090"/>
      <c r="H218" s="2090"/>
      <c r="I218" s="2090"/>
      <c r="J218" s="2090"/>
      <c r="K218" s="2090"/>
      <c r="L218" s="2090"/>
      <c r="M218" s="2090"/>
      <c r="N218" s="2090"/>
      <c r="O218" s="2090"/>
      <c r="P218" s="2090"/>
      <c r="Q218" s="2090"/>
      <c r="R218" s="2090"/>
      <c r="S218" s="2090"/>
      <c r="T218" s="2090"/>
      <c r="U218" s="2090"/>
      <c r="V218" s="2090"/>
      <c r="W218" s="2090"/>
      <c r="X218" s="2090"/>
      <c r="Y218" s="2090"/>
      <c r="Z218" s="2090"/>
      <c r="AA218" s="2143"/>
      <c r="AB218" s="2143"/>
      <c r="AC218" s="2143"/>
      <c r="AD218" s="2143"/>
      <c r="AE218" s="2090"/>
      <c r="AF218" s="2090"/>
      <c r="AG218" s="2090"/>
      <c r="AH218" s="2090"/>
      <c r="AI218" s="2090"/>
      <c r="AJ218" s="2090"/>
      <c r="AK218" s="2090"/>
      <c r="AL218" s="2090"/>
      <c r="AM218" s="2090"/>
      <c r="AN218" s="2090"/>
    </row>
    <row r="219" spans="6:40" ht="11">
      <c r="F219" s="2090"/>
      <c r="G219" s="2090"/>
      <c r="H219" s="2090"/>
      <c r="I219" s="2090"/>
      <c r="J219" s="2090"/>
      <c r="K219" s="2090"/>
      <c r="L219" s="2090"/>
      <c r="M219" s="2090"/>
      <c r="N219" s="2090"/>
      <c r="O219" s="2090"/>
      <c r="P219" s="2090"/>
      <c r="Q219" s="2090"/>
      <c r="R219" s="2090"/>
      <c r="S219" s="2090"/>
      <c r="T219" s="2090"/>
      <c r="U219" s="2090"/>
      <c r="V219" s="2090"/>
      <c r="W219" s="2090"/>
      <c r="X219" s="2090"/>
      <c r="Y219" s="2090"/>
      <c r="Z219" s="2090"/>
      <c r="AA219" s="2143"/>
      <c r="AB219" s="2143"/>
      <c r="AC219" s="2143"/>
      <c r="AD219" s="2143"/>
      <c r="AE219" s="2090"/>
      <c r="AF219" s="2090"/>
      <c r="AG219" s="2090"/>
      <c r="AH219" s="2090"/>
      <c r="AI219" s="2090"/>
      <c r="AJ219" s="2090"/>
      <c r="AK219" s="2090"/>
      <c r="AL219" s="2090"/>
      <c r="AM219" s="2090"/>
      <c r="AN219" s="2090"/>
    </row>
    <row r="220" spans="6:40" ht="11">
      <c r="F220" s="2090"/>
      <c r="G220" s="2090"/>
      <c r="H220" s="2090"/>
      <c r="I220" s="2090"/>
      <c r="J220" s="2090"/>
      <c r="K220" s="2090"/>
      <c r="L220" s="2090"/>
      <c r="M220" s="2090"/>
      <c r="N220" s="2090"/>
      <c r="O220" s="2090"/>
      <c r="P220" s="2090"/>
      <c r="Q220" s="2090"/>
      <c r="R220" s="2090"/>
      <c r="S220" s="2090"/>
      <c r="T220" s="2090"/>
      <c r="U220" s="2090"/>
      <c r="V220" s="2090"/>
      <c r="W220" s="2090"/>
      <c r="X220" s="2090"/>
      <c r="Y220" s="2090"/>
      <c r="Z220" s="2090"/>
      <c r="AA220" s="2143"/>
      <c r="AB220" s="2143"/>
      <c r="AC220" s="2143"/>
      <c r="AD220" s="2143"/>
      <c r="AE220" s="2090"/>
      <c r="AF220" s="2090"/>
      <c r="AG220" s="2090"/>
      <c r="AH220" s="2090"/>
      <c r="AI220" s="2090"/>
      <c r="AJ220" s="2090"/>
      <c r="AK220" s="2090"/>
      <c r="AL220" s="2090"/>
      <c r="AM220" s="2090"/>
      <c r="AN220" s="2090"/>
    </row>
    <row r="221" spans="6:40" ht="11">
      <c r="F221" s="2090"/>
      <c r="G221" s="2090"/>
      <c r="H221" s="2090"/>
      <c r="I221" s="2090"/>
      <c r="J221" s="2090"/>
      <c r="K221" s="2090"/>
      <c r="L221" s="2090"/>
      <c r="M221" s="2090"/>
      <c r="N221" s="2090"/>
      <c r="O221" s="2090"/>
      <c r="P221" s="2090"/>
      <c r="Q221" s="2090"/>
      <c r="R221" s="2090"/>
      <c r="S221" s="2090"/>
      <c r="T221" s="2090"/>
      <c r="U221" s="2090"/>
      <c r="V221" s="2090"/>
      <c r="W221" s="2090"/>
      <c r="X221" s="2090"/>
      <c r="Y221" s="2090"/>
      <c r="Z221" s="2090"/>
      <c r="AA221" s="2143"/>
      <c r="AB221" s="2143"/>
      <c r="AC221" s="2143"/>
      <c r="AD221" s="2143"/>
      <c r="AE221" s="2090"/>
      <c r="AF221" s="2090"/>
      <c r="AG221" s="2090"/>
      <c r="AH221" s="2090"/>
      <c r="AI221" s="2090"/>
      <c r="AJ221" s="2090"/>
      <c r="AK221" s="2090"/>
      <c r="AL221" s="2090"/>
      <c r="AM221" s="2090"/>
      <c r="AN221" s="2090"/>
    </row>
    <row r="222" spans="6:40" ht="11">
      <c r="F222" s="2090"/>
      <c r="G222" s="2090"/>
      <c r="H222" s="2090"/>
      <c r="I222" s="2090"/>
      <c r="J222" s="2090"/>
      <c r="K222" s="2090"/>
      <c r="L222" s="2090"/>
      <c r="M222" s="2090"/>
      <c r="N222" s="2090"/>
      <c r="O222" s="2090"/>
      <c r="P222" s="2090"/>
      <c r="Q222" s="2090"/>
      <c r="R222" s="2090"/>
      <c r="S222" s="2090"/>
      <c r="T222" s="2090"/>
      <c r="U222" s="2090"/>
      <c r="V222" s="2090"/>
      <c r="W222" s="2090"/>
      <c r="X222" s="2090"/>
      <c r="Y222" s="2090"/>
      <c r="Z222" s="2090"/>
      <c r="AA222" s="2143"/>
      <c r="AB222" s="2143"/>
      <c r="AC222" s="2143"/>
      <c r="AD222" s="2143"/>
      <c r="AE222" s="2090"/>
      <c r="AF222" s="2090"/>
      <c r="AG222" s="2090"/>
      <c r="AH222" s="2090"/>
      <c r="AI222" s="2090"/>
      <c r="AJ222" s="2090"/>
      <c r="AK222" s="2090"/>
      <c r="AL222" s="2090"/>
      <c r="AM222" s="2090"/>
      <c r="AN222" s="2090"/>
    </row>
    <row r="223" spans="6:40" ht="11">
      <c r="F223" s="2090"/>
      <c r="G223" s="2090"/>
      <c r="H223" s="2090"/>
      <c r="I223" s="2090"/>
      <c r="J223" s="2090"/>
      <c r="K223" s="2090"/>
      <c r="L223" s="2090"/>
      <c r="M223" s="2090"/>
      <c r="N223" s="2090"/>
      <c r="O223" s="2090"/>
      <c r="P223" s="2090"/>
      <c r="Q223" s="2090"/>
      <c r="R223" s="2090"/>
      <c r="S223" s="2090"/>
      <c r="T223" s="2090"/>
      <c r="U223" s="2090"/>
      <c r="V223" s="2090"/>
      <c r="W223" s="2090"/>
      <c r="X223" s="2090"/>
      <c r="Y223" s="2090"/>
      <c r="Z223" s="2090"/>
      <c r="AA223" s="2143"/>
      <c r="AB223" s="2143"/>
      <c r="AC223" s="2143"/>
      <c r="AD223" s="2143"/>
      <c r="AE223" s="2090"/>
      <c r="AF223" s="2090"/>
      <c r="AG223" s="2090"/>
      <c r="AH223" s="2090"/>
      <c r="AI223" s="2090"/>
      <c r="AJ223" s="2090"/>
      <c r="AK223" s="2090"/>
      <c r="AL223" s="2090"/>
      <c r="AM223" s="2090"/>
      <c r="AN223" s="2090"/>
    </row>
    <row r="224" spans="6:40" ht="11">
      <c r="F224" s="2090"/>
      <c r="G224" s="2090"/>
      <c r="H224" s="2090"/>
      <c r="I224" s="2090"/>
      <c r="J224" s="2090"/>
      <c r="K224" s="2090"/>
      <c r="L224" s="2090"/>
      <c r="M224" s="2090"/>
      <c r="N224" s="2090"/>
      <c r="O224" s="2090"/>
      <c r="P224" s="2090"/>
      <c r="Q224" s="2090"/>
      <c r="R224" s="2090"/>
      <c r="S224" s="2090"/>
      <c r="T224" s="2090"/>
      <c r="U224" s="2090"/>
      <c r="V224" s="2090"/>
      <c r="W224" s="2090"/>
      <c r="X224" s="2090"/>
      <c r="Y224" s="2090"/>
      <c r="Z224" s="2090"/>
      <c r="AA224" s="2143"/>
      <c r="AB224" s="2143"/>
      <c r="AC224" s="2143"/>
      <c r="AD224" s="2143"/>
      <c r="AE224" s="2090"/>
      <c r="AF224" s="2090"/>
      <c r="AG224" s="2090"/>
      <c r="AH224" s="2090"/>
      <c r="AI224" s="2090"/>
      <c r="AJ224" s="2090"/>
      <c r="AK224" s="2090"/>
      <c r="AL224" s="2090"/>
      <c r="AM224" s="2090"/>
      <c r="AN224" s="2090"/>
    </row>
    <row r="225" spans="6:40" ht="11">
      <c r="F225" s="2090"/>
      <c r="G225" s="2090"/>
      <c r="H225" s="2090"/>
      <c r="I225" s="2090"/>
      <c r="J225" s="2090"/>
      <c r="K225" s="2090"/>
      <c r="L225" s="2090"/>
      <c r="M225" s="2090"/>
      <c r="N225" s="2090"/>
      <c r="O225" s="2090"/>
      <c r="P225" s="2090"/>
      <c r="Q225" s="2090"/>
      <c r="R225" s="2090"/>
      <c r="S225" s="2090"/>
      <c r="T225" s="2090"/>
      <c r="U225" s="2090"/>
      <c r="V225" s="2090"/>
      <c r="W225" s="2090"/>
      <c r="X225" s="2090"/>
      <c r="Y225" s="2090"/>
      <c r="Z225" s="2090"/>
      <c r="AA225" s="2143"/>
      <c r="AB225" s="2143"/>
      <c r="AC225" s="2143"/>
      <c r="AD225" s="2143"/>
      <c r="AE225" s="2090"/>
      <c r="AF225" s="2090"/>
      <c r="AG225" s="2090"/>
      <c r="AH225" s="2090"/>
      <c r="AI225" s="2090"/>
      <c r="AJ225" s="2090"/>
      <c r="AK225" s="2090"/>
      <c r="AL225" s="2090"/>
      <c r="AM225" s="2090"/>
      <c r="AN225" s="2090"/>
    </row>
    <row r="226" spans="6:40" ht="11">
      <c r="F226" s="2090"/>
      <c r="G226" s="2090"/>
      <c r="H226" s="2090"/>
      <c r="I226" s="2090"/>
      <c r="J226" s="2090"/>
      <c r="K226" s="2090"/>
      <c r="L226" s="2090"/>
      <c r="M226" s="2090"/>
      <c r="N226" s="2090"/>
      <c r="O226" s="2090"/>
      <c r="P226" s="2090"/>
      <c r="Q226" s="2090"/>
      <c r="R226" s="2090"/>
      <c r="S226" s="2090"/>
      <c r="T226" s="2090"/>
      <c r="U226" s="2090"/>
      <c r="V226" s="2090"/>
      <c r="W226" s="2090"/>
      <c r="X226" s="2090"/>
      <c r="Y226" s="2090"/>
      <c r="Z226" s="2090"/>
      <c r="AA226" s="2143"/>
      <c r="AB226" s="2143"/>
      <c r="AC226" s="2143"/>
      <c r="AD226" s="2143"/>
      <c r="AE226" s="2090"/>
      <c r="AF226" s="2090"/>
      <c r="AG226" s="2090"/>
      <c r="AH226" s="2090"/>
      <c r="AI226" s="2090"/>
      <c r="AJ226" s="2090"/>
      <c r="AK226" s="2090"/>
      <c r="AL226" s="2090"/>
      <c r="AM226" s="2090"/>
      <c r="AN226" s="2090"/>
    </row>
    <row r="227" spans="6:40" ht="11">
      <c r="F227" s="2090"/>
      <c r="G227" s="2090"/>
      <c r="H227" s="2090"/>
      <c r="I227" s="2090"/>
      <c r="J227" s="2090"/>
      <c r="K227" s="2090"/>
      <c r="L227" s="2090"/>
      <c r="M227" s="2090"/>
      <c r="N227" s="2090"/>
      <c r="O227" s="2090"/>
      <c r="P227" s="2090"/>
      <c r="Q227" s="2090"/>
      <c r="R227" s="2090"/>
      <c r="S227" s="2090"/>
      <c r="T227" s="2090"/>
      <c r="U227" s="2090"/>
      <c r="V227" s="2090"/>
      <c r="W227" s="2090"/>
      <c r="X227" s="2090"/>
      <c r="Y227" s="2090"/>
      <c r="Z227" s="2090"/>
      <c r="AA227" s="2143"/>
      <c r="AB227" s="2143"/>
      <c r="AC227" s="2143"/>
      <c r="AD227" s="2143"/>
      <c r="AE227" s="2090"/>
      <c r="AF227" s="2090"/>
      <c r="AG227" s="2090"/>
      <c r="AH227" s="2090"/>
      <c r="AI227" s="2090"/>
      <c r="AJ227" s="2090"/>
      <c r="AK227" s="2090"/>
      <c r="AL227" s="2090"/>
      <c r="AM227" s="2090"/>
      <c r="AN227" s="2090"/>
    </row>
    <row r="228" spans="6:40" ht="11">
      <c r="F228" s="2090"/>
      <c r="G228" s="2090"/>
      <c r="H228" s="2090"/>
      <c r="I228" s="2090"/>
      <c r="J228" s="2090"/>
      <c r="K228" s="2090"/>
      <c r="L228" s="2090"/>
      <c r="M228" s="2090"/>
      <c r="N228" s="2090"/>
      <c r="O228" s="2090"/>
      <c r="P228" s="2090"/>
      <c r="Q228" s="2090"/>
      <c r="R228" s="2090"/>
      <c r="S228" s="2090"/>
      <c r="T228" s="2090"/>
      <c r="U228" s="2090"/>
      <c r="V228" s="2090"/>
      <c r="W228" s="2090"/>
      <c r="X228" s="2090"/>
      <c r="Y228" s="2090"/>
      <c r="Z228" s="2090"/>
      <c r="AA228" s="2143"/>
      <c r="AB228" s="2143"/>
      <c r="AC228" s="2143"/>
      <c r="AD228" s="2143"/>
      <c r="AE228" s="2090"/>
      <c r="AF228" s="2090"/>
      <c r="AG228" s="2090"/>
      <c r="AH228" s="2090"/>
      <c r="AI228" s="2090"/>
      <c r="AJ228" s="2090"/>
      <c r="AK228" s="2090"/>
      <c r="AL228" s="2090"/>
      <c r="AM228" s="2090"/>
      <c r="AN228" s="2090"/>
    </row>
    <row r="229" spans="6:40" ht="11">
      <c r="F229" s="2090"/>
      <c r="G229" s="2090"/>
      <c r="H229" s="2090"/>
      <c r="I229" s="2090"/>
      <c r="J229" s="2090"/>
      <c r="K229" s="2090"/>
      <c r="L229" s="2090"/>
      <c r="M229" s="2090"/>
      <c r="N229" s="2090"/>
      <c r="O229" s="2090"/>
      <c r="P229" s="2090"/>
      <c r="Q229" s="2090"/>
      <c r="R229" s="2090"/>
      <c r="S229" s="2090"/>
      <c r="T229" s="2090"/>
      <c r="U229" s="2090"/>
      <c r="V229" s="2090"/>
      <c r="W229" s="2090"/>
      <c r="X229" s="2090"/>
      <c r="Y229" s="2090"/>
      <c r="Z229" s="2090"/>
      <c r="AA229" s="2143"/>
      <c r="AB229" s="2143"/>
      <c r="AC229" s="2143"/>
      <c r="AD229" s="2143"/>
      <c r="AE229" s="2090"/>
      <c r="AF229" s="2090"/>
      <c r="AG229" s="2090"/>
      <c r="AH229" s="2090"/>
      <c r="AI229" s="2090"/>
      <c r="AJ229" s="2090"/>
      <c r="AK229" s="2090"/>
      <c r="AL229" s="2090"/>
      <c r="AM229" s="2090"/>
      <c r="AN229" s="2090"/>
    </row>
    <row r="230" spans="6:40" ht="11">
      <c r="F230" s="2090"/>
      <c r="G230" s="2090"/>
      <c r="H230" s="2090"/>
      <c r="I230" s="2090"/>
      <c r="J230" s="2090"/>
      <c r="K230" s="2090"/>
      <c r="L230" s="2090"/>
      <c r="M230" s="2090"/>
      <c r="N230" s="2090"/>
      <c r="O230" s="2090"/>
      <c r="Q230" s="2090"/>
      <c r="R230" s="2090"/>
      <c r="S230" s="2090"/>
      <c r="T230" s="2090"/>
      <c r="U230" s="2090"/>
      <c r="V230" s="2090"/>
      <c r="W230" s="2090"/>
      <c r="X230" s="2090"/>
      <c r="Y230" s="2090"/>
      <c r="Z230" s="2090"/>
      <c r="AA230" s="2143"/>
      <c r="AB230" s="2143"/>
      <c r="AC230" s="2143"/>
      <c r="AD230" s="2143"/>
      <c r="AE230" s="2090"/>
      <c r="AF230" s="2090"/>
      <c r="AG230" s="2090"/>
      <c r="AH230" s="2090"/>
      <c r="AI230" s="2090"/>
      <c r="AJ230" s="2090"/>
      <c r="AK230" s="2090"/>
      <c r="AL230" s="2090"/>
      <c r="AM230" s="2090"/>
      <c r="AN230" s="2090"/>
    </row>
    <row r="231" spans="6:40">
      <c r="AA231" s="2143"/>
      <c r="AB231" s="2143"/>
      <c r="AC231" s="2143"/>
      <c r="AD231" s="2143"/>
    </row>
    <row r="232" spans="6:40">
      <c r="AA232" s="2143"/>
      <c r="AB232" s="2143"/>
      <c r="AC232" s="2143"/>
      <c r="AD232" s="2143"/>
    </row>
    <row r="233" spans="6:40">
      <c r="AA233" s="2143"/>
      <c r="AB233" s="2143"/>
      <c r="AC233" s="2143"/>
      <c r="AD233" s="2143"/>
    </row>
    <row r="234" spans="6:40">
      <c r="AA234" s="2143"/>
      <c r="AB234" s="2143"/>
      <c r="AC234" s="2143"/>
      <c r="AD234" s="2143"/>
    </row>
    <row r="235" spans="6:40">
      <c r="AA235" s="2143"/>
      <c r="AB235" s="2143"/>
      <c r="AC235" s="2143"/>
      <c r="AD235" s="2143"/>
    </row>
    <row r="236" spans="6:40">
      <c r="AA236" s="2143"/>
      <c r="AB236" s="2143"/>
      <c r="AC236" s="2143"/>
      <c r="AD236" s="2143"/>
    </row>
    <row r="237" spans="6:40">
      <c r="AC237" s="2147"/>
    </row>
    <row r="238" spans="6:40">
      <c r="AC238" s="2147"/>
    </row>
    <row r="239" spans="6:40">
      <c r="AC239" s="2147"/>
    </row>
  </sheetData>
  <mergeCells count="20">
    <mergeCell ref="B105:B108"/>
    <mergeCell ref="B109:B112"/>
    <mergeCell ref="AH1:AI1"/>
    <mergeCell ref="B1:K1"/>
    <mergeCell ref="F2:AG2"/>
    <mergeCell ref="B5:B10"/>
    <mergeCell ref="B48:B51"/>
    <mergeCell ref="AO2:AO4"/>
    <mergeCell ref="AO35:AO36"/>
    <mergeCell ref="AO92:AO93"/>
    <mergeCell ref="B11:B16"/>
    <mergeCell ref="B17:B20"/>
    <mergeCell ref="B21:B31"/>
    <mergeCell ref="B34:B47"/>
    <mergeCell ref="B52:B55"/>
    <mergeCell ref="B62:B67"/>
    <mergeCell ref="B68:B73"/>
    <mergeCell ref="B74:B77"/>
    <mergeCell ref="B78:B88"/>
    <mergeCell ref="B91:B104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680E-447A-4C78-8404-40DD3BF35B36}">
  <dimension ref="A1:Y91"/>
  <sheetViews>
    <sheetView workbookViewId="0">
      <pane xSplit="2" ySplit="4" topLeftCell="C64" activePane="bottomRight" state="frozen"/>
      <selection pane="topRight" activeCell="C1" sqref="C1"/>
      <selection pane="bottomLeft" activeCell="A5" sqref="A5"/>
      <selection pane="bottomRight" activeCell="L71" sqref="L71"/>
    </sheetView>
  </sheetViews>
  <sheetFormatPr defaultRowHeight="13"/>
  <cols>
    <col min="2" max="2" width="8.36328125" customWidth="1"/>
    <col min="3" max="7" width="11.08984375" customWidth="1"/>
    <col min="8" max="9" width="11.90625" customWidth="1"/>
    <col min="10" max="12" width="11.08984375" customWidth="1"/>
    <col min="13" max="13" width="12.08984375" customWidth="1"/>
    <col min="14" max="14" width="21.453125" customWidth="1"/>
    <col min="16" max="16" width="13.6328125" customWidth="1"/>
    <col min="17" max="17" width="9.90625" customWidth="1"/>
  </cols>
  <sheetData>
    <row r="1" spans="1:17">
      <c r="A1" s="477" t="s">
        <v>1153</v>
      </c>
      <c r="B1" s="38"/>
      <c r="C1" s="38"/>
      <c r="D1" s="38"/>
      <c r="E1" s="38"/>
      <c r="F1" s="38"/>
      <c r="G1" s="38"/>
      <c r="H1" s="1480">
        <f>AVERAGE(H17:H28)</f>
        <v>100.78333333333335</v>
      </c>
      <c r="I1" s="1480">
        <v>100</v>
      </c>
      <c r="J1" s="38"/>
      <c r="K1" s="38"/>
      <c r="L1" s="38"/>
      <c r="M1" s="1357">
        <v>46112</v>
      </c>
      <c r="N1" s="38"/>
    </row>
    <row r="2" spans="1:17">
      <c r="A2" s="38"/>
      <c r="B2" s="38"/>
      <c r="C2" s="76" t="s">
        <v>1154</v>
      </c>
      <c r="D2" s="76" t="s">
        <v>1154</v>
      </c>
      <c r="E2" s="38" t="s">
        <v>1198</v>
      </c>
      <c r="F2" s="38" t="s">
        <v>1198</v>
      </c>
      <c r="G2" s="38" t="s">
        <v>1155</v>
      </c>
      <c r="H2" s="38" t="s">
        <v>764</v>
      </c>
      <c r="I2" s="1117" t="s">
        <v>1198</v>
      </c>
      <c r="J2" s="38"/>
      <c r="K2" s="38"/>
      <c r="L2" s="76" t="s">
        <v>1156</v>
      </c>
      <c r="M2" s="76" t="s">
        <v>1157</v>
      </c>
      <c r="N2" s="38"/>
    </row>
    <row r="3" spans="1:17">
      <c r="A3" s="314" t="s">
        <v>352</v>
      </c>
      <c r="B3" s="924"/>
      <c r="C3" s="1358" t="s">
        <v>1158</v>
      </c>
      <c r="D3" s="300" t="s">
        <v>1159</v>
      </c>
      <c r="E3" s="1359" t="s">
        <v>358</v>
      </c>
      <c r="F3" s="1360" t="s">
        <v>1160</v>
      </c>
      <c r="G3" s="1361" t="s">
        <v>1161</v>
      </c>
      <c r="H3" s="1362" t="s">
        <v>1162</v>
      </c>
      <c r="I3" s="1362" t="s">
        <v>1162</v>
      </c>
      <c r="J3" s="1362" t="s">
        <v>1163</v>
      </c>
      <c r="K3" s="1363"/>
      <c r="L3" s="1364"/>
      <c r="M3" s="1426" t="s">
        <v>1123</v>
      </c>
      <c r="N3" s="1427" t="s">
        <v>1164</v>
      </c>
      <c r="O3" s="1160"/>
      <c r="P3" s="1160"/>
      <c r="Q3" s="1161"/>
    </row>
    <row r="4" spans="1:17">
      <c r="A4" s="927"/>
      <c r="B4" s="928"/>
      <c r="C4" s="1365" t="s">
        <v>1150</v>
      </c>
      <c r="D4" s="1865" t="s">
        <v>1150</v>
      </c>
      <c r="E4" s="1462" t="s">
        <v>1165</v>
      </c>
      <c r="F4" s="1491" t="s">
        <v>1166</v>
      </c>
      <c r="G4" s="1366" t="s">
        <v>1166</v>
      </c>
      <c r="H4" s="1367" t="s">
        <v>1167</v>
      </c>
      <c r="I4" s="1367" t="s">
        <v>1167</v>
      </c>
      <c r="J4" s="1368" t="s">
        <v>64</v>
      </c>
      <c r="K4" s="1369" t="s">
        <v>1168</v>
      </c>
      <c r="L4" s="1369" t="s">
        <v>1169</v>
      </c>
      <c r="M4" s="1428" t="s">
        <v>1166</v>
      </c>
      <c r="N4" s="927"/>
      <c r="O4" s="931"/>
      <c r="P4" s="931"/>
      <c r="Q4" s="1116"/>
    </row>
    <row r="5" spans="1:17">
      <c r="A5" s="763" t="s">
        <v>756</v>
      </c>
      <c r="B5" s="765" t="s">
        <v>3</v>
      </c>
      <c r="C5" s="1866"/>
      <c r="D5" s="572"/>
      <c r="E5" s="2158">
        <f>'5兵庫県CI'!D353</f>
        <v>118.99</v>
      </c>
      <c r="F5" s="1373">
        <f>'7兵庫県CI一致個別指標'!M368</f>
        <v>110.3</v>
      </c>
      <c r="G5" s="1481">
        <v>1.47</v>
      </c>
      <c r="H5" s="1370">
        <v>99.2</v>
      </c>
      <c r="I5" s="1373"/>
      <c r="J5" s="1371">
        <f t="shared" ref="J5:J18" si="0">K5+L5</f>
        <v>67339</v>
      </c>
      <c r="K5" s="1372">
        <v>20558</v>
      </c>
      <c r="L5" s="1372">
        <v>46781</v>
      </c>
      <c r="M5" s="1373">
        <v>106.7569506</v>
      </c>
      <c r="N5" s="1079" t="s">
        <v>1219</v>
      </c>
      <c r="O5" s="1080"/>
      <c r="P5" s="1082"/>
      <c r="Q5" s="1080"/>
    </row>
    <row r="6" spans="1:17">
      <c r="A6" s="764">
        <v>2019</v>
      </c>
      <c r="B6" s="564" t="s">
        <v>4</v>
      </c>
      <c r="C6" s="1867"/>
      <c r="D6" s="570"/>
      <c r="E6" s="2159">
        <f>'5兵庫県CI'!D354</f>
        <v>121.52</v>
      </c>
      <c r="F6" s="1378">
        <f>'7兵庫県CI一致個別指標'!M369</f>
        <v>114.3</v>
      </c>
      <c r="G6" s="1482">
        <v>1.46</v>
      </c>
      <c r="H6" s="1375">
        <v>99</v>
      </c>
      <c r="I6" s="1378"/>
      <c r="J6" s="1376">
        <f t="shared" si="0"/>
        <v>59052</v>
      </c>
      <c r="K6" s="1377">
        <v>16804</v>
      </c>
      <c r="L6" s="1377">
        <v>42248</v>
      </c>
      <c r="M6" s="1378">
        <v>103.53445809999999</v>
      </c>
      <c r="N6" s="1079"/>
      <c r="O6" s="1080"/>
      <c r="P6" s="1082"/>
      <c r="Q6" s="1080"/>
    </row>
    <row r="7" spans="1:17">
      <c r="A7" s="764"/>
      <c r="B7" s="564" t="s">
        <v>5</v>
      </c>
      <c r="C7" s="1459">
        <v>55341.040520570379</v>
      </c>
      <c r="D7" s="2463">
        <v>55658.346750095428</v>
      </c>
      <c r="E7" s="2159">
        <f>'5兵庫県CI'!D355</f>
        <v>118.78</v>
      </c>
      <c r="F7" s="1378">
        <f>'7兵庫県CI一致個別指標'!M370</f>
        <v>109.4</v>
      </c>
      <c r="G7" s="1482">
        <v>1.45</v>
      </c>
      <c r="H7" s="1375">
        <v>98.6</v>
      </c>
      <c r="I7" s="1378"/>
      <c r="J7" s="1376">
        <f t="shared" si="0"/>
        <v>67779</v>
      </c>
      <c r="K7" s="1377">
        <v>20451</v>
      </c>
      <c r="L7" s="1377">
        <v>47328</v>
      </c>
      <c r="M7" s="1378">
        <v>103.9274752</v>
      </c>
      <c r="N7" s="1079" t="s">
        <v>271</v>
      </c>
      <c r="O7" s="1080"/>
      <c r="P7" s="1082"/>
      <c r="Q7" s="1080"/>
    </row>
    <row r="8" spans="1:17">
      <c r="A8" s="764"/>
      <c r="B8" s="564" t="s">
        <v>6</v>
      </c>
      <c r="C8" s="1867"/>
      <c r="D8" s="570"/>
      <c r="E8" s="2159">
        <f>'5兵庫県CI'!D356</f>
        <v>118.76</v>
      </c>
      <c r="F8" s="1378">
        <f>'7兵庫県CI一致個別指標'!M371</f>
        <v>110.5</v>
      </c>
      <c r="G8" s="1482">
        <v>1.44</v>
      </c>
      <c r="H8" s="1375">
        <v>100.1</v>
      </c>
      <c r="I8" s="1378"/>
      <c r="J8" s="1376">
        <f t="shared" si="0"/>
        <v>63588</v>
      </c>
      <c r="K8" s="1377">
        <v>18110</v>
      </c>
      <c r="L8" s="1377">
        <v>45478</v>
      </c>
      <c r="M8" s="1378">
        <v>104.7428403</v>
      </c>
      <c r="N8" s="1079"/>
      <c r="O8" s="1080"/>
      <c r="P8" s="1082"/>
      <c r="Q8" s="1080"/>
    </row>
    <row r="9" spans="1:17">
      <c r="A9" s="764" t="s">
        <v>791</v>
      </c>
      <c r="B9" s="564" t="s">
        <v>7</v>
      </c>
      <c r="C9" s="1867"/>
      <c r="D9" s="570"/>
      <c r="E9" s="2159">
        <f>'5兵庫県CI'!D357</f>
        <v>122.42</v>
      </c>
      <c r="F9" s="1378">
        <f>'7兵庫県CI一致個別指標'!M372</f>
        <v>113.1</v>
      </c>
      <c r="G9" s="1482">
        <v>1.44</v>
      </c>
      <c r="H9" s="1375">
        <v>100.7</v>
      </c>
      <c r="I9" s="1378"/>
      <c r="J9" s="1376">
        <f t="shared" si="0"/>
        <v>64949</v>
      </c>
      <c r="K9" s="1377">
        <v>18174</v>
      </c>
      <c r="L9" s="1377">
        <v>46775</v>
      </c>
      <c r="M9" s="1378">
        <v>103.252469</v>
      </c>
      <c r="O9" s="1080"/>
      <c r="P9" s="1082"/>
      <c r="Q9" s="1080"/>
    </row>
    <row r="10" spans="1:17">
      <c r="A10" s="764"/>
      <c r="B10" s="564" t="s">
        <v>8</v>
      </c>
      <c r="C10" s="1459">
        <v>55413.708014192627</v>
      </c>
      <c r="D10" s="2463">
        <v>54910.304271840483</v>
      </c>
      <c r="E10" s="2159">
        <f>'5兵庫県CI'!D358</f>
        <v>119.11</v>
      </c>
      <c r="F10" s="1378">
        <f>'7兵庫県CI一致個別指標'!M373</f>
        <v>113.6</v>
      </c>
      <c r="G10" s="1482">
        <v>1.45</v>
      </c>
      <c r="H10" s="1375">
        <v>100.8</v>
      </c>
      <c r="I10" s="1378"/>
      <c r="J10" s="1376">
        <f t="shared" si="0"/>
        <v>65148</v>
      </c>
      <c r="K10" s="1377">
        <v>18442</v>
      </c>
      <c r="L10" s="1377">
        <v>46706</v>
      </c>
      <c r="M10" s="1378">
        <v>104.4668909</v>
      </c>
      <c r="N10" s="1079"/>
      <c r="O10" s="1080"/>
      <c r="P10" s="1082"/>
      <c r="Q10" s="1080"/>
    </row>
    <row r="11" spans="1:17">
      <c r="A11" s="764"/>
      <c r="B11" s="564" t="s">
        <v>9</v>
      </c>
      <c r="C11" s="1867"/>
      <c r="D11" s="570"/>
      <c r="E11" s="2159">
        <f>'5兵庫県CI'!D359</f>
        <v>121.68</v>
      </c>
      <c r="F11" s="1378">
        <f>'7兵庫県CI一致個別指標'!M374</f>
        <v>119.3</v>
      </c>
      <c r="G11" s="1482">
        <v>1.43</v>
      </c>
      <c r="H11" s="1375">
        <v>100.9</v>
      </c>
      <c r="I11" s="1378"/>
      <c r="J11" s="1376">
        <f t="shared" si="0"/>
        <v>67989</v>
      </c>
      <c r="K11" s="1377">
        <v>20729</v>
      </c>
      <c r="L11" s="1377">
        <v>47260</v>
      </c>
      <c r="M11" s="1378">
        <v>103.678563</v>
      </c>
      <c r="N11" s="1079"/>
      <c r="O11" s="1080"/>
      <c r="P11" s="1082"/>
      <c r="Q11" s="1080"/>
    </row>
    <row r="12" spans="1:17">
      <c r="A12" s="764"/>
      <c r="B12" s="564" t="s">
        <v>10</v>
      </c>
      <c r="C12" s="1867"/>
      <c r="D12" s="570"/>
      <c r="E12" s="2159">
        <f>'5兵庫県CI'!D360</f>
        <v>114.4</v>
      </c>
      <c r="F12" s="1378">
        <f>'7兵庫県CI一致個別指標'!M375</f>
        <v>108.7</v>
      </c>
      <c r="G12" s="1482">
        <v>1.42</v>
      </c>
      <c r="H12" s="1375">
        <v>100.8</v>
      </c>
      <c r="I12" s="1378"/>
      <c r="J12" s="1376">
        <f t="shared" si="0"/>
        <v>67159</v>
      </c>
      <c r="K12" s="1377">
        <v>17634</v>
      </c>
      <c r="L12" s="1377">
        <v>49525</v>
      </c>
      <c r="M12" s="1378">
        <v>103.4765933</v>
      </c>
      <c r="N12" s="1079"/>
      <c r="O12" s="1080"/>
      <c r="P12" s="1082"/>
      <c r="Q12" s="1080"/>
    </row>
    <row r="13" spans="1:17">
      <c r="A13" s="764"/>
      <c r="B13" s="564" t="s">
        <v>11</v>
      </c>
      <c r="C13" s="1459">
        <v>54923.519579414518</v>
      </c>
      <c r="D13" s="2463">
        <v>55184.523786877377</v>
      </c>
      <c r="E13" s="2159">
        <f>'5兵庫県CI'!D361</f>
        <v>118.14</v>
      </c>
      <c r="F13" s="1378">
        <f>'7兵庫県CI一致個別指標'!M376</f>
        <v>110.5</v>
      </c>
      <c r="G13" s="1482">
        <v>1.41</v>
      </c>
      <c r="H13" s="1375">
        <v>101.3</v>
      </c>
      <c r="I13" s="1378"/>
      <c r="J13" s="1376">
        <f t="shared" si="0"/>
        <v>69931</v>
      </c>
      <c r="K13" s="1377">
        <v>21032</v>
      </c>
      <c r="L13" s="1377">
        <v>48899</v>
      </c>
      <c r="M13" s="1378">
        <v>108.85875350000001</v>
      </c>
      <c r="N13" s="1079"/>
      <c r="O13" s="1080"/>
      <c r="P13" s="1082"/>
      <c r="Q13" s="1080"/>
    </row>
    <row r="14" spans="1:17">
      <c r="A14" s="764"/>
      <c r="B14" s="564" t="s">
        <v>12</v>
      </c>
      <c r="C14" s="1867"/>
      <c r="D14" s="570"/>
      <c r="E14" s="2159">
        <f>'5兵庫県CI'!D362</f>
        <v>113.77</v>
      </c>
      <c r="F14" s="1378">
        <f>'7兵庫県CI一致個別指標'!M377</f>
        <v>107</v>
      </c>
      <c r="G14" s="1482">
        <v>1.4</v>
      </c>
      <c r="H14" s="1375">
        <v>101</v>
      </c>
      <c r="I14" s="1378"/>
      <c r="J14" s="1379">
        <f t="shared" si="0"/>
        <v>60833</v>
      </c>
      <c r="K14" s="1377">
        <v>16530</v>
      </c>
      <c r="L14" s="1377">
        <v>44303</v>
      </c>
      <c r="M14" s="1378">
        <v>100.6268304</v>
      </c>
      <c r="N14" s="1079"/>
      <c r="O14" s="1080"/>
      <c r="P14" s="1082"/>
      <c r="Q14" s="1080"/>
    </row>
    <row r="15" spans="1:17">
      <c r="A15" s="764"/>
      <c r="B15" s="564" t="s">
        <v>13</v>
      </c>
      <c r="C15" s="1867"/>
      <c r="D15" s="570"/>
      <c r="E15" s="2159">
        <f>'5兵庫県CI'!D363</f>
        <v>111.16</v>
      </c>
      <c r="F15" s="1378">
        <f>'7兵庫県CI一致個別指標'!M378</f>
        <v>105.3</v>
      </c>
      <c r="G15" s="1482">
        <v>1.39</v>
      </c>
      <c r="H15" s="1375">
        <v>100.6</v>
      </c>
      <c r="I15" s="1378"/>
      <c r="J15" s="1379">
        <f t="shared" si="0"/>
        <v>66034</v>
      </c>
      <c r="K15" s="1377">
        <v>19229</v>
      </c>
      <c r="L15" s="1377">
        <v>46805</v>
      </c>
      <c r="M15" s="1378">
        <v>101.3553655</v>
      </c>
      <c r="N15" s="1079"/>
      <c r="O15" s="1080"/>
      <c r="P15" s="1082"/>
      <c r="Q15" s="1080"/>
    </row>
    <row r="16" spans="1:17">
      <c r="A16" s="778"/>
      <c r="B16" s="1380" t="s">
        <v>14</v>
      </c>
      <c r="C16" s="1461">
        <v>56937.777272908555</v>
      </c>
      <c r="D16" s="2464">
        <v>56174.065580026108</v>
      </c>
      <c r="E16" s="2159">
        <f>'5兵庫県CI'!D364</f>
        <v>116</v>
      </c>
      <c r="F16" s="1378">
        <f>'7兵庫県CI一致個別指標'!M379</f>
        <v>108.2</v>
      </c>
      <c r="G16" s="1483">
        <v>1.38</v>
      </c>
      <c r="H16" s="1382">
        <v>100.7</v>
      </c>
      <c r="I16" s="1385"/>
      <c r="J16" s="1383">
        <f t="shared" si="0"/>
        <v>84720</v>
      </c>
      <c r="K16" s="1384">
        <v>27287</v>
      </c>
      <c r="L16" s="1384">
        <v>57433</v>
      </c>
      <c r="M16" s="1385">
        <v>100.62420969999999</v>
      </c>
      <c r="N16" s="1074"/>
      <c r="O16" s="1080"/>
      <c r="P16" s="1085"/>
      <c r="Q16" s="1189"/>
    </row>
    <row r="17" spans="1:25">
      <c r="A17" s="764" t="s">
        <v>790</v>
      </c>
      <c r="B17" s="564" t="s">
        <v>3</v>
      </c>
      <c r="C17" s="1867"/>
      <c r="D17" s="570"/>
      <c r="E17" s="2158">
        <f>'5兵庫県CI'!D365</f>
        <v>113.4</v>
      </c>
      <c r="F17" s="1373">
        <f>'7兵庫県CI一致個別指標'!M380</f>
        <v>108.7</v>
      </c>
      <c r="G17" s="1482">
        <v>1.32</v>
      </c>
      <c r="H17" s="1386">
        <v>100.9</v>
      </c>
      <c r="I17" s="1378"/>
      <c r="J17" s="1387">
        <f t="shared" si="0"/>
        <v>65883</v>
      </c>
      <c r="K17" s="473">
        <v>19651</v>
      </c>
      <c r="L17" s="1377">
        <v>46232</v>
      </c>
      <c r="M17" s="1378">
        <v>103.1388321</v>
      </c>
      <c r="N17" s="398"/>
      <c r="O17" s="1084"/>
      <c r="P17" s="1082"/>
      <c r="Q17" s="1080"/>
    </row>
    <row r="18" spans="1:25">
      <c r="A18" s="764">
        <v>2020</v>
      </c>
      <c r="B18" s="564" t="s">
        <v>4</v>
      </c>
      <c r="C18" s="1867"/>
      <c r="D18" s="570"/>
      <c r="E18" s="2159">
        <f>'5兵庫県CI'!D366</f>
        <v>109.1</v>
      </c>
      <c r="F18" s="1378">
        <f>'7兵庫県CI一致個別指標'!M381</f>
        <v>104.6</v>
      </c>
      <c r="G18" s="1482">
        <v>1.27</v>
      </c>
      <c r="H18" s="1386">
        <v>100.3</v>
      </c>
      <c r="I18" s="1378"/>
      <c r="J18" s="1387">
        <f t="shared" si="0"/>
        <v>60694</v>
      </c>
      <c r="K18" s="473">
        <v>15859</v>
      </c>
      <c r="L18" s="1377">
        <v>44835</v>
      </c>
      <c r="M18" s="1378">
        <v>103.7046069</v>
      </c>
      <c r="N18" s="398"/>
      <c r="O18" s="1080"/>
      <c r="P18" s="1082"/>
      <c r="Q18" s="1080"/>
    </row>
    <row r="19" spans="1:25">
      <c r="A19" s="764"/>
      <c r="B19" s="564" t="s">
        <v>5</v>
      </c>
      <c r="C19" s="1459">
        <v>55328.546983323729</v>
      </c>
      <c r="D19" s="2463">
        <v>55361.223144924821</v>
      </c>
      <c r="E19" s="2159">
        <f>'5兵庫県CI'!D367</f>
        <v>108.38</v>
      </c>
      <c r="F19" s="1378">
        <f>'7兵庫県CI一致個別指標'!M382</f>
        <v>111.9</v>
      </c>
      <c r="G19" s="1482">
        <v>1.21</v>
      </c>
      <c r="H19" s="1386">
        <v>99.3</v>
      </c>
      <c r="I19" s="1378"/>
      <c r="J19" s="1387">
        <f>K19+L19</f>
        <v>66798</v>
      </c>
      <c r="K19" s="473">
        <v>14644</v>
      </c>
      <c r="L19" s="1377">
        <v>52154</v>
      </c>
      <c r="M19" s="1378">
        <v>95.103261720000006</v>
      </c>
      <c r="N19" s="398"/>
      <c r="O19" s="1080"/>
      <c r="P19" s="1082"/>
      <c r="Q19" s="1080"/>
    </row>
    <row r="20" spans="1:25">
      <c r="A20" s="764"/>
      <c r="B20" s="1429" t="s">
        <v>6</v>
      </c>
      <c r="C20" s="1868"/>
      <c r="D20" s="1404"/>
      <c r="E20" s="2159">
        <f>'5兵庫県CI'!D368</f>
        <v>94.67</v>
      </c>
      <c r="F20" s="1378">
        <f>'7兵庫県CI一致個別指標'!M383</f>
        <v>92.9</v>
      </c>
      <c r="G20" s="1484">
        <v>1.1200000000000001</v>
      </c>
      <c r="H20" s="1388">
        <v>100.4</v>
      </c>
      <c r="I20" s="1391"/>
      <c r="J20" s="1389">
        <f>K20+L20</f>
        <v>55429</v>
      </c>
      <c r="K20" s="1094">
        <v>5311</v>
      </c>
      <c r="L20" s="1390">
        <v>50118</v>
      </c>
      <c r="M20" s="1391">
        <v>87.66068156</v>
      </c>
      <c r="N20" s="1392" t="s">
        <v>1170</v>
      </c>
      <c r="O20" s="1393">
        <v>44307</v>
      </c>
      <c r="P20" s="1082"/>
      <c r="Q20" s="1080"/>
    </row>
    <row r="21" spans="1:25">
      <c r="A21" s="764"/>
      <c r="B21" s="1429" t="s">
        <v>7</v>
      </c>
      <c r="C21" s="1868"/>
      <c r="D21" s="1404"/>
      <c r="E21" s="2159">
        <f>'5兵庫県CI'!D369</f>
        <v>92.66</v>
      </c>
      <c r="F21" s="1378">
        <f>'7兵庫県CI一致個別指標'!M384</f>
        <v>92.2</v>
      </c>
      <c r="G21" s="1484">
        <v>1.04</v>
      </c>
      <c r="H21" s="1388">
        <v>100</v>
      </c>
      <c r="I21" s="1391"/>
      <c r="J21" s="1389">
        <f>K21+L21</f>
        <v>60188</v>
      </c>
      <c r="K21" s="1094">
        <v>7531</v>
      </c>
      <c r="L21" s="1390">
        <v>52657</v>
      </c>
      <c r="M21" s="1391">
        <v>89.102532179999997</v>
      </c>
      <c r="N21" s="1392" t="s">
        <v>1254</v>
      </c>
      <c r="O21" s="1393">
        <v>44337</v>
      </c>
      <c r="P21" s="1082"/>
      <c r="Q21" s="1080"/>
    </row>
    <row r="22" spans="1:25">
      <c r="A22" s="764"/>
      <c r="B22" s="564" t="s">
        <v>8</v>
      </c>
      <c r="C22" s="1459">
        <v>51557.206320341444</v>
      </c>
      <c r="D22" s="2463">
        <v>50253.908734092816</v>
      </c>
      <c r="E22" s="2159">
        <f>'5兵庫県CI'!D370</f>
        <v>94.06</v>
      </c>
      <c r="F22" s="1378">
        <f>'7兵庫県CI一致個別指標'!M385</f>
        <v>91.6</v>
      </c>
      <c r="G22" s="1482">
        <v>1.03</v>
      </c>
      <c r="H22" s="1386">
        <v>101.5</v>
      </c>
      <c r="I22" s="1378"/>
      <c r="J22" s="1387">
        <f>K22+L22</f>
        <v>68038</v>
      </c>
      <c r="K22" s="473">
        <v>16182</v>
      </c>
      <c r="L22" s="1377">
        <v>51856</v>
      </c>
      <c r="M22" s="1378">
        <v>96.00042388</v>
      </c>
      <c r="N22" s="398"/>
      <c r="O22" s="1080"/>
      <c r="P22" s="1082"/>
      <c r="Q22" s="1080"/>
    </row>
    <row r="23" spans="1:25">
      <c r="A23" s="764"/>
      <c r="B23" s="564" t="s">
        <v>9</v>
      </c>
      <c r="C23" s="1867"/>
      <c r="D23" s="570"/>
      <c r="E23" s="2159">
        <f>'5兵庫県CI'!D371</f>
        <v>94.6</v>
      </c>
      <c r="F23" s="1378">
        <f>'7兵庫県CI一致個別指標'!M386</f>
        <v>94</v>
      </c>
      <c r="G23" s="1482">
        <v>0.99</v>
      </c>
      <c r="H23" s="1386">
        <v>100.8</v>
      </c>
      <c r="I23" s="1378"/>
      <c r="J23" s="1387">
        <f t="shared" ref="J23:J37" si="1">K23+L23</f>
        <v>70955</v>
      </c>
      <c r="K23" s="473">
        <v>18515</v>
      </c>
      <c r="L23" s="1377">
        <v>52440</v>
      </c>
      <c r="M23" s="1378">
        <v>95.369398989999993</v>
      </c>
      <c r="N23" s="398"/>
      <c r="O23" s="1080"/>
      <c r="P23" s="1082"/>
      <c r="Q23" s="1080"/>
    </row>
    <row r="24" spans="1:25">
      <c r="A24" s="764"/>
      <c r="B24" s="564" t="s">
        <v>10</v>
      </c>
      <c r="C24" s="1867"/>
      <c r="D24" s="570"/>
      <c r="E24" s="2159">
        <f>'5兵庫県CI'!D372</f>
        <v>98.21</v>
      </c>
      <c r="F24" s="1378">
        <f>'7兵庫県CI一致個別指標'!M387</f>
        <v>100.9</v>
      </c>
      <c r="G24" s="1482">
        <v>0.94</v>
      </c>
      <c r="H24" s="1386">
        <v>101.6</v>
      </c>
      <c r="I24" s="1378"/>
      <c r="J24" s="1387">
        <f t="shared" si="1"/>
        <v>71899</v>
      </c>
      <c r="K24" s="473">
        <v>16728</v>
      </c>
      <c r="L24" s="1377">
        <v>55171</v>
      </c>
      <c r="M24" s="1378">
        <v>95.971478770000004</v>
      </c>
      <c r="N24" s="398"/>
      <c r="O24" s="1080"/>
      <c r="P24" s="1082"/>
      <c r="Q24" s="1080"/>
    </row>
    <row r="25" spans="1:25">
      <c r="A25" s="764"/>
      <c r="B25" s="564" t="s">
        <v>11</v>
      </c>
      <c r="C25" s="1459">
        <v>53738.794321015077</v>
      </c>
      <c r="D25" s="2463">
        <v>53307.512438477461</v>
      </c>
      <c r="E25" s="2159">
        <f>'5兵庫県CI'!D373</f>
        <v>96</v>
      </c>
      <c r="F25" s="1378">
        <f>'7兵庫県CI一致個別指標'!M388</f>
        <v>96.9</v>
      </c>
      <c r="G25" s="1482">
        <v>0.93</v>
      </c>
      <c r="H25" s="1386">
        <v>101.2</v>
      </c>
      <c r="I25" s="1378"/>
      <c r="J25" s="1387">
        <f t="shared" si="1"/>
        <v>64533</v>
      </c>
      <c r="K25" s="473">
        <v>14660</v>
      </c>
      <c r="L25" s="1377">
        <v>49873</v>
      </c>
      <c r="M25" s="1378">
        <v>97.286823900000002</v>
      </c>
      <c r="N25" s="398"/>
      <c r="O25" s="1080"/>
      <c r="P25" s="1082"/>
      <c r="Q25" s="1080"/>
    </row>
    <row r="26" spans="1:25">
      <c r="A26" s="764"/>
      <c r="B26" s="564" t="s">
        <v>12</v>
      </c>
      <c r="C26" s="1867"/>
      <c r="D26" s="570"/>
      <c r="E26" s="2159">
        <f>'5兵庫県CI'!D374</f>
        <v>99.96</v>
      </c>
      <c r="F26" s="1378">
        <f>'7兵庫県CI一致個別指標'!M389</f>
        <v>100.7</v>
      </c>
      <c r="G26" s="1482">
        <v>0.92</v>
      </c>
      <c r="H26" s="1386">
        <v>101.2</v>
      </c>
      <c r="I26" s="1378"/>
      <c r="J26" s="1387">
        <f t="shared" si="1"/>
        <v>66678</v>
      </c>
      <c r="K26" s="473">
        <v>16457</v>
      </c>
      <c r="L26" s="1377">
        <v>50221</v>
      </c>
      <c r="M26" s="1378">
        <v>96.985996110000002</v>
      </c>
      <c r="N26" s="398"/>
      <c r="O26" s="1080"/>
      <c r="P26" s="1082"/>
      <c r="Q26" s="1080"/>
    </row>
    <row r="27" spans="1:25">
      <c r="A27" s="764"/>
      <c r="B27" s="564" t="s">
        <v>13</v>
      </c>
      <c r="C27" s="1867"/>
      <c r="D27" s="570"/>
      <c r="E27" s="2159">
        <f>'5兵庫県CI'!D375</f>
        <v>99.01</v>
      </c>
      <c r="F27" s="1378">
        <f>'7兵庫県CI一致個別指標'!M390</f>
        <v>100.8</v>
      </c>
      <c r="G27" s="1482">
        <v>0.92</v>
      </c>
      <c r="H27" s="1386">
        <v>101.5</v>
      </c>
      <c r="I27" s="1378"/>
      <c r="J27" s="1377">
        <f t="shared" si="1"/>
        <v>67697</v>
      </c>
      <c r="K27" s="473">
        <v>17070</v>
      </c>
      <c r="L27" s="1377">
        <v>50627</v>
      </c>
      <c r="M27" s="1378">
        <v>96.17152652</v>
      </c>
      <c r="N27" s="398"/>
      <c r="O27" s="1394"/>
      <c r="P27" s="1430"/>
      <c r="Q27" s="1431"/>
      <c r="S27" s="1395"/>
      <c r="T27" s="1395"/>
      <c r="U27" s="1396"/>
      <c r="V27" s="1397"/>
      <c r="X27" s="1396"/>
      <c r="Y27" s="1396"/>
    </row>
    <row r="28" spans="1:25">
      <c r="A28" s="764"/>
      <c r="B28" s="564" t="s">
        <v>14</v>
      </c>
      <c r="C28" s="1459">
        <v>57442.819521967496</v>
      </c>
      <c r="D28" s="2463">
        <v>56201.910568115796</v>
      </c>
      <c r="E28" s="2160">
        <f>'5兵庫県CI'!D376</f>
        <v>99.96</v>
      </c>
      <c r="F28" s="1385">
        <f>'7兵庫県CI一致個別指標'!M391</f>
        <v>102.9</v>
      </c>
      <c r="G28" s="1482">
        <v>0.91</v>
      </c>
      <c r="H28" s="1386">
        <v>100.7</v>
      </c>
      <c r="I28" s="1378"/>
      <c r="J28" s="1377">
        <f t="shared" si="1"/>
        <v>86146</v>
      </c>
      <c r="K28" s="473">
        <v>23937</v>
      </c>
      <c r="L28" s="1377">
        <v>62209</v>
      </c>
      <c r="M28" s="1378">
        <v>96.19135421</v>
      </c>
      <c r="N28" s="398"/>
      <c r="O28" s="1398"/>
      <c r="P28" s="1432"/>
      <c r="Q28" s="1433" t="s">
        <v>271</v>
      </c>
      <c r="S28" s="1395"/>
      <c r="T28" s="1395"/>
      <c r="U28" s="1396"/>
      <c r="V28" s="1397"/>
      <c r="X28" s="1396"/>
      <c r="Y28" s="1396"/>
    </row>
    <row r="29" spans="1:25">
      <c r="A29" s="763" t="s">
        <v>817</v>
      </c>
      <c r="B29" s="1434" t="s">
        <v>3</v>
      </c>
      <c r="C29" s="1869"/>
      <c r="D29" s="1399"/>
      <c r="E29" s="2158">
        <f>'5兵庫県CI'!D377</f>
        <v>100.84</v>
      </c>
      <c r="F29" s="1373">
        <f>'7兵庫県CI一致個別指標'!M392</f>
        <v>103.9</v>
      </c>
      <c r="G29" s="1485">
        <v>0.95</v>
      </c>
      <c r="H29" s="1400">
        <v>100.6</v>
      </c>
      <c r="I29" s="1402"/>
      <c r="J29" s="1401">
        <f t="shared" si="1"/>
        <v>66472</v>
      </c>
      <c r="K29" s="1092">
        <v>14675</v>
      </c>
      <c r="L29" s="1401">
        <v>51797</v>
      </c>
      <c r="M29" s="1402">
        <v>94.540341729999994</v>
      </c>
      <c r="N29" s="1435" t="s">
        <v>1170</v>
      </c>
      <c r="O29" s="1436">
        <v>44210</v>
      </c>
      <c r="P29" s="1430"/>
      <c r="Q29" s="1431"/>
      <c r="S29" s="1395"/>
      <c r="T29" s="1395"/>
      <c r="U29" s="1396"/>
      <c r="V29" s="1397"/>
      <c r="X29" s="1396"/>
      <c r="Y29" s="1396"/>
    </row>
    <row r="30" spans="1:25">
      <c r="A30" s="764">
        <v>2021</v>
      </c>
      <c r="B30" s="1429" t="s">
        <v>4</v>
      </c>
      <c r="C30" s="1460"/>
      <c r="D30" s="1404"/>
      <c r="E30" s="2159">
        <f>'5兵庫県CI'!D378</f>
        <v>99.68</v>
      </c>
      <c r="F30" s="1378">
        <f>'7兵庫県CI一致個別指標'!M393</f>
        <v>103</v>
      </c>
      <c r="G30" s="1484">
        <v>0.94</v>
      </c>
      <c r="H30" s="1388">
        <v>100</v>
      </c>
      <c r="I30" s="1391"/>
      <c r="J30" s="1390">
        <f t="shared" si="1"/>
        <v>61143</v>
      </c>
      <c r="K30" s="1094">
        <v>14267</v>
      </c>
      <c r="L30" s="1390">
        <v>46876</v>
      </c>
      <c r="M30" s="1391">
        <v>96.387954260000001</v>
      </c>
      <c r="N30" s="1417" t="s">
        <v>1170</v>
      </c>
      <c r="O30" s="1403">
        <v>44255</v>
      </c>
      <c r="P30" s="1430"/>
      <c r="Q30" s="1431"/>
      <c r="S30" s="1395"/>
      <c r="T30" s="1395"/>
      <c r="U30" s="1396"/>
      <c r="V30" s="1397"/>
      <c r="X30" s="1396"/>
      <c r="Y30" s="1396"/>
    </row>
    <row r="31" spans="1:25">
      <c r="A31" s="764"/>
      <c r="B31" s="564" t="s">
        <v>5</v>
      </c>
      <c r="C31" s="1459">
        <v>55695.892650078451</v>
      </c>
      <c r="D31" s="2463">
        <v>55451.981189933751</v>
      </c>
      <c r="E31" s="2159">
        <f>'5兵庫県CI'!D379</f>
        <v>103</v>
      </c>
      <c r="F31" s="1378">
        <f>'7兵庫県CI一致個別指標'!M394</f>
        <v>104.3</v>
      </c>
      <c r="G31" s="1482">
        <v>0.94</v>
      </c>
      <c r="H31" s="1386">
        <v>100.1</v>
      </c>
      <c r="I31" s="1378">
        <v>99.3</v>
      </c>
      <c r="J31" s="1377">
        <f t="shared" si="1"/>
        <v>67840</v>
      </c>
      <c r="K31" s="473">
        <v>17449</v>
      </c>
      <c r="L31" s="1377">
        <v>50391</v>
      </c>
      <c r="M31" s="1378">
        <v>96.447478989999993</v>
      </c>
      <c r="N31" s="1079"/>
      <c r="O31" s="1394" t="s">
        <v>271</v>
      </c>
      <c r="P31" s="1430"/>
      <c r="Q31" s="1431"/>
      <c r="S31" s="1395"/>
      <c r="T31" s="1395"/>
      <c r="U31" s="1396"/>
      <c r="V31" s="1397"/>
      <c r="X31" s="1396"/>
      <c r="Y31" s="1396"/>
    </row>
    <row r="32" spans="1:25">
      <c r="A32" s="764"/>
      <c r="B32" s="1429" t="s">
        <v>6</v>
      </c>
      <c r="C32" s="1460"/>
      <c r="D32" s="1404"/>
      <c r="E32" s="2159">
        <f>'5兵庫県CI'!D380</f>
        <v>107.08</v>
      </c>
      <c r="F32" s="1378">
        <f>'7兵庫県CI一致個別指標'!M395</f>
        <v>104.1</v>
      </c>
      <c r="G32" s="1484">
        <v>0.93</v>
      </c>
      <c r="H32" s="1388">
        <v>100.3</v>
      </c>
      <c r="I32" s="1391">
        <v>99.5</v>
      </c>
      <c r="J32" s="1390">
        <f t="shared" si="1"/>
        <v>62910</v>
      </c>
      <c r="K32" s="1094">
        <v>12784</v>
      </c>
      <c r="L32" s="1390">
        <v>50126</v>
      </c>
      <c r="M32" s="1391">
        <v>95.750709240000006</v>
      </c>
      <c r="N32" s="1417" t="s">
        <v>1170</v>
      </c>
      <c r="O32" s="1403">
        <v>44311</v>
      </c>
      <c r="P32" s="737" t="s">
        <v>1193</v>
      </c>
      <c r="Q32" s="1437" t="s">
        <v>1194</v>
      </c>
      <c r="S32" s="1395"/>
      <c r="T32" s="1395"/>
      <c r="U32" s="1396"/>
      <c r="V32" s="1397"/>
      <c r="X32" s="1396"/>
      <c r="Y32" s="1396"/>
    </row>
    <row r="33" spans="1:25">
      <c r="A33" s="764"/>
      <c r="B33" s="1429" t="s">
        <v>7</v>
      </c>
      <c r="C33" s="1460"/>
      <c r="D33" s="1404"/>
      <c r="E33" s="2159">
        <f>'5兵庫県CI'!D381</f>
        <v>102.7</v>
      </c>
      <c r="F33" s="1378">
        <f>'7兵庫県CI一致個別指標'!M396</f>
        <v>103.7</v>
      </c>
      <c r="G33" s="1484">
        <v>0.94</v>
      </c>
      <c r="H33" s="1388">
        <v>100.8</v>
      </c>
      <c r="I33" s="1391">
        <v>100</v>
      </c>
      <c r="J33" s="1390">
        <f t="shared" si="1"/>
        <v>62018</v>
      </c>
      <c r="K33" s="1094">
        <v>9276</v>
      </c>
      <c r="L33" s="1390">
        <v>52742</v>
      </c>
      <c r="M33" s="1391">
        <v>92.566154760000003</v>
      </c>
      <c r="N33" s="1417" t="s">
        <v>1170</v>
      </c>
      <c r="O33" s="1403" t="s">
        <v>64</v>
      </c>
      <c r="P33" s="1430"/>
      <c r="Q33" s="1431"/>
      <c r="S33" s="1395"/>
      <c r="T33" s="1395"/>
      <c r="U33" s="1396"/>
      <c r="V33" s="1397"/>
      <c r="X33" s="1396"/>
      <c r="Y33" s="1396"/>
    </row>
    <row r="34" spans="1:25">
      <c r="A34" s="764"/>
      <c r="B34" s="1429" t="s">
        <v>8</v>
      </c>
      <c r="C34" s="1460">
        <v>55727.820173606087</v>
      </c>
      <c r="D34" s="2157">
        <v>54552.747066974429</v>
      </c>
      <c r="E34" s="2159">
        <f>'5兵庫県CI'!D382</f>
        <v>103.14</v>
      </c>
      <c r="F34" s="1378">
        <f>'7兵庫県CI一致個別指標'!M397</f>
        <v>102.8</v>
      </c>
      <c r="G34" s="1484">
        <v>0.97</v>
      </c>
      <c r="H34" s="1388">
        <v>100.9</v>
      </c>
      <c r="I34" s="1391">
        <v>100.1</v>
      </c>
      <c r="J34" s="1390">
        <f t="shared" si="1"/>
        <v>65763</v>
      </c>
      <c r="K34" s="1094">
        <v>14522</v>
      </c>
      <c r="L34" s="1390">
        <v>51241</v>
      </c>
      <c r="M34" s="1391">
        <v>96.423278440000004</v>
      </c>
      <c r="N34" s="1417" t="s">
        <v>1170</v>
      </c>
      <c r="O34" s="1403">
        <v>44732</v>
      </c>
      <c r="P34" s="737" t="s">
        <v>1193</v>
      </c>
      <c r="Q34" s="1438">
        <v>44733</v>
      </c>
      <c r="S34" s="1395"/>
      <c r="T34" s="1395"/>
      <c r="U34" s="1396"/>
      <c r="V34" s="1397"/>
      <c r="X34" s="1396"/>
      <c r="Y34" s="1396"/>
    </row>
    <row r="35" spans="1:25">
      <c r="A35" s="764"/>
      <c r="B35" s="1476" t="s">
        <v>9</v>
      </c>
      <c r="C35" s="1475"/>
      <c r="D35" s="1470"/>
      <c r="E35" s="2159">
        <f>'5兵庫県CI'!D383</f>
        <v>103.53</v>
      </c>
      <c r="F35" s="1378">
        <f>'7兵庫県CI一致個別指標'!M398</f>
        <v>103.3</v>
      </c>
      <c r="G35" s="1486">
        <v>0.97</v>
      </c>
      <c r="H35" s="1471">
        <v>100.7</v>
      </c>
      <c r="I35" s="1473">
        <v>99.9</v>
      </c>
      <c r="J35" s="1437">
        <f t="shared" si="1"/>
        <v>71223</v>
      </c>
      <c r="K35" s="555">
        <v>18238</v>
      </c>
      <c r="L35" s="1437">
        <v>52985</v>
      </c>
      <c r="M35" s="1473">
        <v>96.087721029999997</v>
      </c>
      <c r="N35" s="1090"/>
      <c r="O35" s="1090"/>
      <c r="P35" s="737" t="s">
        <v>1193</v>
      </c>
      <c r="Q35" s="1438">
        <v>44753</v>
      </c>
      <c r="S35" s="1395"/>
      <c r="T35" s="1395"/>
      <c r="U35" s="1396"/>
      <c r="V35" s="1397"/>
      <c r="X35" s="1396"/>
      <c r="Y35" s="1396"/>
    </row>
    <row r="36" spans="1:25">
      <c r="A36" s="764"/>
      <c r="B36" s="1429" t="s">
        <v>10</v>
      </c>
      <c r="C36" s="1460"/>
      <c r="D36" s="1404"/>
      <c r="E36" s="2159">
        <f>'5兵庫県CI'!D384</f>
        <v>99.15</v>
      </c>
      <c r="F36" s="1378">
        <f>'7兵庫県CI一致個別指標'!M399</f>
        <v>101.1</v>
      </c>
      <c r="G36" s="1484">
        <v>0.94</v>
      </c>
      <c r="H36" s="1388">
        <v>98.9</v>
      </c>
      <c r="I36" s="1391">
        <v>98.2</v>
      </c>
      <c r="J36" s="1390">
        <f t="shared" si="1"/>
        <v>67746</v>
      </c>
      <c r="K36" s="1094">
        <v>13264</v>
      </c>
      <c r="L36" s="1390">
        <v>54482</v>
      </c>
      <c r="M36" s="1391">
        <v>94.606481599999995</v>
      </c>
      <c r="N36" s="1417" t="s">
        <v>1170</v>
      </c>
      <c r="O36" s="1403">
        <v>44428</v>
      </c>
      <c r="P36" s="737" t="s">
        <v>1193</v>
      </c>
      <c r="Q36" s="1439" t="s">
        <v>1195</v>
      </c>
      <c r="S36" s="1395"/>
      <c r="T36" s="1395"/>
      <c r="U36" s="1396"/>
      <c r="V36" s="1397"/>
      <c r="X36" s="1396"/>
      <c r="Y36" s="1396"/>
    </row>
    <row r="37" spans="1:25">
      <c r="A37" s="764"/>
      <c r="B37" s="1429" t="s">
        <v>11</v>
      </c>
      <c r="C37" s="1460">
        <v>55073.764422770415</v>
      </c>
      <c r="D37" s="2157">
        <v>54789.811851793726</v>
      </c>
      <c r="E37" s="2159">
        <f>'5兵庫県CI'!D385</f>
        <v>101.35</v>
      </c>
      <c r="F37" s="1378">
        <f>'7兵庫県CI一致個別指標'!M400</f>
        <v>98.5</v>
      </c>
      <c r="G37" s="1484">
        <v>0.93</v>
      </c>
      <c r="H37" s="1388">
        <v>99.2</v>
      </c>
      <c r="I37" s="1391">
        <v>98.5</v>
      </c>
      <c r="J37" s="1390">
        <f t="shared" si="1"/>
        <v>63676</v>
      </c>
      <c r="K37" s="1094">
        <v>13834</v>
      </c>
      <c r="L37" s="1390">
        <v>49842</v>
      </c>
      <c r="M37" s="1391">
        <v>95.302783939999998</v>
      </c>
      <c r="N37" s="1417" t="s">
        <v>1170</v>
      </c>
      <c r="O37" s="1403">
        <v>44469</v>
      </c>
      <c r="P37" s="1430"/>
      <c r="Q37" s="1431"/>
      <c r="S37" s="1395"/>
      <c r="T37" s="1395"/>
      <c r="U37" s="1396"/>
      <c r="V37" s="1397"/>
      <c r="X37" s="1396"/>
      <c r="Y37" s="1396"/>
    </row>
    <row r="38" spans="1:25">
      <c r="A38" s="764"/>
      <c r="B38" s="564" t="s">
        <v>12</v>
      </c>
      <c r="C38" s="1459"/>
      <c r="D38" s="570"/>
      <c r="E38" s="2159">
        <f>'5兵庫県CI'!D386</f>
        <v>102.23</v>
      </c>
      <c r="F38" s="1378">
        <f>'7兵庫県CI一致個別指標'!M401</f>
        <v>101.1</v>
      </c>
      <c r="G38" s="1482">
        <v>0.9</v>
      </c>
      <c r="H38" s="1386">
        <v>98.3</v>
      </c>
      <c r="I38" s="1378">
        <v>97.6</v>
      </c>
      <c r="J38" s="1377">
        <f>K38+L38</f>
        <v>67550</v>
      </c>
      <c r="K38" s="473">
        <v>16681</v>
      </c>
      <c r="L38" s="1377">
        <v>50869</v>
      </c>
      <c r="M38" s="1378">
        <v>97.673710290000002</v>
      </c>
      <c r="N38" s="1079"/>
      <c r="O38" s="1394"/>
      <c r="P38" s="1430"/>
      <c r="Q38" s="1431"/>
      <c r="S38" s="1395"/>
      <c r="T38" s="1395"/>
      <c r="U38" s="1396"/>
      <c r="V38" s="1397"/>
      <c r="X38" s="1396"/>
      <c r="Y38" s="1396"/>
    </row>
    <row r="39" spans="1:25">
      <c r="A39" s="764"/>
      <c r="B39" s="564" t="s">
        <v>13</v>
      </c>
      <c r="C39" s="1459"/>
      <c r="D39" s="570"/>
      <c r="E39" s="2159">
        <f>'5兵庫県CI'!D387</f>
        <v>101.25</v>
      </c>
      <c r="F39" s="1378">
        <f>'7兵庫県CI一致個別指標'!M402</f>
        <v>100.8</v>
      </c>
      <c r="G39" s="1482">
        <v>0.89</v>
      </c>
      <c r="H39" s="1386">
        <v>98.1</v>
      </c>
      <c r="I39" s="1378">
        <v>97.3</v>
      </c>
      <c r="J39" s="1377">
        <f>K39+L39</f>
        <v>68997</v>
      </c>
      <c r="K39" s="473">
        <v>18126</v>
      </c>
      <c r="L39" s="1377">
        <v>50871</v>
      </c>
      <c r="M39" s="1378">
        <v>98.434077549999998</v>
      </c>
      <c r="N39" s="1079"/>
      <c r="O39" s="1394"/>
      <c r="P39" s="1430"/>
      <c r="Q39" s="1431"/>
      <c r="S39" s="1395"/>
      <c r="T39" s="1395"/>
      <c r="U39" s="1396"/>
      <c r="V39" s="1397"/>
      <c r="X39" s="1396"/>
      <c r="Y39" s="1396"/>
    </row>
    <row r="40" spans="1:25">
      <c r="A40" s="764"/>
      <c r="B40" s="564" t="s">
        <v>14</v>
      </c>
      <c r="C40" s="1459">
        <v>58159.066391768196</v>
      </c>
      <c r="D40" s="2463">
        <v>57230.223536001853</v>
      </c>
      <c r="E40" s="2160">
        <f>'5兵庫県CI'!D388</f>
        <v>99.43</v>
      </c>
      <c r="F40" s="1385">
        <f>'7兵庫県CI一致個別指標'!M403</f>
        <v>98.5</v>
      </c>
      <c r="G40" s="1482">
        <v>0.89</v>
      </c>
      <c r="H40" s="1386">
        <v>97.8</v>
      </c>
      <c r="I40" s="1378">
        <v>97</v>
      </c>
      <c r="J40" s="1384">
        <f t="shared" ref="J40:J88" si="2">K40+L40</f>
        <v>86890</v>
      </c>
      <c r="K40" s="473">
        <v>25318</v>
      </c>
      <c r="L40" s="1377">
        <v>61572</v>
      </c>
      <c r="M40" s="1378">
        <v>98.071719419999994</v>
      </c>
      <c r="N40" s="1074"/>
      <c r="O40" s="1398"/>
      <c r="P40" s="1430"/>
      <c r="Q40" s="1431"/>
      <c r="S40" s="1395"/>
      <c r="T40" s="1395"/>
      <c r="U40" s="1396"/>
      <c r="V40" s="1397"/>
      <c r="X40" s="1396"/>
      <c r="Y40" s="1396"/>
    </row>
    <row r="41" spans="1:25">
      <c r="A41" s="763" t="s">
        <v>900</v>
      </c>
      <c r="B41" s="765" t="s">
        <v>3</v>
      </c>
      <c r="C41" s="1870"/>
      <c r="D41" s="1463"/>
      <c r="E41" s="2159">
        <f>'5兵庫県CI'!D389</f>
        <v>102.26</v>
      </c>
      <c r="F41" s="1378">
        <f>'7兵庫県CI一致個別指標'!M404</f>
        <v>100.1</v>
      </c>
      <c r="G41" s="1487">
        <v>0.94</v>
      </c>
      <c r="H41" s="1467">
        <v>99.272125758597426</v>
      </c>
      <c r="I41" s="1477">
        <v>98.5</v>
      </c>
      <c r="J41" s="1437">
        <f t="shared" si="2"/>
        <v>67572</v>
      </c>
      <c r="K41" s="1465">
        <v>16398</v>
      </c>
      <c r="L41" s="1466">
        <v>51174</v>
      </c>
      <c r="M41" s="1467">
        <v>96.361520659999996</v>
      </c>
      <c r="N41" s="1468"/>
      <c r="O41" s="1469"/>
      <c r="P41" s="1440" t="s">
        <v>1193</v>
      </c>
      <c r="Q41" s="1441">
        <v>44588</v>
      </c>
      <c r="S41" s="1395"/>
      <c r="T41" s="1395"/>
      <c r="U41" s="1396"/>
      <c r="V41" s="1397"/>
      <c r="X41" s="1396"/>
      <c r="Y41" s="1396"/>
    </row>
    <row r="42" spans="1:25">
      <c r="A42" s="764">
        <v>2022</v>
      </c>
      <c r="B42" s="564" t="s">
        <v>4</v>
      </c>
      <c r="C42" s="1475"/>
      <c r="D42" s="1470"/>
      <c r="E42" s="2159">
        <f>'5兵庫県CI'!D390</f>
        <v>102.33</v>
      </c>
      <c r="F42" s="1378">
        <f>'7兵庫県CI一致個別指標'!M405</f>
        <v>103.3</v>
      </c>
      <c r="G42" s="1488">
        <v>0.96</v>
      </c>
      <c r="H42" s="1473">
        <v>99.272125758597426</v>
      </c>
      <c r="I42" s="1464">
        <v>98.5</v>
      </c>
      <c r="J42" s="1437">
        <f t="shared" si="2"/>
        <v>60633</v>
      </c>
      <c r="K42" s="1437">
        <v>13640</v>
      </c>
      <c r="L42" s="1472">
        <v>46993</v>
      </c>
      <c r="M42" s="1473">
        <v>94.523431180000003</v>
      </c>
      <c r="N42" s="1117"/>
      <c r="O42" s="1474"/>
      <c r="P42" s="737" t="s">
        <v>1193</v>
      </c>
      <c r="Q42" s="1437"/>
      <c r="S42" s="1395"/>
      <c r="T42" s="1395"/>
      <c r="U42" s="1396"/>
      <c r="V42" s="1397"/>
      <c r="X42" s="1396"/>
      <c r="Y42" s="1396"/>
    </row>
    <row r="43" spans="1:25">
      <c r="A43" s="764"/>
      <c r="B43" s="564" t="s">
        <v>5</v>
      </c>
      <c r="C43" s="1475">
        <v>56102.26472600452</v>
      </c>
      <c r="D43" s="2465">
        <v>56035.16078860066</v>
      </c>
      <c r="E43" s="2159">
        <f>'5兵庫県CI'!D391</f>
        <v>103.21</v>
      </c>
      <c r="F43" s="1378">
        <f>'7兵庫県CI一致個別指標'!M406</f>
        <v>100.5</v>
      </c>
      <c r="G43" s="1488">
        <v>0.96</v>
      </c>
      <c r="H43" s="1473">
        <v>98.667422454484139</v>
      </c>
      <c r="I43" s="1464">
        <v>97.9</v>
      </c>
      <c r="J43" s="1437">
        <f t="shared" si="2"/>
        <v>68085</v>
      </c>
      <c r="K43" s="1437">
        <v>17402</v>
      </c>
      <c r="L43" s="1472">
        <v>50683</v>
      </c>
      <c r="M43" s="1473">
        <v>96.969544529999993</v>
      </c>
      <c r="N43" s="1117"/>
      <c r="O43" s="1090"/>
      <c r="P43" s="737" t="s">
        <v>1193</v>
      </c>
      <c r="Q43" s="1438">
        <v>44641</v>
      </c>
      <c r="S43" s="1395"/>
      <c r="T43" s="1395"/>
      <c r="U43" s="1396"/>
      <c r="V43" s="1397"/>
      <c r="X43" s="1396"/>
      <c r="Y43" s="1396"/>
    </row>
    <row r="44" spans="1:25">
      <c r="A44" s="764"/>
      <c r="B44" s="564" t="s">
        <v>6</v>
      </c>
      <c r="C44" s="1459"/>
      <c r="D44" s="570"/>
      <c r="E44" s="2159">
        <f>'5兵庫県CI'!D392</f>
        <v>103.93</v>
      </c>
      <c r="F44" s="1378">
        <f>'7兵庫県CI一致個別指標'!M407</f>
        <v>102.1</v>
      </c>
      <c r="G44" s="1489">
        <v>0.97</v>
      </c>
      <c r="H44" s="1479">
        <v>99.372909642616307</v>
      </c>
      <c r="I44" s="1374">
        <v>98.6</v>
      </c>
      <c r="J44" s="1376">
        <f t="shared" si="2"/>
        <v>65053</v>
      </c>
      <c r="K44" s="1377">
        <v>15634</v>
      </c>
      <c r="L44" s="1442">
        <v>49419</v>
      </c>
      <c r="M44" s="1378">
        <v>96.752899080000006</v>
      </c>
      <c r="N44" s="38"/>
      <c r="O44" s="1394"/>
      <c r="P44" s="1430"/>
      <c r="Q44" s="1431"/>
      <c r="S44" s="1395"/>
      <c r="T44" s="1395"/>
      <c r="U44" s="1396"/>
      <c r="V44" s="1397"/>
      <c r="X44" s="1396"/>
      <c r="Y44" s="1396"/>
    </row>
    <row r="45" spans="1:25">
      <c r="A45" s="764"/>
      <c r="B45" s="564" t="s">
        <v>7</v>
      </c>
      <c r="C45" s="1459"/>
      <c r="D45" s="570"/>
      <c r="E45" s="2159">
        <f>'5兵庫県CI'!D393</f>
        <v>105.49</v>
      </c>
      <c r="F45" s="1378">
        <f>'7兵庫県CI一致個別指標'!M408</f>
        <v>99.5</v>
      </c>
      <c r="G45" s="1489">
        <v>0.99</v>
      </c>
      <c r="H45" s="1479">
        <v>99.473693526635188</v>
      </c>
      <c r="I45" s="1374">
        <v>98.7</v>
      </c>
      <c r="J45" s="1376">
        <f t="shared" si="2"/>
        <v>67534</v>
      </c>
      <c r="K45" s="1377">
        <v>16369</v>
      </c>
      <c r="L45" s="1442">
        <v>51165</v>
      </c>
      <c r="M45" s="1378">
        <v>97.718904559999999</v>
      </c>
      <c r="N45" s="38"/>
      <c r="O45" s="1394"/>
      <c r="P45" s="1430"/>
      <c r="Q45" s="1431"/>
      <c r="S45" s="1395"/>
      <c r="T45" s="1395"/>
      <c r="U45" s="1396"/>
      <c r="V45" s="1397"/>
      <c r="X45" s="1396"/>
      <c r="Y45" s="1396"/>
    </row>
    <row r="46" spans="1:25">
      <c r="A46" s="764"/>
      <c r="B46" s="564" t="s">
        <v>8</v>
      </c>
      <c r="C46" s="1475">
        <v>56183.074381549755</v>
      </c>
      <c r="D46" s="2465">
        <v>56035.883805596874</v>
      </c>
      <c r="E46" s="2159">
        <f>'5兵庫県CI'!D394</f>
        <v>105.73</v>
      </c>
      <c r="F46" s="1378">
        <f>'7兵庫県CI一致個別指標'!M409</f>
        <v>101.9</v>
      </c>
      <c r="G46" s="1489">
        <v>1.01</v>
      </c>
      <c r="H46" s="1479">
        <v>99.574477410654069</v>
      </c>
      <c r="I46" s="1374">
        <v>98.8</v>
      </c>
      <c r="J46" s="1376">
        <f t="shared" si="2"/>
        <v>65716</v>
      </c>
      <c r="K46" s="1377">
        <v>16350</v>
      </c>
      <c r="L46" s="1442">
        <v>49366</v>
      </c>
      <c r="M46" s="1378">
        <v>96.740638239999996</v>
      </c>
      <c r="N46" s="38"/>
      <c r="O46" s="1394"/>
      <c r="P46" s="1430"/>
      <c r="Q46" s="1431"/>
      <c r="S46" s="1395"/>
      <c r="T46" s="1395"/>
      <c r="U46" s="1396"/>
      <c r="V46" s="1397"/>
      <c r="X46" s="1396"/>
      <c r="Y46" s="1396"/>
    </row>
    <row r="47" spans="1:25">
      <c r="A47" s="764"/>
      <c r="B47" s="564" t="s">
        <v>9</v>
      </c>
      <c r="C47" s="1459"/>
      <c r="D47" s="570"/>
      <c r="E47" s="2159">
        <f>'5兵庫県CI'!D395</f>
        <v>106.79</v>
      </c>
      <c r="F47" s="1378">
        <f>'7兵庫県CI一致個別指標'!M410</f>
        <v>102.6</v>
      </c>
      <c r="G47" s="1489">
        <v>1.02</v>
      </c>
      <c r="H47" s="1479">
        <v>99.574477410654069</v>
      </c>
      <c r="I47" s="1374">
        <v>98.8</v>
      </c>
      <c r="J47" s="1376">
        <f t="shared" si="2"/>
        <v>71638</v>
      </c>
      <c r="K47" s="1377">
        <v>18763</v>
      </c>
      <c r="L47" s="1442">
        <v>52875</v>
      </c>
      <c r="M47" s="1378">
        <v>97.040802790000001</v>
      </c>
      <c r="N47" s="38"/>
      <c r="O47" s="1394"/>
      <c r="P47" s="1430"/>
      <c r="Q47" s="1431"/>
      <c r="S47" s="1395"/>
      <c r="T47" s="1395"/>
      <c r="U47" s="1396"/>
      <c r="V47" s="1397"/>
      <c r="X47" s="1396"/>
      <c r="Y47" s="1396"/>
    </row>
    <row r="48" spans="1:25">
      <c r="A48" s="764"/>
      <c r="B48" s="564" t="s">
        <v>10</v>
      </c>
      <c r="C48" s="1459"/>
      <c r="D48" s="570"/>
      <c r="E48" s="2159">
        <f>'5兵庫県CI'!D396</f>
        <v>109.24</v>
      </c>
      <c r="F48" s="1378">
        <f>'7兵庫県CI一致個別指標'!M411</f>
        <v>102.9</v>
      </c>
      <c r="G48" s="1489">
        <v>1.04</v>
      </c>
      <c r="H48" s="1479">
        <v>99.272125758597426</v>
      </c>
      <c r="I48" s="1374">
        <v>98.5</v>
      </c>
      <c r="J48" s="1376">
        <f t="shared" si="2"/>
        <v>67939</v>
      </c>
      <c r="K48" s="1377">
        <v>14867</v>
      </c>
      <c r="L48" s="1442">
        <v>53072</v>
      </c>
      <c r="M48" s="1378">
        <v>97.157044339999999</v>
      </c>
      <c r="N48" s="38"/>
      <c r="O48" s="1394"/>
      <c r="P48" s="1430"/>
      <c r="Q48" s="1431"/>
      <c r="S48" s="1395"/>
      <c r="T48" s="1395"/>
      <c r="U48" s="1396"/>
      <c r="V48" s="1397"/>
      <c r="X48" s="1396"/>
      <c r="Y48" s="1396"/>
    </row>
    <row r="49" spans="1:25">
      <c r="A49" s="764"/>
      <c r="B49" s="564" t="s">
        <v>11</v>
      </c>
      <c r="C49" s="1475">
        <v>55482.09295465747</v>
      </c>
      <c r="D49" s="2465">
        <v>56171.361132067505</v>
      </c>
      <c r="E49" s="2159">
        <f>'5兵庫県CI'!D397</f>
        <v>108.46</v>
      </c>
      <c r="F49" s="1378">
        <f>'7兵庫県CI一致個別指標'!M412</f>
        <v>104.9</v>
      </c>
      <c r="G49" s="1489">
        <v>1.05</v>
      </c>
      <c r="H49" s="1479">
        <v>99.372909642616307</v>
      </c>
      <c r="I49" s="1374">
        <v>98.6</v>
      </c>
      <c r="J49" s="1376">
        <f t="shared" si="2"/>
        <v>64755</v>
      </c>
      <c r="K49" s="1377">
        <v>15533</v>
      </c>
      <c r="L49" s="1442">
        <v>49222</v>
      </c>
      <c r="M49" s="1378">
        <v>97.424210410000001</v>
      </c>
      <c r="N49" s="38"/>
      <c r="O49" s="1394"/>
      <c r="P49" s="1430"/>
      <c r="Q49" s="1431"/>
      <c r="S49" s="1395"/>
      <c r="T49" s="1395"/>
      <c r="U49" s="1396"/>
      <c r="V49" s="1397"/>
      <c r="X49" s="1396"/>
      <c r="Y49" s="1396"/>
    </row>
    <row r="50" spans="1:25">
      <c r="A50" s="764"/>
      <c r="B50" s="564" t="s">
        <v>12</v>
      </c>
      <c r="C50" s="1459"/>
      <c r="D50" s="570"/>
      <c r="E50" s="2159">
        <f>'5兵庫県CI'!D398</f>
        <v>109.06</v>
      </c>
      <c r="F50" s="1378">
        <f>'7兵庫県CI一致個別指標'!M413</f>
        <v>103.3</v>
      </c>
      <c r="G50" s="1489">
        <v>1.06</v>
      </c>
      <c r="H50" s="1479">
        <v>98.76820633850302</v>
      </c>
      <c r="I50" s="1374">
        <v>98</v>
      </c>
      <c r="J50" s="1376">
        <f t="shared" si="2"/>
        <v>69140</v>
      </c>
      <c r="K50" s="1377">
        <v>17795</v>
      </c>
      <c r="L50" s="1442">
        <v>51345</v>
      </c>
      <c r="M50" s="1378">
        <v>98.057488090000007</v>
      </c>
      <c r="N50" s="38"/>
      <c r="O50" s="1394"/>
      <c r="P50" s="1430"/>
      <c r="Q50" s="1431"/>
      <c r="S50" s="1395"/>
      <c r="T50" s="1395"/>
      <c r="U50" s="1396"/>
      <c r="V50" s="1397"/>
      <c r="X50" s="1396"/>
      <c r="Y50" s="1396"/>
    </row>
    <row r="51" spans="1:25">
      <c r="A51" s="764"/>
      <c r="B51" s="564" t="s">
        <v>13</v>
      </c>
      <c r="C51" s="1459"/>
      <c r="D51" s="570"/>
      <c r="E51" s="2159">
        <f>'5兵庫県CI'!D399</f>
        <v>110.06</v>
      </c>
      <c r="F51" s="1378">
        <f>'7兵庫県CI一致個別指標'!M414</f>
        <v>103.6</v>
      </c>
      <c r="G51" s="1489">
        <v>1.07</v>
      </c>
      <c r="H51" s="1479">
        <v>99.070557990559664</v>
      </c>
      <c r="I51" s="1374">
        <v>98.3</v>
      </c>
      <c r="J51" s="1376">
        <f t="shared" si="2"/>
        <v>69066</v>
      </c>
      <c r="K51" s="1377">
        <v>18318</v>
      </c>
      <c r="L51" s="1442">
        <v>50748</v>
      </c>
      <c r="M51" s="1378">
        <v>97.576592570000003</v>
      </c>
      <c r="N51" s="38"/>
      <c r="O51" s="1394"/>
      <c r="P51" s="1430"/>
      <c r="Q51" s="1431"/>
      <c r="S51" s="1395"/>
      <c r="T51" s="1395"/>
      <c r="U51" s="1396"/>
      <c r="V51" s="1397"/>
      <c r="X51" s="1396"/>
      <c r="Y51" s="1396"/>
    </row>
    <row r="52" spans="1:25">
      <c r="A52" s="778"/>
      <c r="B52" s="1380" t="s">
        <v>14</v>
      </c>
      <c r="C52" s="1871">
        <v>59285.030075186602</v>
      </c>
      <c r="D52" s="2466">
        <v>58579.246656476425</v>
      </c>
      <c r="E52" s="2159">
        <f>'5兵庫県CI'!D400</f>
        <v>109.79</v>
      </c>
      <c r="F52" s="1378">
        <f>'7兵庫県CI一致個別指標'!M415</f>
        <v>103.6</v>
      </c>
      <c r="G52" s="1490">
        <v>1.08</v>
      </c>
      <c r="H52" s="1479">
        <v>99.574477410654069</v>
      </c>
      <c r="I52" s="1381">
        <v>98.8</v>
      </c>
      <c r="J52" s="1376">
        <f t="shared" si="2"/>
        <v>90059</v>
      </c>
      <c r="K52" s="1384">
        <v>26942</v>
      </c>
      <c r="L52" s="1443">
        <v>63117</v>
      </c>
      <c r="M52" s="1385">
        <v>98.030762440000004</v>
      </c>
      <c r="N52" s="66"/>
      <c r="O52" s="1398"/>
      <c r="P52" s="1432"/>
      <c r="Q52" s="1433"/>
      <c r="S52" s="1395"/>
      <c r="T52" s="1395"/>
      <c r="U52" s="1396"/>
      <c r="V52" s="1397"/>
      <c r="X52" s="1396"/>
      <c r="Y52" s="1396"/>
    </row>
    <row r="53" spans="1:25">
      <c r="A53" s="763" t="s">
        <v>1216</v>
      </c>
      <c r="B53" s="765" t="s">
        <v>3</v>
      </c>
      <c r="C53" s="1872"/>
      <c r="D53" s="572"/>
      <c r="E53" s="2158">
        <f>'5兵庫県CI'!D401</f>
        <v>105.96</v>
      </c>
      <c r="F53" s="1373">
        <f>'7兵庫県CI一致個別指標'!M416</f>
        <v>99</v>
      </c>
      <c r="G53" s="1654">
        <v>1.06</v>
      </c>
      <c r="H53" s="1478">
        <v>98.969774106540783</v>
      </c>
      <c r="I53" s="1688">
        <v>98.2</v>
      </c>
      <c r="J53" s="1372">
        <f t="shared" si="2"/>
        <v>68914</v>
      </c>
      <c r="K53" s="1655">
        <v>17473</v>
      </c>
      <c r="L53" s="1655">
        <v>51441</v>
      </c>
      <c r="M53" s="1373">
        <v>97.295213820000001</v>
      </c>
      <c r="N53" s="471"/>
      <c r="O53" s="1656"/>
      <c r="P53" s="1657"/>
      <c r="Q53" s="1658"/>
      <c r="S53" s="1395"/>
      <c r="T53" s="1395"/>
      <c r="U53" s="1396"/>
      <c r="V53" s="1397"/>
      <c r="X53" s="1396"/>
      <c r="Y53" s="1396"/>
    </row>
    <row r="54" spans="1:25">
      <c r="A54" s="764">
        <v>2023</v>
      </c>
      <c r="B54" s="564" t="s">
        <v>4</v>
      </c>
      <c r="C54" s="1459"/>
      <c r="D54" s="570"/>
      <c r="E54" s="2159">
        <f>'5兵庫県CI'!D402</f>
        <v>106.12</v>
      </c>
      <c r="F54" s="1378">
        <f>'7兵庫県CI一致個別指標'!M417</f>
        <v>99.6</v>
      </c>
      <c r="G54" s="1489">
        <v>1.02</v>
      </c>
      <c r="H54" s="1479">
        <v>98.667422454484139</v>
      </c>
      <c r="I54" s="1386">
        <v>97.9</v>
      </c>
      <c r="J54" s="1377">
        <f t="shared" si="2"/>
        <v>62138</v>
      </c>
      <c r="K54" s="1442">
        <v>15673</v>
      </c>
      <c r="L54" s="1442">
        <v>46465</v>
      </c>
      <c r="M54" s="1378">
        <v>98.373942999999997</v>
      </c>
      <c r="N54" s="38"/>
      <c r="O54" s="1394"/>
      <c r="P54" s="1430"/>
      <c r="Q54" s="1431"/>
      <c r="S54" s="1395"/>
      <c r="T54" s="1395"/>
      <c r="U54" s="1396"/>
      <c r="V54" s="1397"/>
      <c r="X54" s="1396"/>
      <c r="Y54" s="1396"/>
    </row>
    <row r="55" spans="1:25">
      <c r="A55" s="764"/>
      <c r="B55" s="564" t="s">
        <v>5</v>
      </c>
      <c r="C55" s="1475">
        <v>57925.861367802492</v>
      </c>
      <c r="D55" s="2465">
        <v>57744.475901858183</v>
      </c>
      <c r="E55" s="2159">
        <f>'5兵庫県CI'!D403</f>
        <v>105.17</v>
      </c>
      <c r="F55" s="1378">
        <f>'7兵庫県CI一致個別指標'!M418</f>
        <v>100.7</v>
      </c>
      <c r="G55" s="1488">
        <v>1.02</v>
      </c>
      <c r="H55" s="1479">
        <v>97.961935266351986</v>
      </c>
      <c r="I55" s="1386">
        <v>102.4</v>
      </c>
      <c r="J55" s="1377">
        <f t="shared" si="2"/>
        <v>69892</v>
      </c>
      <c r="K55" s="1442">
        <v>19410</v>
      </c>
      <c r="L55" s="1442">
        <v>50482</v>
      </c>
      <c r="M55" s="1378">
        <v>97.877872370000006</v>
      </c>
      <c r="N55" s="38"/>
      <c r="O55" s="1394"/>
      <c r="P55" s="1430"/>
      <c r="Q55" s="1431"/>
      <c r="S55" s="1395"/>
      <c r="T55" s="1395"/>
      <c r="U55" s="1396"/>
      <c r="V55" s="1397"/>
      <c r="X55" s="1396"/>
      <c r="Y55" s="1396"/>
    </row>
    <row r="56" spans="1:25">
      <c r="A56" s="764"/>
      <c r="B56" s="564" t="s">
        <v>6</v>
      </c>
      <c r="C56" s="1459"/>
      <c r="D56" s="570"/>
      <c r="E56" s="2159">
        <f>'5兵庫県CI'!D404</f>
        <v>105.45</v>
      </c>
      <c r="F56" s="1378">
        <f>'7兵庫県CI一致個別指標'!M419</f>
        <v>95.8</v>
      </c>
      <c r="G56" s="1488">
        <v>1.02</v>
      </c>
      <c r="H56" s="1479">
        <v>98.566638570465258</v>
      </c>
      <c r="I56" s="2469">
        <v>103</v>
      </c>
      <c r="J56" s="1377">
        <f t="shared" si="2"/>
        <v>67317</v>
      </c>
      <c r="K56" s="1442">
        <v>17033</v>
      </c>
      <c r="L56" s="1442">
        <v>50284</v>
      </c>
      <c r="M56" s="1378">
        <v>97.138693320000002</v>
      </c>
      <c r="N56" s="38"/>
      <c r="O56" s="1394"/>
      <c r="P56" s="1430"/>
      <c r="Q56" s="1431"/>
      <c r="S56" s="1395"/>
      <c r="T56" s="1395"/>
      <c r="U56" s="1396"/>
      <c r="V56" s="1397"/>
      <c r="X56" s="1396"/>
      <c r="Y56" s="1396"/>
    </row>
    <row r="57" spans="1:25">
      <c r="A57" s="764"/>
      <c r="B57" s="564" t="s">
        <v>7</v>
      </c>
      <c r="C57" s="1459"/>
      <c r="D57" s="570"/>
      <c r="E57" s="2159">
        <f>'5兵庫県CI'!D405</f>
        <v>104.52</v>
      </c>
      <c r="F57" s="1378">
        <f>'7兵庫県CI一致個別指標'!M420</f>
        <v>96.9</v>
      </c>
      <c r="G57" s="1488">
        <v>1.02</v>
      </c>
      <c r="H57" s="1479">
        <v>98.868990222521902</v>
      </c>
      <c r="I57" s="2469">
        <v>103.4</v>
      </c>
      <c r="J57" s="1377">
        <f t="shared" si="2"/>
        <v>69792</v>
      </c>
      <c r="K57" s="1442">
        <v>17802</v>
      </c>
      <c r="L57" s="1442">
        <v>51990</v>
      </c>
      <c r="M57" s="1378">
        <v>95.716458279999998</v>
      </c>
      <c r="N57" s="38"/>
      <c r="O57" s="1394"/>
      <c r="P57" s="1430"/>
      <c r="Q57" s="1431"/>
      <c r="S57" s="1395"/>
      <c r="T57" s="1395"/>
      <c r="U57" s="1396"/>
      <c r="V57" s="1397"/>
      <c r="X57" s="1396"/>
      <c r="Y57" s="1396"/>
    </row>
    <row r="58" spans="1:25">
      <c r="A58" s="764"/>
      <c r="B58" s="564" t="s">
        <v>8</v>
      </c>
      <c r="C58" s="1475">
        <v>59050.030444660813</v>
      </c>
      <c r="D58" s="2465">
        <v>57404.44077400794</v>
      </c>
      <c r="E58" s="2159">
        <f>'5兵庫県CI'!D406</f>
        <v>106.63</v>
      </c>
      <c r="F58" s="1378">
        <f>'7兵庫県CI一致個別指標'!M421</f>
        <v>104.9</v>
      </c>
      <c r="G58" s="1488">
        <v>1.01</v>
      </c>
      <c r="H58" s="1479">
        <v>98.868990222521902</v>
      </c>
      <c r="I58" s="2469">
        <v>103.4</v>
      </c>
      <c r="J58" s="1377">
        <f t="shared" si="2"/>
        <v>68288</v>
      </c>
      <c r="K58" s="1442">
        <v>17848</v>
      </c>
      <c r="L58" s="1442">
        <v>50440</v>
      </c>
      <c r="M58" s="1378">
        <v>95.591164969999994</v>
      </c>
      <c r="N58" s="38"/>
      <c r="O58" s="1394"/>
      <c r="P58" s="1430"/>
      <c r="Q58" s="1431"/>
      <c r="S58" s="1395"/>
      <c r="T58" s="1395"/>
      <c r="U58" s="1396"/>
      <c r="V58" s="1397"/>
      <c r="X58" s="1396"/>
      <c r="Y58" s="1396"/>
    </row>
    <row r="59" spans="1:25">
      <c r="A59" s="764"/>
      <c r="B59" s="564" t="s">
        <v>9</v>
      </c>
      <c r="C59" s="1459"/>
      <c r="D59" s="570"/>
      <c r="E59" s="2159">
        <f>'5兵庫県CI'!D407</f>
        <v>103.64</v>
      </c>
      <c r="F59" s="1378">
        <f>'7兵庫県CI一致個別指標'!M422</f>
        <v>96.5</v>
      </c>
      <c r="G59" s="1488">
        <v>1.01</v>
      </c>
      <c r="H59" s="1479">
        <v>99.171341874578545</v>
      </c>
      <c r="I59" s="1471">
        <v>99.3</v>
      </c>
      <c r="J59" s="1377">
        <f t="shared" si="2"/>
        <v>74722</v>
      </c>
      <c r="K59" s="1442">
        <v>20272</v>
      </c>
      <c r="L59" s="1442">
        <v>54450</v>
      </c>
      <c r="M59" s="1378">
        <v>95.214934929999998</v>
      </c>
      <c r="N59" s="38"/>
      <c r="O59" s="1394"/>
      <c r="P59" s="1430"/>
      <c r="Q59" s="1431"/>
      <c r="S59" s="1395"/>
      <c r="T59" s="1395"/>
      <c r="U59" s="1396"/>
      <c r="V59" s="1397"/>
      <c r="X59" s="1396"/>
      <c r="Y59" s="1396"/>
    </row>
    <row r="60" spans="1:25">
      <c r="A60" s="764"/>
      <c r="B60" s="564" t="s">
        <v>10</v>
      </c>
      <c r="C60" s="1459"/>
      <c r="D60" s="570"/>
      <c r="E60" s="2159">
        <f>'5兵庫県CI'!D408</f>
        <v>103.17</v>
      </c>
      <c r="F60" s="1378">
        <f>'7兵庫県CI一致個別指標'!M423</f>
        <v>96.4</v>
      </c>
      <c r="G60" s="1488">
        <v>1</v>
      </c>
      <c r="H60" s="1479">
        <v>98.969774106540783</v>
      </c>
      <c r="I60" s="1471">
        <v>99.1</v>
      </c>
      <c r="J60" s="1377">
        <f t="shared" si="2"/>
        <v>71361</v>
      </c>
      <c r="K60" s="1442">
        <v>16729</v>
      </c>
      <c r="L60" s="1442">
        <v>54632</v>
      </c>
      <c r="M60" s="1378">
        <v>95.748753969999996</v>
      </c>
      <c r="N60" s="38"/>
      <c r="O60" s="1394"/>
      <c r="P60" s="1430"/>
      <c r="Q60" s="1431"/>
      <c r="S60" s="1395"/>
      <c r="T60" s="1395"/>
      <c r="U60" s="1396"/>
      <c r="V60" s="1397"/>
      <c r="X60" s="1396"/>
      <c r="Y60" s="1396"/>
    </row>
    <row r="61" spans="1:25">
      <c r="A61" s="764"/>
      <c r="B61" s="564" t="s">
        <v>11</v>
      </c>
      <c r="C61" s="1475">
        <v>59002.014132106997</v>
      </c>
      <c r="D61" s="2465">
        <v>57357.048646109542</v>
      </c>
      <c r="E61" s="2159">
        <f>'5兵庫県CI'!D409</f>
        <v>104.27</v>
      </c>
      <c r="F61" s="1378">
        <f>'7兵庫県CI一致個別指標'!M424</f>
        <v>95.8</v>
      </c>
      <c r="G61" s="1488">
        <v>1.01</v>
      </c>
      <c r="H61" s="1479">
        <v>98.868990222521902</v>
      </c>
      <c r="I61" s="1471">
        <v>99</v>
      </c>
      <c r="J61" s="1377">
        <f t="shared" si="2"/>
        <v>67317</v>
      </c>
      <c r="K61" s="1442">
        <v>17113</v>
      </c>
      <c r="L61" s="1442">
        <v>50204</v>
      </c>
      <c r="M61" s="1378">
        <v>96.209449530000001</v>
      </c>
      <c r="N61" s="38"/>
      <c r="O61" s="1394"/>
      <c r="P61" s="1430"/>
      <c r="Q61" s="1431"/>
      <c r="S61" s="1395"/>
      <c r="T61" s="1395"/>
      <c r="U61" s="1396"/>
      <c r="V61" s="1397"/>
      <c r="X61" s="1396"/>
      <c r="Y61" s="1396"/>
    </row>
    <row r="62" spans="1:25">
      <c r="A62" s="764"/>
      <c r="B62" s="564" t="s">
        <v>12</v>
      </c>
      <c r="C62" s="1080"/>
      <c r="E62" s="2159">
        <f>'5兵庫県CI'!D410</f>
        <v>102.83</v>
      </c>
      <c r="F62" s="1378">
        <f>'7兵庫県CI一致個別指標'!M425</f>
        <v>95</v>
      </c>
      <c r="G62" s="1488">
        <v>1.01</v>
      </c>
      <c r="H62" s="1479">
        <v>99.070557990559664</v>
      </c>
      <c r="I62" s="1471">
        <v>99.2</v>
      </c>
      <c r="J62" s="1377">
        <f t="shared" si="2"/>
        <v>71197</v>
      </c>
      <c r="K62" s="1442">
        <v>18899</v>
      </c>
      <c r="L62" s="1442">
        <v>52298</v>
      </c>
      <c r="M62" s="1378">
        <v>95.108769379999998</v>
      </c>
      <c r="N62" s="38"/>
      <c r="O62" s="1394"/>
      <c r="P62" s="1430"/>
      <c r="Q62" s="1431"/>
      <c r="S62" s="1395"/>
      <c r="T62" s="1395"/>
      <c r="U62" s="1396"/>
      <c r="V62" s="1397"/>
      <c r="X62" s="1396"/>
      <c r="Y62" s="1396"/>
    </row>
    <row r="63" spans="1:25">
      <c r="A63" s="764"/>
      <c r="B63" s="564" t="s">
        <v>13</v>
      </c>
      <c r="C63" s="1459"/>
      <c r="D63" s="570"/>
      <c r="E63" s="2159">
        <f>'5兵庫県CI'!D411</f>
        <v>100.66</v>
      </c>
      <c r="F63" s="1378">
        <f>'7兵庫県CI一致個別指標'!M426</f>
        <v>94.5</v>
      </c>
      <c r="G63" s="1488">
        <v>1.01</v>
      </c>
      <c r="H63" s="1479">
        <v>99.272125758597426</v>
      </c>
      <c r="I63" s="1471">
        <v>99.4</v>
      </c>
      <c r="J63" s="1377">
        <f t="shared" si="2"/>
        <v>71903</v>
      </c>
      <c r="K63" s="1442">
        <v>19573</v>
      </c>
      <c r="L63" s="1442">
        <v>52330</v>
      </c>
      <c r="M63" s="1378">
        <v>96.142616939999996</v>
      </c>
      <c r="N63" s="38"/>
      <c r="O63" s="1394"/>
      <c r="P63" s="1430"/>
      <c r="Q63" s="1431"/>
      <c r="S63" s="1395"/>
      <c r="T63" s="1395"/>
      <c r="U63" s="1396"/>
      <c r="V63" s="1397"/>
      <c r="X63" s="1396"/>
      <c r="Y63" s="1396"/>
    </row>
    <row r="64" spans="1:25">
      <c r="A64" s="778"/>
      <c r="B64" s="1380" t="s">
        <v>14</v>
      </c>
      <c r="C64" s="1871">
        <f>'13_4GDP関連指標'!F140/100</f>
        <v>62376.62</v>
      </c>
      <c r="D64" s="1871">
        <f>'13_4GDP関連指標'!G140/100</f>
        <v>58314.25</v>
      </c>
      <c r="E64" s="2160">
        <f>'5兵庫県CI'!D412</f>
        <v>102.71</v>
      </c>
      <c r="F64" s="1385">
        <f>'7兵庫県CI一致個別指標'!M427</f>
        <v>97.7</v>
      </c>
      <c r="G64" s="2161">
        <v>1.01</v>
      </c>
      <c r="H64" s="1873"/>
      <c r="I64" s="2819">
        <v>99.4</v>
      </c>
      <c r="J64" s="1384">
        <f t="shared" si="2"/>
        <v>91432</v>
      </c>
      <c r="K64" s="1443">
        <v>28015</v>
      </c>
      <c r="L64" s="1443">
        <v>63417</v>
      </c>
      <c r="M64" s="1385">
        <v>96.227546480000001</v>
      </c>
      <c r="N64" s="66"/>
      <c r="O64" s="1398"/>
      <c r="P64" s="1432"/>
      <c r="Q64" s="1433"/>
      <c r="S64" s="1395"/>
      <c r="T64" s="1395"/>
      <c r="U64" s="1396"/>
      <c r="V64" s="1397"/>
      <c r="X64" s="1396"/>
      <c r="Y64" s="1396"/>
    </row>
    <row r="65" spans="1:25">
      <c r="A65" s="763" t="s">
        <v>1419</v>
      </c>
      <c r="B65" s="765" t="s">
        <v>3</v>
      </c>
      <c r="C65" s="2156"/>
      <c r="D65" s="2156"/>
      <c r="E65" s="2159">
        <f>'5兵庫県CI'!D413</f>
        <v>105.14</v>
      </c>
      <c r="F65" s="1378">
        <f>'7兵庫県CI一致個別指標'!M428</f>
        <v>93.5</v>
      </c>
      <c r="G65" s="1487">
        <v>1.02</v>
      </c>
      <c r="H65" s="1402"/>
      <c r="I65" s="1688">
        <v>98.9</v>
      </c>
      <c r="J65" s="1377">
        <f t="shared" si="2"/>
        <v>70885</v>
      </c>
      <c r="K65" s="1372">
        <v>19059</v>
      </c>
      <c r="L65" s="1655">
        <v>51826</v>
      </c>
      <c r="M65" s="1373">
        <v>95.807946799999996</v>
      </c>
      <c r="N65" s="471"/>
      <c r="O65" s="1656"/>
      <c r="P65" s="1657"/>
      <c r="Q65" s="1658"/>
      <c r="S65" s="1395"/>
      <c r="T65" s="1395"/>
      <c r="U65" s="1396"/>
      <c r="V65" s="1397"/>
      <c r="X65" s="1396"/>
      <c r="Y65" s="1396"/>
    </row>
    <row r="66" spans="1:25">
      <c r="A66" s="764">
        <v>2024</v>
      </c>
      <c r="B66" s="564" t="s">
        <v>4</v>
      </c>
      <c r="C66" s="2157"/>
      <c r="D66" s="2157"/>
      <c r="E66" s="2159">
        <f>'5兵庫県CI'!D414</f>
        <v>105.52</v>
      </c>
      <c r="F66" s="1378">
        <f>'7兵庫県CI一致個別指標'!M429</f>
        <v>97</v>
      </c>
      <c r="G66" s="1488">
        <v>1.03</v>
      </c>
      <c r="H66" s="1391"/>
      <c r="I66" s="1386">
        <v>98.4</v>
      </c>
      <c r="J66" s="1377">
        <f t="shared" si="2"/>
        <v>66218</v>
      </c>
      <c r="K66" s="1377">
        <v>17690</v>
      </c>
      <c r="L66" s="1442">
        <v>48528</v>
      </c>
      <c r="M66" s="1378">
        <v>97.140409779999999</v>
      </c>
      <c r="N66" s="38"/>
      <c r="O66" s="1394"/>
      <c r="P66" s="1430"/>
      <c r="Q66" s="1431"/>
      <c r="S66" s="1395"/>
      <c r="T66" s="1395"/>
      <c r="U66" s="1396"/>
      <c r="V66" s="1397"/>
      <c r="X66" s="1396"/>
      <c r="Y66" s="1396"/>
    </row>
    <row r="67" spans="1:25">
      <c r="A67" s="764"/>
      <c r="B67" s="564" t="s">
        <v>5</v>
      </c>
      <c r="C67" s="2465">
        <f>'13_4GDP関連指標'!F141/100</f>
        <v>60022.51</v>
      </c>
      <c r="D67" s="2465">
        <f>'13_4GDP関連指標'!G141/100</f>
        <v>57710.61</v>
      </c>
      <c r="E67" s="2159">
        <f>'5兵庫県CI'!D415</f>
        <v>106.2</v>
      </c>
      <c r="F67" s="1378">
        <f>'7兵庫県CI一致個別指標'!M430</f>
        <v>98.4</v>
      </c>
      <c r="G67" s="1489">
        <v>1.04</v>
      </c>
      <c r="H67" s="1391"/>
      <c r="I67" s="1386">
        <v>98.3</v>
      </c>
      <c r="J67" s="1377">
        <f t="shared" si="2"/>
        <v>73025</v>
      </c>
      <c r="K67" s="1377">
        <v>20770</v>
      </c>
      <c r="L67" s="1442">
        <v>52255</v>
      </c>
      <c r="M67" s="1378">
        <v>94.262262860000007</v>
      </c>
      <c r="N67" s="38"/>
      <c r="O67" s="1394"/>
      <c r="P67" s="1430"/>
      <c r="Q67" s="1431"/>
      <c r="S67" s="1395"/>
      <c r="T67" s="1395"/>
      <c r="U67" s="1396"/>
      <c r="V67" s="1397"/>
      <c r="X67" s="1396"/>
      <c r="Y67" s="1396"/>
    </row>
    <row r="68" spans="1:25">
      <c r="A68" s="764"/>
      <c r="B68" s="564" t="s">
        <v>6</v>
      </c>
      <c r="C68" s="2157"/>
      <c r="D68" s="2157"/>
      <c r="E68" s="2159">
        <f>'5兵庫県CI'!D416</f>
        <v>102.01</v>
      </c>
      <c r="F68" s="1378">
        <f>'7兵庫県CI一致個別指標'!M431</f>
        <v>92.2</v>
      </c>
      <c r="G68" s="1489">
        <v>1.01</v>
      </c>
      <c r="H68" s="1391"/>
      <c r="I68" s="1386">
        <v>98.3</v>
      </c>
      <c r="J68" s="1377">
        <f t="shared" si="2"/>
        <v>68064</v>
      </c>
      <c r="K68" s="1377">
        <v>17534</v>
      </c>
      <c r="L68" s="1442">
        <v>50530</v>
      </c>
      <c r="M68" s="1378">
        <v>94.863274259999997</v>
      </c>
      <c r="N68" s="38"/>
      <c r="O68" s="1394"/>
      <c r="P68" s="1430"/>
      <c r="Q68" s="1431"/>
      <c r="S68" s="1395"/>
      <c r="T68" s="1395"/>
      <c r="U68" s="1396"/>
      <c r="V68" s="1397"/>
      <c r="X68" s="1396"/>
      <c r="Y68" s="1396"/>
    </row>
    <row r="69" spans="1:25">
      <c r="A69" s="764"/>
      <c r="B69" s="564" t="s">
        <v>7</v>
      </c>
      <c r="C69" s="2157"/>
      <c r="D69" s="2157"/>
      <c r="E69" s="2159">
        <f>'5兵庫県CI'!D417</f>
        <v>104.36</v>
      </c>
      <c r="F69" s="1378">
        <f>'7兵庫県CI一致個別指標'!M432</f>
        <v>96.1</v>
      </c>
      <c r="G69" s="1489">
        <v>0.99</v>
      </c>
      <c r="H69" s="1391"/>
      <c r="I69" s="1386">
        <v>99.2</v>
      </c>
      <c r="J69" s="1377">
        <f t="shared" si="2"/>
        <v>71043</v>
      </c>
      <c r="K69" s="1377">
        <v>19289</v>
      </c>
      <c r="L69" s="1442">
        <v>51754</v>
      </c>
      <c r="M69" s="1378">
        <v>96.16728286</v>
      </c>
      <c r="N69" s="38"/>
      <c r="O69" s="1394"/>
      <c r="P69" s="1430"/>
      <c r="Q69" s="1431"/>
      <c r="S69" s="1395"/>
      <c r="T69" s="1395"/>
      <c r="U69" s="1396"/>
      <c r="V69" s="1397"/>
      <c r="X69" s="1396"/>
      <c r="Y69" s="1396"/>
    </row>
    <row r="70" spans="1:25">
      <c r="A70" s="764"/>
      <c r="B70" s="564" t="s">
        <v>8</v>
      </c>
      <c r="C70" s="2465">
        <f>'13_4GDP関連指標'!F142/100</f>
        <v>60336.99</v>
      </c>
      <c r="D70" s="2465">
        <f>'13_4GDP関連指標'!G142/100</f>
        <v>55789.85</v>
      </c>
      <c r="E70" s="2159">
        <f>'5兵庫県CI'!D418</f>
        <v>103.44</v>
      </c>
      <c r="F70" s="1378">
        <f>'7兵庫県CI一致個別指標'!M433</f>
        <v>95.5</v>
      </c>
      <c r="G70" s="1489">
        <v>0.97</v>
      </c>
      <c r="H70" s="1391"/>
      <c r="I70" s="1386">
        <v>99</v>
      </c>
      <c r="J70" s="1377">
        <f t="shared" si="2"/>
        <v>71822</v>
      </c>
      <c r="K70" s="1377">
        <v>19688</v>
      </c>
      <c r="L70" s="1442">
        <v>52134</v>
      </c>
      <c r="M70" s="1378">
        <v>96.679047949999998</v>
      </c>
      <c r="N70" s="38"/>
      <c r="O70" s="1394"/>
      <c r="P70" s="1430"/>
      <c r="Q70" s="1431"/>
      <c r="S70" s="1395"/>
      <c r="T70" s="1395"/>
      <c r="U70" s="1396"/>
      <c r="V70" s="1397"/>
      <c r="X70" s="1396"/>
      <c r="Y70" s="1396"/>
    </row>
    <row r="71" spans="1:25">
      <c r="A71" s="764"/>
      <c r="B71" s="564" t="s">
        <v>9</v>
      </c>
      <c r="C71" s="2157"/>
      <c r="D71" s="2157"/>
      <c r="E71" s="2159">
        <f>'5兵庫県CI'!D419</f>
        <v>106.95</v>
      </c>
      <c r="F71" s="1378">
        <f>'7兵庫県CI一致個別指標'!M434</f>
        <v>100.1</v>
      </c>
      <c r="G71" s="1489">
        <v>1.01</v>
      </c>
      <c r="H71" s="1391"/>
      <c r="I71" s="1386">
        <v>98.9</v>
      </c>
      <c r="J71" s="1377">
        <f t="shared" si="2"/>
        <v>75237</v>
      </c>
      <c r="K71" s="1377">
        <v>21038</v>
      </c>
      <c r="L71" s="1442">
        <v>54199</v>
      </c>
      <c r="M71" s="1378">
        <v>96.096373</v>
      </c>
      <c r="N71" s="38"/>
      <c r="O71" s="1394"/>
      <c r="P71" s="1430"/>
      <c r="Q71" s="1431"/>
      <c r="S71" s="1395"/>
      <c r="T71" s="1395"/>
      <c r="U71" s="1396"/>
      <c r="V71" s="1397"/>
      <c r="X71" s="1396"/>
      <c r="Y71" s="1396"/>
    </row>
    <row r="72" spans="1:25">
      <c r="A72" s="764"/>
      <c r="B72" s="564" t="s">
        <v>10</v>
      </c>
      <c r="C72" s="2157"/>
      <c r="D72" s="2157"/>
      <c r="E72" s="2159">
        <f>'5兵庫県CI'!D420</f>
        <v>103.33</v>
      </c>
      <c r="F72" s="1378">
        <f>'7兵庫県CI一致個別指標'!M435</f>
        <v>96.4</v>
      </c>
      <c r="G72" s="1489">
        <v>1.01</v>
      </c>
      <c r="H72" s="1391"/>
      <c r="I72" s="1386">
        <v>99.3</v>
      </c>
      <c r="J72" s="1377">
        <f t="shared" si="2"/>
        <v>74710</v>
      </c>
      <c r="K72" s="1377">
        <v>17167</v>
      </c>
      <c r="L72" s="1442">
        <v>57543</v>
      </c>
      <c r="M72" s="1378">
        <v>94.930066890000006</v>
      </c>
      <c r="N72" s="38"/>
      <c r="O72" s="1394"/>
      <c r="P72" s="1430"/>
      <c r="Q72" s="1431"/>
      <c r="S72" s="1395"/>
      <c r="T72" s="1395"/>
      <c r="U72" s="1396"/>
      <c r="V72" s="1397"/>
      <c r="X72" s="1396"/>
      <c r="Y72" s="1396"/>
    </row>
    <row r="73" spans="1:25">
      <c r="A73" s="764"/>
      <c r="B73" s="564" t="s">
        <v>11</v>
      </c>
      <c r="C73" s="2465">
        <f>'13_4GDP関連指標'!F143/100</f>
        <v>60450.62</v>
      </c>
      <c r="D73" s="2465">
        <f>'13_4GDP関連指標'!G143/100</f>
        <v>57039.88</v>
      </c>
      <c r="E73" s="2159">
        <f>'5兵庫県CI'!D421</f>
        <v>106.26</v>
      </c>
      <c r="F73" s="1378">
        <f>'7兵庫県CI一致個別指標'!M436</f>
        <v>97.7</v>
      </c>
      <c r="G73" s="1489">
        <v>1.01</v>
      </c>
      <c r="H73" s="1391"/>
      <c r="I73" s="1386">
        <v>98.5</v>
      </c>
      <c r="J73" s="1377">
        <f t="shared" si="2"/>
        <v>67863</v>
      </c>
      <c r="K73" s="1377">
        <v>17532</v>
      </c>
      <c r="L73" s="1442">
        <v>50331</v>
      </c>
      <c r="M73" s="1378">
        <v>95.89110728</v>
      </c>
      <c r="N73" s="38"/>
      <c r="O73" s="1394"/>
      <c r="P73" s="1430"/>
      <c r="Q73" s="1431"/>
      <c r="S73" s="1395"/>
      <c r="T73" s="1395"/>
      <c r="U73" s="1396"/>
      <c r="V73" s="1397"/>
      <c r="X73" s="1396"/>
      <c r="Y73" s="1396"/>
    </row>
    <row r="74" spans="1:25">
      <c r="A74" s="764"/>
      <c r="B74" s="564" t="s">
        <v>12</v>
      </c>
      <c r="C74" s="2157"/>
      <c r="D74" s="2157"/>
      <c r="E74" s="2159">
        <f>'5兵庫県CI'!D422</f>
        <v>105.13</v>
      </c>
      <c r="F74" s="1378">
        <f>'7兵庫県CI一致個別指標'!M437</f>
        <v>98</v>
      </c>
      <c r="G74" s="1489">
        <v>1.01</v>
      </c>
      <c r="H74" s="1391"/>
      <c r="I74" s="1386">
        <v>99</v>
      </c>
      <c r="J74" s="1377">
        <f t="shared" si="2"/>
        <v>70497</v>
      </c>
      <c r="K74" s="1377">
        <v>18781</v>
      </c>
      <c r="L74" s="1442">
        <v>51716</v>
      </c>
      <c r="M74" s="1378">
        <v>96.15696011</v>
      </c>
      <c r="N74" s="38"/>
      <c r="O74" s="1394"/>
      <c r="P74" s="1430"/>
      <c r="Q74" s="1431"/>
      <c r="S74" s="1395"/>
      <c r="T74" s="1395"/>
      <c r="U74" s="1396"/>
      <c r="V74" s="1397"/>
      <c r="X74" s="1396"/>
      <c r="Y74" s="1396"/>
    </row>
    <row r="75" spans="1:25">
      <c r="A75" s="764"/>
      <c r="B75" s="564" t="s">
        <v>13</v>
      </c>
      <c r="C75" s="2157"/>
      <c r="D75" s="2157"/>
      <c r="E75" s="2159">
        <f>'5兵庫県CI'!D423</f>
        <v>103.31</v>
      </c>
      <c r="F75" s="1378">
        <f>'7兵庫県CI一致個別指標'!M438</f>
        <v>96.6</v>
      </c>
      <c r="G75" s="1489">
        <v>1</v>
      </c>
      <c r="H75" s="1391"/>
      <c r="I75" s="1386">
        <v>99.2</v>
      </c>
      <c r="J75" s="1377">
        <f t="shared" si="2"/>
        <v>74342</v>
      </c>
      <c r="K75" s="1377">
        <v>20573</v>
      </c>
      <c r="L75" s="1442">
        <v>53769</v>
      </c>
      <c r="M75" s="1378">
        <v>95.590406979999997</v>
      </c>
      <c r="N75" s="38"/>
      <c r="O75" s="1394"/>
      <c r="P75" s="1430"/>
      <c r="Q75" s="1431"/>
      <c r="S75" s="1395"/>
      <c r="T75" s="1395"/>
      <c r="U75" s="1396"/>
      <c r="V75" s="1397"/>
      <c r="X75" s="1396"/>
      <c r="Y75" s="1396"/>
    </row>
    <row r="76" spans="1:25">
      <c r="A76" s="778"/>
      <c r="B76" s="1380" t="s">
        <v>14</v>
      </c>
      <c r="C76" s="2465">
        <f>'13_4GDP関連指標'!F144/100</f>
        <v>64496.56</v>
      </c>
      <c r="D76" s="2465">
        <f>'13_4GDP関連指標'!G144/100</f>
        <v>58514.77</v>
      </c>
      <c r="E76" s="2159">
        <f>'5兵庫県CI'!D424</f>
        <v>103.68</v>
      </c>
      <c r="F76" s="1378">
        <f>'7兵庫県CI一致個別指標'!M439</f>
        <v>96.7</v>
      </c>
      <c r="G76" s="1490">
        <v>0.99</v>
      </c>
      <c r="H76" s="1873"/>
      <c r="I76" s="2819">
        <v>99.5</v>
      </c>
      <c r="J76" s="1377">
        <f t="shared" si="2"/>
        <v>93458</v>
      </c>
      <c r="K76" s="1384">
        <v>28833</v>
      </c>
      <c r="L76" s="1443">
        <v>64625</v>
      </c>
      <c r="M76" s="1385">
        <v>95.23501358</v>
      </c>
      <c r="N76" s="66"/>
      <c r="O76" s="1398"/>
      <c r="P76" s="1432"/>
      <c r="Q76" s="1433"/>
      <c r="S76" s="1395"/>
      <c r="T76" s="1395"/>
      <c r="U76" s="1396"/>
      <c r="V76" s="1397"/>
      <c r="X76" s="1396"/>
      <c r="Y76" s="1396"/>
    </row>
    <row r="77" spans="1:25">
      <c r="A77" s="2820" t="s">
        <v>1454</v>
      </c>
      <c r="B77" s="2821" t="s">
        <v>3</v>
      </c>
      <c r="C77" s="2156"/>
      <c r="D77" s="1869"/>
      <c r="E77" s="600">
        <f>'5兵庫県CI'!D425</f>
        <v>101.74</v>
      </c>
      <c r="F77" s="1373">
        <f>'7兵庫県CI一致個別指標'!M440</f>
        <v>98.3</v>
      </c>
      <c r="G77" s="1489">
        <v>1</v>
      </c>
      <c r="H77" s="2817"/>
      <c r="I77" s="1373">
        <v>98.3</v>
      </c>
      <c r="J77" s="1372">
        <f t="shared" si="2"/>
        <v>70986</v>
      </c>
      <c r="K77" s="473">
        <v>19089</v>
      </c>
      <c r="L77" s="1372">
        <v>51897</v>
      </c>
      <c r="M77" s="1378">
        <v>96.057215810000002</v>
      </c>
      <c r="N77" s="38"/>
      <c r="O77" s="1394"/>
      <c r="P77" s="1430"/>
      <c r="Q77" s="1431"/>
      <c r="S77" s="1395"/>
      <c r="T77" s="1395"/>
      <c r="U77" s="1396"/>
      <c r="V77" s="1397"/>
      <c r="X77" s="1396"/>
      <c r="Y77" s="1396"/>
    </row>
    <row r="78" spans="1:25">
      <c r="A78" s="2822">
        <v>2025</v>
      </c>
      <c r="B78" s="2823" t="s">
        <v>4</v>
      </c>
      <c r="C78" s="2157"/>
      <c r="D78" s="1460"/>
      <c r="E78" s="582">
        <f>'5兵庫県CI'!D426</f>
        <v>101.8</v>
      </c>
      <c r="F78" s="1378">
        <f>'7兵庫県CI一致個別指標'!M441</f>
        <v>97.7</v>
      </c>
      <c r="G78" s="1489">
        <v>0.99</v>
      </c>
      <c r="H78" s="2817"/>
      <c r="I78" s="1378">
        <v>97.9</v>
      </c>
      <c r="J78" s="1377">
        <f t="shared" si="2"/>
        <v>64481</v>
      </c>
      <c r="K78" s="473">
        <v>17249</v>
      </c>
      <c r="L78" s="1377">
        <v>47232</v>
      </c>
      <c r="M78" s="1378">
        <v>98.170835879999998</v>
      </c>
      <c r="N78" s="38"/>
      <c r="O78" s="1394"/>
      <c r="P78" s="1430"/>
      <c r="Q78" s="1431"/>
      <c r="S78" s="1395"/>
      <c r="T78" s="1395"/>
      <c r="U78" s="1396"/>
      <c r="V78" s="1397"/>
      <c r="X78" s="1396"/>
      <c r="Y78" s="1396"/>
    </row>
    <row r="79" spans="1:25">
      <c r="A79" s="2822"/>
      <c r="B79" s="2823" t="s">
        <v>5</v>
      </c>
      <c r="C79" s="2465">
        <f>'13_4GDP関連指標'!F145/100</f>
        <v>62543.64</v>
      </c>
      <c r="D79" s="1475">
        <f>'13_4GDP関連指標'!G145/100</f>
        <v>58042.03</v>
      </c>
      <c r="E79" s="582">
        <f>'5兵庫県CI'!D427</f>
        <v>97.43</v>
      </c>
      <c r="F79" s="1378">
        <f>'7兵庫県CI一致個別指標'!M442</f>
        <v>92.5</v>
      </c>
      <c r="G79" s="1489">
        <v>1</v>
      </c>
      <c r="H79" s="2817"/>
      <c r="I79" s="1378">
        <v>96.8</v>
      </c>
      <c r="J79" s="1377">
        <f t="shared" si="2"/>
        <v>71885</v>
      </c>
      <c r="K79" s="473">
        <v>20326</v>
      </c>
      <c r="L79" s="1377">
        <v>51559</v>
      </c>
      <c r="M79" s="1378">
        <v>96.732802059999997</v>
      </c>
      <c r="N79" s="38"/>
      <c r="O79" s="1394"/>
      <c r="P79" s="1430"/>
      <c r="Q79" s="1431"/>
      <c r="S79" s="1395"/>
      <c r="T79" s="1395"/>
      <c r="U79" s="1396"/>
      <c r="V79" s="1397"/>
      <c r="X79" s="1396"/>
      <c r="Y79" s="1396"/>
    </row>
    <row r="80" spans="1:25">
      <c r="A80" s="2822"/>
      <c r="B80" s="2823" t="s">
        <v>6</v>
      </c>
      <c r="C80" s="2157"/>
      <c r="D80" s="1460"/>
      <c r="E80" s="582">
        <f>'5兵庫県CI'!D428</f>
        <v>99.13</v>
      </c>
      <c r="F80" s="1378">
        <f>'7兵庫県CI一致個別指標'!M443</f>
        <v>95.3</v>
      </c>
      <c r="G80" s="1489">
        <v>0.99</v>
      </c>
      <c r="H80" s="2817"/>
      <c r="I80" s="1378">
        <v>99.5</v>
      </c>
      <c r="J80" s="1377">
        <f t="shared" si="2"/>
        <v>66574</v>
      </c>
      <c r="K80" s="473">
        <v>17279</v>
      </c>
      <c r="L80" s="1377">
        <v>49295</v>
      </c>
      <c r="M80" s="1378">
        <v>96.594020119999996</v>
      </c>
      <c r="N80" s="38"/>
      <c r="O80" s="1394"/>
      <c r="P80" s="1430"/>
      <c r="Q80" s="1431"/>
      <c r="S80" s="1395"/>
      <c r="T80" s="1395"/>
      <c r="U80" s="1396"/>
      <c r="V80" s="1397"/>
      <c r="X80" s="1396"/>
      <c r="Y80" s="1396"/>
    </row>
    <row r="81" spans="1:25">
      <c r="A81" s="2822"/>
      <c r="B81" s="2823" t="s">
        <v>7</v>
      </c>
      <c r="C81" s="2157"/>
      <c r="D81" s="1460"/>
      <c r="E81" s="582">
        <f>'5兵庫県CI'!D429</f>
        <v>104.14</v>
      </c>
      <c r="F81" s="1378">
        <f>'7兵庫県CI一致個別指標'!M444</f>
        <v>97.9</v>
      </c>
      <c r="G81" s="1489">
        <v>0.99</v>
      </c>
      <c r="H81" s="2817"/>
      <c r="I81" s="1378">
        <v>99.4</v>
      </c>
      <c r="J81" s="1377">
        <f t="shared" si="2"/>
        <v>69746</v>
      </c>
      <c r="K81" s="473">
        <v>18864</v>
      </c>
      <c r="L81" s="1377">
        <v>50882</v>
      </c>
      <c r="M81" s="1378">
        <v>95.880346660000001</v>
      </c>
      <c r="N81" s="38"/>
      <c r="O81" s="1394"/>
      <c r="P81" s="1430"/>
      <c r="Q81" s="1431"/>
      <c r="S81" s="1395"/>
      <c r="T81" s="1395"/>
      <c r="U81" s="1396"/>
      <c r="V81" s="1397"/>
      <c r="X81" s="1396"/>
      <c r="Y81" s="1396"/>
    </row>
    <row r="82" spans="1:25">
      <c r="A82" s="2822"/>
      <c r="B82" s="2823" t="s">
        <v>8</v>
      </c>
      <c r="C82" s="2465">
        <f>'13_4GDP関連指標'!F146/100</f>
        <v>62722.76</v>
      </c>
      <c r="D82" s="1475">
        <f>'13_4GDP関連指標'!G146/100</f>
        <v>56151.43</v>
      </c>
      <c r="E82" s="582">
        <f>'5兵庫県CI'!D430</f>
        <v>104.06</v>
      </c>
      <c r="F82" s="1378">
        <f>'7兵庫県CI一致個別指標'!M445</f>
        <v>102.4</v>
      </c>
      <c r="G82" s="1489">
        <v>0.98</v>
      </c>
      <c r="H82" s="2817"/>
      <c r="I82" s="1378">
        <v>99.5</v>
      </c>
      <c r="J82" s="1377">
        <f t="shared" si="2"/>
        <v>69387</v>
      </c>
      <c r="K82" s="473">
        <v>18458</v>
      </c>
      <c r="L82" s="1377">
        <v>50929</v>
      </c>
      <c r="M82" s="1378">
        <v>97.27320555</v>
      </c>
      <c r="N82" s="38"/>
      <c r="O82" s="1394"/>
      <c r="P82" s="1430"/>
      <c r="Q82" s="1431"/>
      <c r="S82" s="1395"/>
      <c r="T82" s="1395"/>
      <c r="U82" s="1396"/>
      <c r="V82" s="1397"/>
      <c r="X82" s="1396"/>
      <c r="Y82" s="1396"/>
    </row>
    <row r="83" spans="1:25">
      <c r="A83" s="2822"/>
      <c r="B83" s="2823" t="s">
        <v>9</v>
      </c>
      <c r="C83" s="2157"/>
      <c r="D83" s="1460"/>
      <c r="E83" s="582">
        <f>'5兵庫県CI'!D431</f>
        <v>104.14</v>
      </c>
      <c r="F83" s="1378">
        <f>'7兵庫県CI一致個別指標'!M446</f>
        <v>99.4</v>
      </c>
      <c r="G83" s="1489">
        <v>0.97</v>
      </c>
      <c r="H83" s="2817"/>
      <c r="I83" s="1378">
        <v>99.3</v>
      </c>
      <c r="J83" s="1377">
        <f t="shared" si="2"/>
        <v>72962</v>
      </c>
      <c r="K83" s="473">
        <v>20548</v>
      </c>
      <c r="L83" s="1377">
        <v>52414</v>
      </c>
      <c r="M83" s="1378">
        <v>98.719775960000007</v>
      </c>
      <c r="N83" s="38"/>
      <c r="O83" s="1394"/>
      <c r="P83" s="1430"/>
      <c r="Q83" s="1431"/>
      <c r="S83" s="1395"/>
      <c r="T83" s="1395"/>
      <c r="U83" s="1396"/>
      <c r="V83" s="1397"/>
      <c r="X83" s="1396"/>
      <c r="Y83" s="1396"/>
    </row>
    <row r="84" spans="1:25">
      <c r="A84" s="2822"/>
      <c r="B84" s="2823" t="s">
        <v>10</v>
      </c>
      <c r="C84" s="2157"/>
      <c r="D84" s="1460"/>
      <c r="E84" s="582">
        <f>'5兵庫県CI'!D432</f>
        <v>98.81</v>
      </c>
      <c r="F84" s="1378">
        <f>'7兵庫県CI一致個別指標'!M447</f>
        <v>94.1</v>
      </c>
      <c r="G84" s="1489">
        <v>0.96</v>
      </c>
      <c r="H84" s="2817"/>
      <c r="I84" s="1378">
        <v>98.9</v>
      </c>
      <c r="J84" s="1377">
        <f t="shared" si="2"/>
        <v>73361</v>
      </c>
      <c r="K84" s="473">
        <v>18238</v>
      </c>
      <c r="L84" s="1377">
        <v>55123</v>
      </c>
      <c r="M84" s="1378">
        <v>96.627708049999995</v>
      </c>
      <c r="N84" s="38"/>
      <c r="O84" s="1394"/>
      <c r="P84" s="1430"/>
      <c r="Q84" s="1431"/>
      <c r="S84" s="1395"/>
      <c r="T84" s="1395"/>
      <c r="U84" s="1396"/>
      <c r="V84" s="1397"/>
      <c r="X84" s="1396"/>
      <c r="Y84" s="1396"/>
    </row>
    <row r="85" spans="1:25">
      <c r="A85" s="2822"/>
      <c r="B85" s="2823" t="s">
        <v>11</v>
      </c>
      <c r="C85" s="2465">
        <f>'13_4GDP関連指標'!F147/100</f>
        <v>62179.33</v>
      </c>
      <c r="D85" s="1475">
        <f>'13_4GDP関連指標'!G147/100</f>
        <v>56717.1</v>
      </c>
      <c r="E85" s="582">
        <f>'5兵庫県CI'!D433</f>
        <v>98.9</v>
      </c>
      <c r="F85" s="1378">
        <f>'7兵庫県CI一致個別指標'!M448</f>
        <v>95.4</v>
      </c>
      <c r="G85" s="1489">
        <v>0.95</v>
      </c>
      <c r="H85" s="2817"/>
      <c r="I85" s="1378">
        <v>99.1</v>
      </c>
      <c r="J85" s="1377">
        <f t="shared" si="2"/>
        <v>67356</v>
      </c>
      <c r="K85" s="473">
        <v>17759</v>
      </c>
      <c r="L85" s="1377">
        <v>49597</v>
      </c>
      <c r="M85" s="1378">
        <v>98.719722079999997</v>
      </c>
      <c r="N85" s="38"/>
      <c r="O85" s="1394"/>
      <c r="P85" s="1430"/>
      <c r="Q85" s="1431"/>
      <c r="S85" s="1395"/>
      <c r="T85" s="1395"/>
      <c r="U85" s="1396"/>
      <c r="V85" s="1397"/>
      <c r="X85" s="1396"/>
      <c r="Y85" s="1396"/>
    </row>
    <row r="86" spans="1:25">
      <c r="A86" s="2822"/>
      <c r="B86" s="2823" t="s">
        <v>12</v>
      </c>
      <c r="C86" s="2157"/>
      <c r="D86" s="1460"/>
      <c r="E86" s="582">
        <f>'5兵庫県CI'!D434</f>
        <v>98.32</v>
      </c>
      <c r="F86" s="1378">
        <f>'7兵庫県CI一致個別指標'!M449</f>
        <v>95.2</v>
      </c>
      <c r="G86" s="1489">
        <v>0.95</v>
      </c>
      <c r="H86" s="2817"/>
      <c r="I86" s="1378">
        <v>99</v>
      </c>
      <c r="J86" s="1377">
        <f t="shared" si="2"/>
        <v>70979</v>
      </c>
      <c r="K86" s="473">
        <v>20188</v>
      </c>
      <c r="L86" s="1377">
        <v>50791</v>
      </c>
      <c r="M86" s="1378">
        <v>98.27937953</v>
      </c>
      <c r="N86" s="38"/>
      <c r="O86" s="1394"/>
      <c r="P86" s="1430"/>
      <c r="Q86" s="1431"/>
      <c r="S86" s="1395"/>
      <c r="T86" s="1395"/>
      <c r="U86" s="1396"/>
      <c r="V86" s="1397"/>
      <c r="X86" s="1396"/>
      <c r="Y86" s="1396"/>
    </row>
    <row r="87" spans="1:25">
      <c r="A87" s="2822"/>
      <c r="B87" s="2823" t="s">
        <v>13</v>
      </c>
      <c r="C87" s="2157"/>
      <c r="D87" s="1460"/>
      <c r="E87" s="582">
        <f>'5兵庫県CI'!D435</f>
        <v>98.75</v>
      </c>
      <c r="F87" s="1378">
        <f>'7兵庫県CI一致個別指標'!M450</f>
        <v>95.1</v>
      </c>
      <c r="G87" s="1489">
        <v>0.95</v>
      </c>
      <c r="H87" s="2817"/>
      <c r="I87" s="1378">
        <v>99.1</v>
      </c>
      <c r="J87" s="1377">
        <f t="shared" si="2"/>
        <v>74833</v>
      </c>
      <c r="K87" s="473">
        <v>21564</v>
      </c>
      <c r="L87" s="1377">
        <v>53269</v>
      </c>
      <c r="M87" s="1378">
        <v>98.952847980000001</v>
      </c>
      <c r="N87" s="38"/>
      <c r="O87" s="1394"/>
      <c r="P87" s="1430"/>
      <c r="Q87" s="1431"/>
      <c r="S87" s="1395"/>
      <c r="T87" s="1395"/>
      <c r="U87" s="1396"/>
      <c r="V87" s="1397"/>
      <c r="X87" s="1396"/>
      <c r="Y87" s="1396"/>
    </row>
    <row r="88" spans="1:25">
      <c r="A88" s="2824"/>
      <c r="B88" s="2825" t="s">
        <v>14</v>
      </c>
      <c r="C88" s="2466">
        <f>'13_4GDP関連指標'!F148/100</f>
        <v>66575.679999999993</v>
      </c>
      <c r="D88" s="1871">
        <f>'13_4GDP関連指標'!G148/100</f>
        <v>58413.84</v>
      </c>
      <c r="E88" s="583">
        <f>'5兵庫県CI'!D436</f>
        <v>97.63</v>
      </c>
      <c r="F88" s="1385">
        <f>'7兵庫県CI一致個別指標'!M451</f>
        <v>93.1</v>
      </c>
      <c r="G88" s="1490">
        <v>0.95</v>
      </c>
      <c r="H88" s="2818"/>
      <c r="I88" s="1385">
        <v>98.9</v>
      </c>
      <c r="J88" s="1384">
        <f t="shared" si="2"/>
        <v>91584</v>
      </c>
      <c r="K88" s="480">
        <v>29248</v>
      </c>
      <c r="L88" s="1384">
        <v>62336</v>
      </c>
      <c r="M88" s="1385">
        <v>96.470774250000005</v>
      </c>
      <c r="N88" s="66"/>
      <c r="O88" s="1398"/>
      <c r="P88" s="1432"/>
      <c r="Q88" s="1433"/>
      <c r="S88" s="1395"/>
      <c r="T88" s="1395"/>
      <c r="U88" s="1396"/>
      <c r="V88" s="1397"/>
      <c r="X88" s="1396"/>
      <c r="Y88" s="1396"/>
    </row>
    <row r="89" spans="1:25">
      <c r="A89" s="301" t="s">
        <v>1171</v>
      </c>
      <c r="B89" s="398"/>
      <c r="C89" s="1077" t="s">
        <v>502</v>
      </c>
      <c r="D89" s="38" t="s">
        <v>502</v>
      </c>
      <c r="E89" s="1444" t="s">
        <v>502</v>
      </c>
      <c r="F89" s="1408" t="s">
        <v>502</v>
      </c>
      <c r="G89" s="1405" t="s">
        <v>1172</v>
      </c>
      <c r="H89" s="1406" t="s">
        <v>502</v>
      </c>
      <c r="I89" s="1077" t="s">
        <v>502</v>
      </c>
      <c r="J89" s="1406" t="s">
        <v>1173</v>
      </c>
      <c r="K89" s="1407"/>
      <c r="L89" s="1408"/>
      <c r="M89" s="1405" t="s">
        <v>1174</v>
      </c>
      <c r="N89" s="1079"/>
      <c r="O89" s="1080"/>
      <c r="P89" s="1375"/>
      <c r="Q89" s="1445"/>
      <c r="S89" s="1395"/>
      <c r="T89" s="1395"/>
      <c r="U89" s="1396"/>
      <c r="V89" s="1397"/>
      <c r="X89" s="1396"/>
      <c r="Y89" s="1396"/>
    </row>
    <row r="90" spans="1:25">
      <c r="A90" s="927"/>
      <c r="B90" s="928"/>
      <c r="C90" s="1074" t="s">
        <v>1175</v>
      </c>
      <c r="D90" s="66" t="s">
        <v>1175</v>
      </c>
      <c r="E90" s="1410" t="s">
        <v>1175</v>
      </c>
      <c r="F90" s="1412" t="s">
        <v>1175</v>
      </c>
      <c r="G90" s="1410" t="s">
        <v>1176</v>
      </c>
      <c r="H90" s="1411" t="s">
        <v>1175</v>
      </c>
      <c r="I90" s="1074" t="s">
        <v>1175</v>
      </c>
      <c r="J90" s="1411" t="s">
        <v>1177</v>
      </c>
      <c r="K90" s="1409"/>
      <c r="L90" s="1412"/>
      <c r="M90" s="1413" t="s">
        <v>1178</v>
      </c>
      <c r="N90" s="1074"/>
      <c r="O90" s="1189"/>
      <c r="P90" s="1085"/>
      <c r="Q90" s="1189"/>
      <c r="U90" s="1396"/>
      <c r="V90" s="1414"/>
      <c r="X90" s="1396"/>
    </row>
    <row r="91" spans="1:25">
      <c r="E91" t="s">
        <v>271</v>
      </c>
      <c r="F91" t="s">
        <v>271</v>
      </c>
      <c r="H91" t="s">
        <v>1255</v>
      </c>
      <c r="M91" t="s">
        <v>271</v>
      </c>
      <c r="V91" t="s">
        <v>271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H154"/>
  <sheetViews>
    <sheetView workbookViewId="0">
      <pane xSplit="2" ySplit="5" topLeftCell="C139" activePane="bottomRight" state="frozen"/>
      <selection pane="topRight" activeCell="B1" sqref="B1"/>
      <selection pane="bottomLeft" activeCell="A6" sqref="A6"/>
      <selection pane="bottomRight" activeCell="K150" sqref="K150:K151"/>
    </sheetView>
  </sheetViews>
  <sheetFormatPr defaultRowHeight="13"/>
  <cols>
    <col min="1" max="1" width="9.90625" customWidth="1"/>
    <col min="2" max="2" width="11.90625" customWidth="1"/>
    <col min="3" max="8" width="12.08984375" customWidth="1"/>
  </cols>
  <sheetData>
    <row r="1" spans="1:8">
      <c r="A1" s="477" t="s">
        <v>606</v>
      </c>
      <c r="B1" s="38"/>
      <c r="C1" s="76" t="s">
        <v>811</v>
      </c>
      <c r="D1" s="76" t="s">
        <v>811</v>
      </c>
      <c r="E1" s="76"/>
      <c r="F1" s="76" t="s">
        <v>811</v>
      </c>
      <c r="G1" s="76" t="s">
        <v>811</v>
      </c>
      <c r="H1" s="76" t="s">
        <v>811</v>
      </c>
    </row>
    <row r="2" spans="1:8">
      <c r="A2" s="471"/>
      <c r="B2" s="471"/>
      <c r="C2" s="482" t="s">
        <v>603</v>
      </c>
      <c r="D2" s="482"/>
      <c r="E2" s="482"/>
      <c r="F2" s="482" t="s">
        <v>502</v>
      </c>
      <c r="G2" s="482"/>
      <c r="H2" s="479"/>
    </row>
    <row r="3" spans="1:8">
      <c r="A3" s="38"/>
      <c r="B3" s="38"/>
      <c r="C3" s="76" t="s">
        <v>600</v>
      </c>
      <c r="D3" s="76" t="s">
        <v>600</v>
      </c>
      <c r="E3" s="76" t="s">
        <v>600</v>
      </c>
      <c r="F3" s="76" t="s">
        <v>600</v>
      </c>
      <c r="G3" s="76" t="s">
        <v>600</v>
      </c>
      <c r="H3" s="486" t="s">
        <v>600</v>
      </c>
    </row>
    <row r="4" spans="1:8">
      <c r="A4" s="38"/>
      <c r="B4" s="38"/>
      <c r="C4" s="76" t="s">
        <v>601</v>
      </c>
      <c r="D4" s="76" t="s">
        <v>602</v>
      </c>
      <c r="E4" s="76" t="s">
        <v>602</v>
      </c>
      <c r="F4" s="76" t="s">
        <v>601</v>
      </c>
      <c r="G4" s="76" t="s">
        <v>903</v>
      </c>
      <c r="H4" s="486" t="s">
        <v>903</v>
      </c>
    </row>
    <row r="5" spans="1:8">
      <c r="A5" s="66"/>
      <c r="B5" s="66"/>
      <c r="C5" s="481" t="s">
        <v>605</v>
      </c>
      <c r="D5" s="481" t="s">
        <v>605</v>
      </c>
      <c r="E5" s="487" t="s">
        <v>656</v>
      </c>
      <c r="F5" s="481" t="s">
        <v>604</v>
      </c>
      <c r="G5" s="481" t="s">
        <v>604</v>
      </c>
      <c r="H5" s="487" t="s">
        <v>656</v>
      </c>
    </row>
    <row r="6" spans="1:8">
      <c r="A6" s="476" t="s">
        <v>645</v>
      </c>
      <c r="B6" s="430" t="s">
        <v>625</v>
      </c>
      <c r="C6" s="483"/>
      <c r="D6" s="483"/>
      <c r="E6" s="483"/>
      <c r="F6" s="1092">
        <v>4629110.9988457132</v>
      </c>
      <c r="G6" s="1092">
        <v>4674971.2088151993</v>
      </c>
      <c r="H6" s="1093"/>
    </row>
    <row r="7" spans="1:8">
      <c r="A7" s="474">
        <v>-1990</v>
      </c>
      <c r="B7" s="430" t="s">
        <v>626</v>
      </c>
      <c r="C7" s="484"/>
      <c r="D7" s="484"/>
      <c r="E7" s="484"/>
      <c r="F7" s="1094">
        <v>4734737.2929851487</v>
      </c>
      <c r="G7" s="1094">
        <v>4903292.138362987</v>
      </c>
      <c r="H7" s="1093"/>
    </row>
    <row r="8" spans="1:8">
      <c r="A8" s="472"/>
      <c r="B8" s="430" t="s">
        <v>627</v>
      </c>
      <c r="C8" s="484"/>
      <c r="D8" s="484"/>
      <c r="E8" s="484"/>
      <c r="F8" s="1094">
        <v>5168873.846522402</v>
      </c>
      <c r="G8" s="1094">
        <v>5161250.484034624</v>
      </c>
      <c r="H8" s="1093"/>
    </row>
    <row r="9" spans="1:8">
      <c r="A9" s="476" t="s">
        <v>646</v>
      </c>
      <c r="B9" s="442" t="s">
        <v>624</v>
      </c>
      <c r="C9" s="483"/>
      <c r="D9" s="483"/>
      <c r="E9" s="483"/>
      <c r="F9" s="1092">
        <v>4819236.2744213808</v>
      </c>
      <c r="G9" s="1092">
        <v>4896281.1687871888</v>
      </c>
      <c r="H9" s="1092"/>
    </row>
    <row r="10" spans="1:8">
      <c r="A10" s="474">
        <v>-1991</v>
      </c>
      <c r="B10" s="430" t="s">
        <v>625</v>
      </c>
      <c r="C10" s="484"/>
      <c r="D10" s="484"/>
      <c r="E10" s="484"/>
      <c r="F10" s="1094">
        <v>4969432.0995520782</v>
      </c>
      <c r="G10" s="1094">
        <v>4843140.3481291942</v>
      </c>
      <c r="H10" s="1094"/>
    </row>
    <row r="11" spans="1:8">
      <c r="A11" s="472"/>
      <c r="B11" s="430" t="s">
        <v>626</v>
      </c>
      <c r="C11" s="484"/>
      <c r="D11" s="484"/>
      <c r="E11" s="484"/>
      <c r="F11" s="1094">
        <v>4996220.2217015876</v>
      </c>
      <c r="G11" s="1094">
        <v>4986697.4901628364</v>
      </c>
      <c r="H11" s="1094"/>
    </row>
    <row r="12" spans="1:8">
      <c r="A12" s="475"/>
      <c r="B12" s="441" t="s">
        <v>627</v>
      </c>
      <c r="C12" s="485"/>
      <c r="D12" s="485"/>
      <c r="E12" s="485"/>
      <c r="F12" s="1095">
        <v>5446102.1966901068</v>
      </c>
      <c r="G12" s="1095">
        <v>5232582.6137629393</v>
      </c>
      <c r="H12" s="1095"/>
    </row>
    <row r="13" spans="1:8">
      <c r="A13" s="472" t="s">
        <v>647</v>
      </c>
      <c r="B13" s="430" t="s">
        <v>624</v>
      </c>
      <c r="C13" s="484"/>
      <c r="D13" s="484"/>
      <c r="E13" s="484"/>
      <c r="F13" s="1094">
        <v>5032626.6190944565</v>
      </c>
      <c r="G13" s="1094">
        <v>4938681.5479450291</v>
      </c>
      <c r="H13" s="1093"/>
    </row>
    <row r="14" spans="1:8">
      <c r="A14" s="474">
        <v>-1992</v>
      </c>
      <c r="B14" s="430" t="s">
        <v>625</v>
      </c>
      <c r="C14" s="484"/>
      <c r="D14" s="484"/>
      <c r="E14" s="484"/>
      <c r="F14" s="1094">
        <v>5089797.0639189286</v>
      </c>
      <c r="G14" s="1094">
        <v>4851180.0256584315</v>
      </c>
      <c r="H14" s="1093"/>
    </row>
    <row r="15" spans="1:8">
      <c r="A15" s="472"/>
      <c r="B15" s="430" t="s">
        <v>626</v>
      </c>
      <c r="C15" s="484"/>
      <c r="D15" s="484"/>
      <c r="E15" s="484"/>
      <c r="F15" s="1094">
        <v>5105398.7094674902</v>
      </c>
      <c r="G15" s="1094">
        <v>5022322.5171452342</v>
      </c>
      <c r="H15" s="1093"/>
    </row>
    <row r="16" spans="1:8">
      <c r="A16" s="472"/>
      <c r="B16" s="430" t="s">
        <v>627</v>
      </c>
      <c r="C16" s="484"/>
      <c r="D16" s="484"/>
      <c r="E16" s="484"/>
      <c r="F16" s="1094">
        <v>5487394.1941182399</v>
      </c>
      <c r="G16" s="1094">
        <v>5219987.6939906534</v>
      </c>
      <c r="H16" s="1093"/>
    </row>
    <row r="17" spans="1:8">
      <c r="A17" s="476" t="s">
        <v>648</v>
      </c>
      <c r="B17" s="442" t="s">
        <v>624</v>
      </c>
      <c r="C17" s="483"/>
      <c r="D17" s="483"/>
      <c r="E17" s="483"/>
      <c r="F17" s="1092">
        <v>5100902.3969661668</v>
      </c>
      <c r="G17" s="1092">
        <v>4970231.7632056847</v>
      </c>
      <c r="H17" s="1092"/>
    </row>
    <row r="18" spans="1:8">
      <c r="A18" s="474">
        <v>-1993</v>
      </c>
      <c r="B18" s="430" t="s">
        <v>625</v>
      </c>
      <c r="C18" s="484"/>
      <c r="D18" s="484"/>
      <c r="E18" s="484"/>
      <c r="F18" s="1094">
        <v>5218015.4216252919</v>
      </c>
      <c r="G18" s="1094">
        <v>4952942.1713289525</v>
      </c>
      <c r="H18" s="1094"/>
    </row>
    <row r="19" spans="1:8">
      <c r="A19" s="472"/>
      <c r="B19" s="430" t="s">
        <v>626</v>
      </c>
      <c r="C19" s="484"/>
      <c r="D19" s="484"/>
      <c r="E19" s="484"/>
      <c r="F19" s="1094">
        <v>5187051.8316532047</v>
      </c>
      <c r="G19" s="1094">
        <v>5049983.8968315199</v>
      </c>
      <c r="H19" s="1094"/>
    </row>
    <row r="20" spans="1:8">
      <c r="A20" s="475"/>
      <c r="B20" s="441" t="s">
        <v>627</v>
      </c>
      <c r="C20" s="485"/>
      <c r="D20" s="485"/>
      <c r="E20" s="485"/>
      <c r="F20" s="1095">
        <v>5624275.5810171748</v>
      </c>
      <c r="G20" s="1095">
        <v>5297802.5471967347</v>
      </c>
      <c r="H20" s="1095"/>
    </row>
    <row r="21" spans="1:8">
      <c r="A21" s="472" t="s">
        <v>649</v>
      </c>
      <c r="B21" s="430" t="s">
        <v>624</v>
      </c>
      <c r="C21" s="473">
        <v>126277.3</v>
      </c>
      <c r="D21" s="473">
        <v>113629.4</v>
      </c>
      <c r="E21" s="473">
        <v>465073</v>
      </c>
      <c r="F21" s="1094">
        <v>5286952.1641691132</v>
      </c>
      <c r="G21" s="1094">
        <v>5094985.3846427919</v>
      </c>
      <c r="H21" s="1093"/>
    </row>
    <row r="22" spans="1:8">
      <c r="A22" s="474">
        <v>-1994</v>
      </c>
      <c r="B22" s="430" t="s">
        <v>625</v>
      </c>
      <c r="C22" s="473">
        <v>127222.3</v>
      </c>
      <c r="D22" s="473">
        <v>111785.5</v>
      </c>
      <c r="E22" s="473">
        <v>461500.2</v>
      </c>
      <c r="F22" s="1094">
        <v>5161486.9271436855</v>
      </c>
      <c r="G22" s="1094">
        <v>4854446.4944092883</v>
      </c>
      <c r="H22" s="1093"/>
    </row>
    <row r="23" spans="1:8">
      <c r="A23" s="472"/>
      <c r="B23" s="430" t="s">
        <v>626</v>
      </c>
      <c r="C23" s="473">
        <v>128136.2</v>
      </c>
      <c r="D23" s="473">
        <v>116284</v>
      </c>
      <c r="E23" s="473">
        <v>466138.5</v>
      </c>
      <c r="F23" s="1094">
        <v>5163584.652592523</v>
      </c>
      <c r="G23" s="1094">
        <v>5028862.9664721033</v>
      </c>
      <c r="H23" s="1093"/>
    </row>
    <row r="24" spans="1:8">
      <c r="A24" s="472"/>
      <c r="B24" s="430" t="s">
        <v>627</v>
      </c>
      <c r="C24" s="473">
        <v>140039.20000000001</v>
      </c>
      <c r="D24" s="473">
        <v>122568.5</v>
      </c>
      <c r="E24" s="473">
        <v>464398.4</v>
      </c>
      <c r="F24" s="1094">
        <v>5485036.7914765878</v>
      </c>
      <c r="G24" s="1094">
        <v>5145250.1405490516</v>
      </c>
      <c r="H24" s="1093"/>
    </row>
    <row r="25" spans="1:8">
      <c r="A25" s="476" t="s">
        <v>650</v>
      </c>
      <c r="B25" s="442" t="s">
        <v>624</v>
      </c>
      <c r="C25" s="479">
        <v>126642.5</v>
      </c>
      <c r="D25" s="479">
        <v>114538.6</v>
      </c>
      <c r="E25" s="479">
        <v>468903.8</v>
      </c>
      <c r="F25" s="1092">
        <v>5091400.4166745264</v>
      </c>
      <c r="G25" s="1092">
        <v>4938233.3985695597</v>
      </c>
      <c r="H25" s="1092"/>
    </row>
    <row r="26" spans="1:8">
      <c r="A26" s="474">
        <v>-1995</v>
      </c>
      <c r="B26" s="430" t="s">
        <v>625</v>
      </c>
      <c r="C26" s="473">
        <v>129334.3</v>
      </c>
      <c r="D26" s="473">
        <v>114675.7</v>
      </c>
      <c r="E26" s="473">
        <v>473158.5</v>
      </c>
      <c r="F26" s="1094">
        <v>5330826.4122018833</v>
      </c>
      <c r="G26" s="1094">
        <v>5081475.155034909</v>
      </c>
      <c r="H26" s="1094"/>
    </row>
    <row r="27" spans="1:8">
      <c r="A27" s="472"/>
      <c r="B27" s="430" t="s">
        <v>626</v>
      </c>
      <c r="C27" s="473">
        <v>130789.4</v>
      </c>
      <c r="D27" s="473">
        <v>119368.9</v>
      </c>
      <c r="E27" s="473">
        <v>478595</v>
      </c>
      <c r="F27" s="1094">
        <v>5401923.6537177553</v>
      </c>
      <c r="G27" s="1094">
        <v>5298310.2948911423</v>
      </c>
      <c r="H27" s="1094"/>
    </row>
    <row r="28" spans="1:8">
      <c r="A28" s="475"/>
      <c r="B28" s="441" t="s">
        <v>627</v>
      </c>
      <c r="C28" s="480">
        <v>143697</v>
      </c>
      <c r="D28" s="480">
        <v>126557.7</v>
      </c>
      <c r="E28" s="480">
        <v>479792.2</v>
      </c>
      <c r="F28" s="1095">
        <v>5851555.2422816698</v>
      </c>
      <c r="G28" s="1095">
        <v>5520129.4923904566</v>
      </c>
      <c r="H28" s="1095"/>
    </row>
    <row r="29" spans="1:8">
      <c r="A29" s="472" t="s">
        <v>651</v>
      </c>
      <c r="B29" s="430" t="s">
        <v>624</v>
      </c>
      <c r="C29" s="473">
        <v>130885.6</v>
      </c>
      <c r="D29" s="473">
        <v>118591</v>
      </c>
      <c r="E29" s="473">
        <v>484273.8</v>
      </c>
      <c r="F29" s="1094">
        <v>5513609.4246980865</v>
      </c>
      <c r="G29" s="1094">
        <v>5328440.0576834921</v>
      </c>
      <c r="H29" s="1093"/>
    </row>
    <row r="30" spans="1:8">
      <c r="A30" s="474">
        <v>-1996</v>
      </c>
      <c r="B30" s="430" t="s">
        <v>625</v>
      </c>
      <c r="C30" s="473">
        <v>133793.5</v>
      </c>
      <c r="D30" s="473">
        <v>118407</v>
      </c>
      <c r="E30" s="473">
        <v>489503.3</v>
      </c>
      <c r="F30" s="1094">
        <v>5295137.3361397078</v>
      </c>
      <c r="G30" s="1094">
        <v>5263223.0842491379</v>
      </c>
      <c r="H30" s="1093"/>
    </row>
    <row r="31" spans="1:8">
      <c r="A31" s="472"/>
      <c r="B31" s="430" t="s">
        <v>626</v>
      </c>
      <c r="C31" s="473">
        <v>134009</v>
      </c>
      <c r="D31" s="473">
        <v>122433.3</v>
      </c>
      <c r="E31" s="473">
        <v>490388</v>
      </c>
      <c r="F31" s="1094">
        <v>5270428.9304887587</v>
      </c>
      <c r="G31" s="1094">
        <v>5391538.1769771473</v>
      </c>
      <c r="H31" s="1093"/>
    </row>
    <row r="32" spans="1:8">
      <c r="A32" s="472"/>
      <c r="B32" s="430" t="s">
        <v>627</v>
      </c>
      <c r="C32" s="473">
        <v>147539.79999999999</v>
      </c>
      <c r="D32" s="473">
        <v>130322.4</v>
      </c>
      <c r="E32" s="473">
        <v>495644.6</v>
      </c>
      <c r="F32" s="1094">
        <v>5684809.9379168963</v>
      </c>
      <c r="G32" s="1094">
        <v>5631919.5637792675</v>
      </c>
      <c r="H32" s="1093"/>
    </row>
    <row r="33" spans="1:8">
      <c r="A33" s="476" t="s">
        <v>652</v>
      </c>
      <c r="B33" s="442" t="s">
        <v>624</v>
      </c>
      <c r="C33" s="479">
        <v>134016.70000000001</v>
      </c>
      <c r="D33" s="479">
        <v>122385.9</v>
      </c>
      <c r="E33" s="479">
        <v>498915.8</v>
      </c>
      <c r="F33" s="1092">
        <v>5375675.7518791892</v>
      </c>
      <c r="G33" s="1092">
        <v>5445976.1749944501</v>
      </c>
      <c r="H33" s="1092"/>
    </row>
    <row r="34" spans="1:8">
      <c r="A34" s="474">
        <v>-1997</v>
      </c>
      <c r="B34" s="430" t="s">
        <v>625</v>
      </c>
      <c r="C34" s="473">
        <v>136080.29999999999</v>
      </c>
      <c r="D34" s="473">
        <v>119965.4</v>
      </c>
      <c r="E34" s="473">
        <v>495405.9</v>
      </c>
      <c r="F34" s="1094">
        <v>5306667.1246533589</v>
      </c>
      <c r="G34" s="1094">
        <v>5206796.1459570536</v>
      </c>
      <c r="H34" s="1094"/>
    </row>
    <row r="35" spans="1:8">
      <c r="A35" s="472"/>
      <c r="B35" s="430" t="s">
        <v>626</v>
      </c>
      <c r="C35" s="473">
        <v>135995.70000000001</v>
      </c>
      <c r="D35" s="473">
        <v>123911.3</v>
      </c>
      <c r="E35" s="473">
        <v>496175.7</v>
      </c>
      <c r="F35" s="1094">
        <v>5275333.8618501686</v>
      </c>
      <c r="G35" s="1094">
        <v>5341908.0900901789</v>
      </c>
      <c r="H35" s="1094"/>
    </row>
    <row r="36" spans="1:8">
      <c r="A36" s="475"/>
      <c r="B36" s="441" t="s">
        <v>627</v>
      </c>
      <c r="C36" s="480">
        <v>148019.20000000001</v>
      </c>
      <c r="D36" s="480">
        <v>130166.2</v>
      </c>
      <c r="E36" s="480">
        <v>496115</v>
      </c>
      <c r="F36" s="1095">
        <v>5606234.109670111</v>
      </c>
      <c r="G36" s="1095">
        <v>5475168.451559809</v>
      </c>
      <c r="H36" s="1095"/>
    </row>
    <row r="37" spans="1:8">
      <c r="A37" s="472" t="s">
        <v>653</v>
      </c>
      <c r="B37" s="430" t="s">
        <v>624</v>
      </c>
      <c r="C37" s="473">
        <v>132165.5</v>
      </c>
      <c r="D37" s="473">
        <v>119748.5</v>
      </c>
      <c r="E37" s="473">
        <v>488271.4</v>
      </c>
      <c r="F37" s="1094">
        <v>5164553.7251724349</v>
      </c>
      <c r="G37" s="1094">
        <v>5170110.3123929603</v>
      </c>
      <c r="H37" s="1093"/>
    </row>
    <row r="38" spans="1:8">
      <c r="A38" s="474">
        <v>-1998</v>
      </c>
      <c r="B38" s="430" t="s">
        <v>625</v>
      </c>
      <c r="C38" s="473">
        <v>133314</v>
      </c>
      <c r="D38" s="473">
        <v>117973.3</v>
      </c>
      <c r="E38" s="473">
        <v>485570</v>
      </c>
      <c r="F38" s="1094">
        <v>5157413.0980592752</v>
      </c>
      <c r="G38" s="1094">
        <v>4978172.5510950219</v>
      </c>
      <c r="H38" s="1093"/>
    </row>
    <row r="39" spans="1:8">
      <c r="A39" s="472"/>
      <c r="B39" s="430" t="s">
        <v>626</v>
      </c>
      <c r="C39" s="473">
        <v>132407.79999999999</v>
      </c>
      <c r="D39" s="473">
        <v>121360.4</v>
      </c>
      <c r="E39" s="473">
        <v>486204.5</v>
      </c>
      <c r="F39" s="1094">
        <v>5074470.1689090058</v>
      </c>
      <c r="G39" s="1094">
        <v>5062812.4832945503</v>
      </c>
      <c r="H39" s="1093"/>
    </row>
    <row r="40" spans="1:8">
      <c r="A40" s="472"/>
      <c r="B40" s="430" t="s">
        <v>627</v>
      </c>
      <c r="C40" s="473">
        <v>145416.79999999999</v>
      </c>
      <c r="D40" s="473">
        <v>128546.8</v>
      </c>
      <c r="E40" s="473">
        <v>490399.7</v>
      </c>
      <c r="F40" s="1094">
        <v>5464464.7834320208</v>
      </c>
      <c r="G40" s="1094">
        <v>5244553.0874078674</v>
      </c>
      <c r="H40" s="1093"/>
    </row>
    <row r="41" spans="1:8">
      <c r="A41" s="476" t="s">
        <v>654</v>
      </c>
      <c r="B41" s="442" t="s">
        <v>624</v>
      </c>
      <c r="C41" s="479">
        <v>129818.2</v>
      </c>
      <c r="D41" s="479">
        <v>118830.8</v>
      </c>
      <c r="E41" s="479">
        <v>483242.5</v>
      </c>
      <c r="F41" s="1092">
        <v>5100782.5515916515</v>
      </c>
      <c r="G41" s="1092">
        <v>5062849.8782025613</v>
      </c>
      <c r="H41" s="1092"/>
    </row>
    <row r="42" spans="1:8">
      <c r="A42" s="474">
        <v>-1999</v>
      </c>
      <c r="B42" s="430" t="s">
        <v>625</v>
      </c>
      <c r="C42" s="473">
        <v>131692.6</v>
      </c>
      <c r="D42" s="473">
        <v>117866.6</v>
      </c>
      <c r="E42" s="473">
        <v>485682.8</v>
      </c>
      <c r="F42" s="1094">
        <v>5039807.7464542473</v>
      </c>
      <c r="G42" s="1094">
        <v>4878860.088215569</v>
      </c>
      <c r="H42" s="1094"/>
    </row>
    <row r="43" spans="1:8">
      <c r="B43" s="430" t="s">
        <v>626</v>
      </c>
      <c r="C43" s="473">
        <v>130907.5</v>
      </c>
      <c r="D43" s="473">
        <v>121772.7</v>
      </c>
      <c r="E43" s="473">
        <v>488378.8</v>
      </c>
      <c r="F43" s="1094">
        <v>4961940.0334726898</v>
      </c>
      <c r="G43" s="1094">
        <v>4995730.7996879248</v>
      </c>
      <c r="H43" s="1094"/>
    </row>
    <row r="44" spans="1:8">
      <c r="A44" s="475"/>
      <c r="B44" s="441" t="s">
        <v>627</v>
      </c>
      <c r="C44" s="480">
        <v>141688.70000000001</v>
      </c>
      <c r="D44" s="480">
        <v>127463.9</v>
      </c>
      <c r="E44" s="480">
        <v>488086.9</v>
      </c>
      <c r="F44" s="1095">
        <v>5265330.0374897327</v>
      </c>
      <c r="G44" s="1095">
        <v>5128007.2336379625</v>
      </c>
      <c r="H44" s="1095"/>
    </row>
    <row r="45" spans="1:8">
      <c r="A45" s="472" t="s">
        <v>655</v>
      </c>
      <c r="B45" s="430" t="s">
        <v>624</v>
      </c>
      <c r="C45" s="473">
        <v>132573.5</v>
      </c>
      <c r="D45" s="473">
        <v>122844.6</v>
      </c>
      <c r="E45" s="473">
        <v>497257.5</v>
      </c>
      <c r="F45" s="1094">
        <v>4993404.3747503301</v>
      </c>
      <c r="G45" s="1094">
        <v>5020759.8784585446</v>
      </c>
      <c r="H45" s="1093"/>
    </row>
    <row r="46" spans="1:8">
      <c r="A46" s="474">
        <v>-2000</v>
      </c>
      <c r="B46" s="430" t="s">
        <v>625</v>
      </c>
      <c r="C46" s="473">
        <v>133854.6</v>
      </c>
      <c r="D46" s="473">
        <v>121510.7</v>
      </c>
      <c r="E46" s="473">
        <v>500300.79999999999</v>
      </c>
      <c r="F46" s="1094">
        <v>5059177.9595180405</v>
      </c>
      <c r="G46" s="1094">
        <v>4988511.5536416341</v>
      </c>
      <c r="H46" s="1093"/>
    </row>
    <row r="47" spans="1:8">
      <c r="B47" s="430" t="s">
        <v>626</v>
      </c>
      <c r="C47" s="473">
        <v>132862.79999999999</v>
      </c>
      <c r="D47" s="473">
        <v>124839.2</v>
      </c>
      <c r="E47" s="473">
        <v>500074.2</v>
      </c>
      <c r="F47" s="1094">
        <v>5001455.2104207948</v>
      </c>
      <c r="G47" s="1094">
        <v>5076361.0449626213</v>
      </c>
      <c r="H47" s="1093"/>
    </row>
    <row r="48" spans="1:8">
      <c r="A48" s="472"/>
      <c r="B48" s="441" t="s">
        <v>627</v>
      </c>
      <c r="C48" s="473">
        <v>144103.9</v>
      </c>
      <c r="D48" s="473">
        <v>131212.1</v>
      </c>
      <c r="E48" s="473">
        <v>505257</v>
      </c>
      <c r="F48" s="1094">
        <v>5339430.6616263343</v>
      </c>
      <c r="G48" s="1094">
        <v>5255891.9707696633</v>
      </c>
      <c r="H48" s="1093"/>
    </row>
    <row r="49" spans="1:8">
      <c r="A49" s="444" t="s">
        <v>607</v>
      </c>
      <c r="B49" s="442" t="s">
        <v>624</v>
      </c>
      <c r="C49" s="479">
        <v>135023.20000000001</v>
      </c>
      <c r="D49" s="479">
        <v>126157.9</v>
      </c>
      <c r="E49" s="479">
        <v>508213.1</v>
      </c>
      <c r="F49" s="1092">
        <v>5049666.6452718507</v>
      </c>
      <c r="G49" s="1092">
        <v>5060444.4306260813</v>
      </c>
      <c r="H49" s="1092"/>
    </row>
    <row r="50" spans="1:8">
      <c r="A50" s="478" t="s">
        <v>628</v>
      </c>
      <c r="B50" s="430" t="s">
        <v>625</v>
      </c>
      <c r="C50" s="473">
        <v>133524.5</v>
      </c>
      <c r="D50" s="473">
        <v>122487.8</v>
      </c>
      <c r="E50" s="473">
        <v>504356.6</v>
      </c>
      <c r="F50" s="1094">
        <v>4988239.868009584</v>
      </c>
      <c r="G50" s="1094">
        <v>4505349.6005100328</v>
      </c>
      <c r="H50" s="1094">
        <v>4635569.6997250253</v>
      </c>
    </row>
    <row r="51" spans="1:8">
      <c r="A51" s="430"/>
      <c r="B51" s="430" t="s">
        <v>626</v>
      </c>
      <c r="C51" s="473">
        <v>130820.5</v>
      </c>
      <c r="D51" s="473">
        <v>124322.2</v>
      </c>
      <c r="E51" s="473">
        <v>498418.7</v>
      </c>
      <c r="F51" s="1094">
        <v>4993566.9223217508</v>
      </c>
      <c r="G51" s="1094">
        <v>4650717.770124305</v>
      </c>
      <c r="H51" s="1094">
        <v>4651370.3398651751</v>
      </c>
    </row>
    <row r="52" spans="1:8">
      <c r="A52" s="441"/>
      <c r="B52" s="441" t="s">
        <v>627</v>
      </c>
      <c r="C52" s="480">
        <v>140073.4</v>
      </c>
      <c r="D52" s="480">
        <v>128862.8</v>
      </c>
      <c r="E52" s="480">
        <v>497330.5</v>
      </c>
      <c r="F52" s="1095">
        <v>5231333.1950447438</v>
      </c>
      <c r="G52" s="1095">
        <v>4742199.1013788236</v>
      </c>
      <c r="H52" s="1095">
        <v>4672122.9922769042</v>
      </c>
    </row>
    <row r="53" spans="1:8">
      <c r="A53" s="431" t="s">
        <v>608</v>
      </c>
      <c r="B53" s="430" t="s">
        <v>624</v>
      </c>
      <c r="C53" s="473">
        <v>130980.3</v>
      </c>
      <c r="D53" s="473">
        <v>123879.6</v>
      </c>
      <c r="E53" s="473">
        <v>498592.6</v>
      </c>
      <c r="F53" s="1094">
        <v>5050827.0146239204</v>
      </c>
      <c r="G53" s="1094">
        <v>4677815.5279868413</v>
      </c>
      <c r="H53" s="1093">
        <v>4672806.093367381</v>
      </c>
    </row>
    <row r="54" spans="1:8">
      <c r="A54" s="478" t="s">
        <v>629</v>
      </c>
      <c r="B54" s="430" t="s">
        <v>625</v>
      </c>
      <c r="C54" s="473">
        <v>131306.6</v>
      </c>
      <c r="D54" s="473">
        <v>122151.3</v>
      </c>
      <c r="E54" s="473">
        <v>502170.2</v>
      </c>
      <c r="F54" s="1094">
        <v>4977863.7523977961</v>
      </c>
      <c r="G54" s="1094">
        <v>4560710.3279304644</v>
      </c>
      <c r="H54" s="1093">
        <v>4659722.466426149</v>
      </c>
    </row>
    <row r="55" spans="1:8">
      <c r="A55" s="430"/>
      <c r="B55" s="430" t="s">
        <v>626</v>
      </c>
      <c r="C55" s="473">
        <v>130210.3</v>
      </c>
      <c r="D55" s="473">
        <v>125599.6</v>
      </c>
      <c r="E55" s="473">
        <v>503715.2</v>
      </c>
      <c r="F55" s="1094">
        <v>4945195.3898943942</v>
      </c>
      <c r="G55" s="1094">
        <v>4681982.235442942</v>
      </c>
      <c r="H55" s="1093">
        <v>4660385.6754252957</v>
      </c>
    </row>
    <row r="56" spans="1:8">
      <c r="A56" s="430"/>
      <c r="B56" s="430" t="s">
        <v>627</v>
      </c>
      <c r="C56" s="473">
        <v>139893.6</v>
      </c>
      <c r="D56" s="473">
        <v>130626.8</v>
      </c>
      <c r="E56" s="473">
        <v>504891.6</v>
      </c>
      <c r="F56" s="1094">
        <v>5129774.4048297284</v>
      </c>
      <c r="G56" s="1094">
        <v>4707518.8906625183</v>
      </c>
      <c r="H56" s="1093">
        <v>4660765.3539934214</v>
      </c>
    </row>
    <row r="57" spans="1:8">
      <c r="A57" s="444" t="s">
        <v>609</v>
      </c>
      <c r="B57" s="442" t="s">
        <v>624</v>
      </c>
      <c r="C57" s="479">
        <v>129136.8</v>
      </c>
      <c r="D57" s="479">
        <v>125417.4</v>
      </c>
      <c r="E57" s="479">
        <v>504312.1</v>
      </c>
      <c r="F57" s="1092">
        <v>4922909.4528780803</v>
      </c>
      <c r="G57" s="1092">
        <v>4655821.5459640734</v>
      </c>
      <c r="H57" s="1092">
        <v>4631248.7305375002</v>
      </c>
    </row>
    <row r="58" spans="1:8">
      <c r="A58" s="478" t="s">
        <v>630</v>
      </c>
      <c r="B58" s="430" t="s">
        <v>625</v>
      </c>
      <c r="C58" s="473">
        <v>131291.20000000001</v>
      </c>
      <c r="D58" s="473">
        <v>123776.6</v>
      </c>
      <c r="E58" s="473">
        <v>508472.7</v>
      </c>
      <c r="F58" s="1094">
        <v>4912925.4595347401</v>
      </c>
      <c r="G58" s="1094">
        <v>4518679.5956181297</v>
      </c>
      <c r="H58" s="1094">
        <v>4603499.3405986894</v>
      </c>
    </row>
    <row r="59" spans="1:8">
      <c r="A59" s="430"/>
      <c r="B59" s="430" t="s">
        <v>626</v>
      </c>
      <c r="C59" s="473">
        <v>129917.7</v>
      </c>
      <c r="D59" s="473">
        <v>127044.2</v>
      </c>
      <c r="E59" s="473">
        <v>509947.7</v>
      </c>
      <c r="F59" s="1094">
        <v>4886372.9002514984</v>
      </c>
      <c r="G59" s="1094">
        <v>4634968.2127445219</v>
      </c>
      <c r="H59" s="1094">
        <v>4620466.2588244313</v>
      </c>
    </row>
    <row r="60" spans="1:8">
      <c r="A60" s="441"/>
      <c r="B60" s="441" t="s">
        <v>627</v>
      </c>
      <c r="C60" s="480">
        <v>139866.1</v>
      </c>
      <c r="D60" s="480">
        <v>132950.79999999999</v>
      </c>
      <c r="E60" s="480">
        <v>515104.7</v>
      </c>
      <c r="F60" s="1095">
        <v>5077588.4856840251</v>
      </c>
      <c r="G60" s="1095">
        <v>4705349.3828111216</v>
      </c>
      <c r="H60" s="1095">
        <v>4662783.6416595718</v>
      </c>
    </row>
    <row r="61" spans="1:8">
      <c r="A61" s="431" t="s">
        <v>610</v>
      </c>
      <c r="B61" s="430" t="s">
        <v>624</v>
      </c>
      <c r="C61" s="473">
        <v>131336.1</v>
      </c>
      <c r="D61" s="473">
        <v>129414.6</v>
      </c>
      <c r="E61" s="473">
        <v>519508.9</v>
      </c>
      <c r="F61" s="1094">
        <v>4916146.1545297345</v>
      </c>
      <c r="G61" s="1094">
        <v>4690051.8088262277</v>
      </c>
      <c r="H61" s="1093">
        <v>4682848.6957265073</v>
      </c>
    </row>
    <row r="62" spans="1:8">
      <c r="A62" s="478" t="s">
        <v>631</v>
      </c>
      <c r="B62" s="430" t="s">
        <v>625</v>
      </c>
      <c r="C62" s="473">
        <v>131832.29999999999</v>
      </c>
      <c r="D62" s="473">
        <v>126440.5</v>
      </c>
      <c r="E62" s="473">
        <v>519133.4</v>
      </c>
      <c r="F62" s="1094">
        <v>4974205.8753409535</v>
      </c>
      <c r="G62" s="1094">
        <v>4669954.4382816162</v>
      </c>
      <c r="H62" s="1093">
        <v>4740954.3460559072</v>
      </c>
    </row>
    <row r="63" spans="1:8">
      <c r="A63" s="430"/>
      <c r="B63" s="430" t="s">
        <v>626</v>
      </c>
      <c r="C63" s="473">
        <v>131156.6</v>
      </c>
      <c r="D63" s="473">
        <v>129998.3</v>
      </c>
      <c r="E63" s="473">
        <v>522010.2</v>
      </c>
      <c r="F63" s="1094">
        <v>4955962.7400369169</v>
      </c>
      <c r="G63" s="1094">
        <v>4782263.3076198576</v>
      </c>
      <c r="H63" s="1093">
        <v>4741853.226286009</v>
      </c>
    </row>
    <row r="64" spans="1:8">
      <c r="A64" s="430"/>
      <c r="B64" s="430" t="s">
        <v>627</v>
      </c>
      <c r="C64" s="473">
        <v>140309.1</v>
      </c>
      <c r="D64" s="473">
        <v>134094.5</v>
      </c>
      <c r="E64" s="473">
        <v>520019.6</v>
      </c>
      <c r="F64" s="1094">
        <v>5129288.3218261264</v>
      </c>
      <c r="G64" s="1094">
        <v>4779752.7684841957</v>
      </c>
      <c r="H64" s="1093">
        <v>4749270.9000002304</v>
      </c>
    </row>
    <row r="65" spans="1:8">
      <c r="A65" s="444" t="s">
        <v>611</v>
      </c>
      <c r="B65" s="442" t="s">
        <v>624</v>
      </c>
      <c r="C65" s="479">
        <v>131305.20000000001</v>
      </c>
      <c r="D65" s="479">
        <v>130657.8</v>
      </c>
      <c r="E65" s="479">
        <v>523239.4</v>
      </c>
      <c r="F65" s="1092">
        <v>4950636.0627960041</v>
      </c>
      <c r="G65" s="1092">
        <v>4780322.4856143314</v>
      </c>
      <c r="H65" s="1092">
        <v>4759311.7648925651</v>
      </c>
    </row>
    <row r="66" spans="1:8">
      <c r="A66" s="478" t="s">
        <v>632</v>
      </c>
      <c r="B66" s="430" t="s">
        <v>625</v>
      </c>
      <c r="C66" s="473">
        <v>132522.9</v>
      </c>
      <c r="D66" s="473">
        <v>128597.4</v>
      </c>
      <c r="E66" s="473">
        <v>528269.5</v>
      </c>
      <c r="F66" s="1094">
        <v>4969795.7770032361</v>
      </c>
      <c r="G66" s="1094">
        <v>4683389.2863467475</v>
      </c>
      <c r="H66" s="1094">
        <v>4752994.7496838039</v>
      </c>
    </row>
    <row r="67" spans="1:8">
      <c r="A67" s="431"/>
      <c r="B67" s="430" t="s">
        <v>626</v>
      </c>
      <c r="C67" s="473">
        <v>131813.70000000001</v>
      </c>
      <c r="D67" s="473">
        <v>132600.79999999999</v>
      </c>
      <c r="E67" s="473">
        <v>533030</v>
      </c>
      <c r="F67" s="1094">
        <v>4946355.4619123787</v>
      </c>
      <c r="G67" s="1094">
        <v>4815204.0924352109</v>
      </c>
      <c r="H67" s="1094">
        <v>4806377.7437820192</v>
      </c>
    </row>
    <row r="68" spans="1:8">
      <c r="A68" s="443"/>
      <c r="B68" s="441" t="s">
        <v>627</v>
      </c>
      <c r="C68" s="480">
        <v>141743.5</v>
      </c>
      <c r="D68" s="480">
        <v>137702.1</v>
      </c>
      <c r="E68" s="480">
        <v>534526.5</v>
      </c>
      <c r="F68" s="1095">
        <v>5143073.727849789</v>
      </c>
      <c r="G68" s="1095">
        <v>4850553.0708803274</v>
      </c>
      <c r="H68" s="1095">
        <v>4806680.0780225759</v>
      </c>
    </row>
    <row r="69" spans="1:8">
      <c r="A69" s="431" t="s">
        <v>612</v>
      </c>
      <c r="B69" s="430" t="s">
        <v>624</v>
      </c>
      <c r="C69" s="473">
        <v>132792.4</v>
      </c>
      <c r="D69" s="473">
        <v>134059.9</v>
      </c>
      <c r="E69" s="473">
        <v>534942.9</v>
      </c>
      <c r="F69" s="1094">
        <v>4961032.0332345925</v>
      </c>
      <c r="G69" s="1094">
        <v>4838317.5503377141</v>
      </c>
      <c r="H69" s="1093">
        <v>4829589.0016193613</v>
      </c>
    </row>
    <row r="70" spans="1:8">
      <c r="A70" s="478" t="s">
        <v>633</v>
      </c>
      <c r="B70" s="430" t="s">
        <v>625</v>
      </c>
      <c r="C70" s="473">
        <v>132758.5</v>
      </c>
      <c r="D70" s="473">
        <v>130378.4</v>
      </c>
      <c r="E70" s="473">
        <v>536427.1</v>
      </c>
      <c r="F70" s="555">
        <v>5065447</v>
      </c>
      <c r="G70" s="555">
        <v>4926806</v>
      </c>
      <c r="H70" s="557">
        <v>5037634</v>
      </c>
    </row>
    <row r="71" spans="1:8">
      <c r="A71" s="431"/>
      <c r="B71" s="430" t="s">
        <v>626</v>
      </c>
      <c r="C71" s="473">
        <v>131558.39999999999</v>
      </c>
      <c r="D71" s="473">
        <v>133259.70000000001</v>
      </c>
      <c r="E71" s="473">
        <v>536354.30000000005</v>
      </c>
      <c r="F71" s="555">
        <v>5067443</v>
      </c>
      <c r="G71" s="555">
        <v>5083551</v>
      </c>
      <c r="H71" s="557">
        <v>5093738</v>
      </c>
    </row>
    <row r="72" spans="1:8">
      <c r="A72" s="430"/>
      <c r="B72" s="430" t="s">
        <v>627</v>
      </c>
      <c r="C72" s="473">
        <v>143456.70000000001</v>
      </c>
      <c r="D72" s="473">
        <v>140048.70000000001</v>
      </c>
      <c r="E72" s="473">
        <v>543556.6</v>
      </c>
      <c r="F72" s="555">
        <v>5427970</v>
      </c>
      <c r="G72" s="555">
        <v>5248473</v>
      </c>
      <c r="H72" s="557">
        <v>5160740.25</v>
      </c>
    </row>
    <row r="73" spans="1:8">
      <c r="A73" s="444" t="s">
        <v>613</v>
      </c>
      <c r="B73" s="442" t="s">
        <v>624</v>
      </c>
      <c r="C73" s="479">
        <v>135042.1</v>
      </c>
      <c r="D73" s="479">
        <v>137488.29999999999</v>
      </c>
      <c r="E73" s="479">
        <v>547462.6</v>
      </c>
      <c r="F73" s="558">
        <v>5199728</v>
      </c>
      <c r="G73" s="558">
        <v>5242816</v>
      </c>
      <c r="H73" s="558">
        <v>5216732.75</v>
      </c>
    </row>
    <row r="74" spans="1:8">
      <c r="A74" s="478" t="s">
        <v>634</v>
      </c>
      <c r="B74" s="430" t="s">
        <v>625</v>
      </c>
      <c r="C74" s="473">
        <v>134618.9</v>
      </c>
      <c r="D74" s="473">
        <v>133107.1</v>
      </c>
      <c r="E74" s="473">
        <v>548320.4</v>
      </c>
      <c r="F74" s="555">
        <v>5275387</v>
      </c>
      <c r="G74" s="555">
        <v>5151227</v>
      </c>
      <c r="H74" s="555">
        <v>5267103.5</v>
      </c>
    </row>
    <row r="75" spans="1:8">
      <c r="A75" s="431"/>
      <c r="B75" s="430" t="s">
        <v>626</v>
      </c>
      <c r="C75" s="473">
        <v>132391.6</v>
      </c>
      <c r="D75" s="473">
        <v>135261.4</v>
      </c>
      <c r="E75" s="473">
        <v>544725.1</v>
      </c>
      <c r="F75" s="555">
        <v>5244066</v>
      </c>
      <c r="G75" s="555">
        <v>5288019</v>
      </c>
      <c r="H75" s="555">
        <v>5282736</v>
      </c>
    </row>
    <row r="76" spans="1:8">
      <c r="A76" s="443"/>
      <c r="B76" s="441" t="s">
        <v>627</v>
      </c>
      <c r="C76" s="480">
        <v>142518.39999999999</v>
      </c>
      <c r="D76" s="480">
        <v>141184</v>
      </c>
      <c r="E76" s="480">
        <v>547804.19999999995</v>
      </c>
      <c r="F76" s="556">
        <v>5536749</v>
      </c>
      <c r="G76" s="556">
        <v>5417154</v>
      </c>
      <c r="H76" s="556">
        <v>5321369.5</v>
      </c>
    </row>
    <row r="77" spans="1:8">
      <c r="A77" s="431" t="s">
        <v>614</v>
      </c>
      <c r="B77" s="430" t="s">
        <v>624</v>
      </c>
      <c r="C77" s="473">
        <v>134287.1</v>
      </c>
      <c r="D77" s="473">
        <v>137913.20000000001</v>
      </c>
      <c r="E77" s="473">
        <v>548936.80000000005</v>
      </c>
      <c r="F77" s="555">
        <v>5278999</v>
      </c>
      <c r="G77" s="555">
        <v>5350571</v>
      </c>
      <c r="H77" s="557">
        <v>5318658.5</v>
      </c>
    </row>
    <row r="78" spans="1:8">
      <c r="A78" s="478" t="s">
        <v>635</v>
      </c>
      <c r="B78" s="430" t="s">
        <v>625</v>
      </c>
      <c r="C78" s="473">
        <v>132307</v>
      </c>
      <c r="D78" s="473">
        <v>132580</v>
      </c>
      <c r="E78" s="473">
        <v>546331.69999999995</v>
      </c>
      <c r="F78" s="555">
        <v>5383503</v>
      </c>
      <c r="G78" s="555">
        <v>5300880</v>
      </c>
      <c r="H78" s="557">
        <v>5420122.5</v>
      </c>
    </row>
    <row r="79" spans="1:8">
      <c r="A79" s="431"/>
      <c r="B79" s="430" t="s">
        <v>626</v>
      </c>
      <c r="C79" s="473">
        <v>129432.5</v>
      </c>
      <c r="D79" s="473">
        <v>134201.29999999999</v>
      </c>
      <c r="E79" s="473">
        <v>540259.1</v>
      </c>
      <c r="F79" s="555">
        <v>5321328</v>
      </c>
      <c r="G79" s="555">
        <v>5424461</v>
      </c>
      <c r="H79" s="557">
        <v>5462699.5</v>
      </c>
    </row>
    <row r="80" spans="1:8">
      <c r="A80" s="431"/>
      <c r="B80" s="430" t="s">
        <v>627</v>
      </c>
      <c r="C80" s="473">
        <v>137328.9</v>
      </c>
      <c r="D80" s="473">
        <v>135964.5</v>
      </c>
      <c r="E80" s="473">
        <v>527418.30000000005</v>
      </c>
      <c r="F80" s="555">
        <v>5393787</v>
      </c>
      <c r="G80" s="555">
        <v>5247905</v>
      </c>
      <c r="H80" s="557">
        <v>5175448.5</v>
      </c>
    </row>
    <row r="81" spans="1:8">
      <c r="A81" s="444" t="s">
        <v>615</v>
      </c>
      <c r="B81" s="442" t="s">
        <v>624</v>
      </c>
      <c r="C81" s="479">
        <v>123403.4</v>
      </c>
      <c r="D81" s="479">
        <v>126526.1</v>
      </c>
      <c r="E81" s="479">
        <v>504014.1</v>
      </c>
      <c r="F81" s="558">
        <v>4874832</v>
      </c>
      <c r="G81" s="558">
        <v>4913247</v>
      </c>
      <c r="H81" s="558">
        <v>4874253</v>
      </c>
    </row>
    <row r="82" spans="1:8">
      <c r="A82" s="478" t="s">
        <v>636</v>
      </c>
      <c r="B82" s="430" t="s">
        <v>625</v>
      </c>
      <c r="C82" s="473">
        <v>123545.60000000001</v>
      </c>
      <c r="D82" s="473">
        <v>123663.8</v>
      </c>
      <c r="E82" s="473">
        <v>509676.2</v>
      </c>
      <c r="F82" s="555">
        <v>4776842</v>
      </c>
      <c r="G82" s="555">
        <v>4671570</v>
      </c>
      <c r="H82" s="555">
        <v>4776656.25</v>
      </c>
    </row>
    <row r="83" spans="1:8">
      <c r="A83" s="431"/>
      <c r="B83" s="430" t="s">
        <v>626</v>
      </c>
      <c r="C83" s="473">
        <v>121129.1</v>
      </c>
      <c r="D83" s="473">
        <v>125691.4</v>
      </c>
      <c r="E83" s="473">
        <v>506382.5</v>
      </c>
      <c r="F83" s="555">
        <v>4748434</v>
      </c>
      <c r="G83" s="555">
        <v>4812390</v>
      </c>
      <c r="H83" s="555">
        <v>4812389.5</v>
      </c>
    </row>
    <row r="84" spans="1:8">
      <c r="A84" s="443"/>
      <c r="B84" s="441" t="s">
        <v>627</v>
      </c>
      <c r="C84" s="480">
        <v>131283.6</v>
      </c>
      <c r="D84" s="480">
        <v>132684.5</v>
      </c>
      <c r="E84" s="480">
        <v>514486.4</v>
      </c>
      <c r="F84" s="556">
        <v>5055598</v>
      </c>
      <c r="G84" s="556">
        <v>4994174</v>
      </c>
      <c r="H84" s="556">
        <v>4905868.5</v>
      </c>
    </row>
    <row r="85" spans="1:8">
      <c r="A85" s="431" t="s">
        <v>616</v>
      </c>
      <c r="B85" s="430" t="s">
        <v>624</v>
      </c>
      <c r="C85" s="473">
        <v>124883.7</v>
      </c>
      <c r="D85" s="473">
        <v>130921.2</v>
      </c>
      <c r="E85" s="473">
        <v>520846.3</v>
      </c>
      <c r="F85" s="555">
        <v>4909568</v>
      </c>
      <c r="G85" s="555">
        <v>5027850</v>
      </c>
      <c r="H85" s="557">
        <v>5002836.25</v>
      </c>
    </row>
    <row r="86" spans="1:8">
      <c r="A86" s="478" t="s">
        <v>637</v>
      </c>
      <c r="B86" s="430" t="s">
        <v>625</v>
      </c>
      <c r="C86" s="473">
        <v>125529.7</v>
      </c>
      <c r="D86" s="473">
        <v>128196</v>
      </c>
      <c r="E86" s="473">
        <v>528053.6</v>
      </c>
      <c r="F86" s="555">
        <v>5090810</v>
      </c>
      <c r="G86" s="555">
        <v>5079817</v>
      </c>
      <c r="H86" s="557">
        <v>5194086.75</v>
      </c>
    </row>
    <row r="87" spans="1:8">
      <c r="A87" s="431"/>
      <c r="B87" s="430" t="s">
        <v>626</v>
      </c>
      <c r="C87" s="473">
        <v>126336.1</v>
      </c>
      <c r="D87" s="473">
        <v>133526.29999999999</v>
      </c>
      <c r="E87" s="473">
        <v>537190.40000000002</v>
      </c>
      <c r="F87" s="555">
        <v>5115073</v>
      </c>
      <c r="G87" s="555">
        <v>5282075</v>
      </c>
      <c r="H87" s="557">
        <v>5255796</v>
      </c>
    </row>
    <row r="88" spans="1:8">
      <c r="A88" s="431"/>
      <c r="B88" s="430" t="s">
        <v>627</v>
      </c>
      <c r="C88" s="473">
        <v>133390</v>
      </c>
      <c r="D88" s="473">
        <v>136958.9</v>
      </c>
      <c r="E88" s="473">
        <v>532542.5</v>
      </c>
      <c r="F88" s="555">
        <v>5306618</v>
      </c>
      <c r="G88" s="555">
        <v>5322341</v>
      </c>
      <c r="H88" s="557">
        <v>5243685.5</v>
      </c>
    </row>
    <row r="89" spans="1:8">
      <c r="A89" s="444" t="s">
        <v>617</v>
      </c>
      <c r="B89" s="442" t="s">
        <v>624</v>
      </c>
      <c r="C89" s="479">
        <v>123923.5</v>
      </c>
      <c r="D89" s="479">
        <v>131822.5</v>
      </c>
      <c r="E89" s="479">
        <v>524868</v>
      </c>
      <c r="F89" s="558">
        <v>5022934</v>
      </c>
      <c r="G89" s="558">
        <v>5220035</v>
      </c>
      <c r="H89" s="558">
        <v>5178606.25</v>
      </c>
    </row>
    <row r="90" spans="1:8">
      <c r="A90" s="478" t="s">
        <v>638</v>
      </c>
      <c r="B90" s="430" t="s">
        <v>625</v>
      </c>
      <c r="C90" s="473">
        <v>121844.7</v>
      </c>
      <c r="D90" s="473">
        <v>126756.6</v>
      </c>
      <c r="E90" s="473">
        <v>521537.2</v>
      </c>
      <c r="F90" s="555">
        <v>4862836</v>
      </c>
      <c r="G90" s="555">
        <v>4938786</v>
      </c>
      <c r="H90" s="555">
        <v>5049883</v>
      </c>
    </row>
    <row r="91" spans="1:8">
      <c r="A91" s="431"/>
      <c r="B91" s="430" t="s">
        <v>626</v>
      </c>
      <c r="C91" s="473">
        <v>123628.4</v>
      </c>
      <c r="D91" s="473">
        <v>132796.4</v>
      </c>
      <c r="E91" s="473">
        <v>534079.5</v>
      </c>
      <c r="F91" s="555">
        <v>4963853</v>
      </c>
      <c r="G91" s="555">
        <v>5203831</v>
      </c>
      <c r="H91" s="555">
        <v>5193444</v>
      </c>
    </row>
    <row r="92" spans="1:8">
      <c r="A92" s="443"/>
      <c r="B92" s="441" t="s">
        <v>627</v>
      </c>
      <c r="C92" s="480">
        <v>131745.4</v>
      </c>
      <c r="D92" s="480">
        <v>137165.79999999999</v>
      </c>
      <c r="E92" s="480">
        <v>534233.80000000005</v>
      </c>
      <c r="F92" s="556">
        <v>5138929</v>
      </c>
      <c r="G92" s="556">
        <v>5224627</v>
      </c>
      <c r="H92" s="556">
        <v>5183162</v>
      </c>
    </row>
    <row r="93" spans="1:8">
      <c r="A93" s="444" t="s">
        <v>618</v>
      </c>
      <c r="B93" s="442" t="s">
        <v>624</v>
      </c>
      <c r="C93" s="479">
        <v>126986.1</v>
      </c>
      <c r="D93" s="479">
        <v>136411.4</v>
      </c>
      <c r="E93" s="479">
        <v>542249.69999999995</v>
      </c>
      <c r="F93" s="558">
        <v>5031505</v>
      </c>
      <c r="G93" s="558">
        <v>5274754</v>
      </c>
      <c r="H93" s="557">
        <v>5207061.75</v>
      </c>
    </row>
    <row r="94" spans="1:8">
      <c r="A94" s="478" t="s">
        <v>639</v>
      </c>
      <c r="B94" s="430" t="s">
        <v>625</v>
      </c>
      <c r="C94" s="473">
        <v>124452.7</v>
      </c>
      <c r="D94" s="473">
        <v>130656.6</v>
      </c>
      <c r="E94" s="473">
        <v>537319.1</v>
      </c>
      <c r="F94" s="555">
        <v>4940818</v>
      </c>
      <c r="G94" s="555">
        <v>5042827</v>
      </c>
      <c r="H94" s="557">
        <v>5156265.25</v>
      </c>
    </row>
    <row r="95" spans="1:8">
      <c r="A95" s="431"/>
      <c r="B95" s="430" t="s">
        <v>626</v>
      </c>
      <c r="C95" s="473">
        <v>123009.4</v>
      </c>
      <c r="D95" s="473">
        <v>132965.20000000001</v>
      </c>
      <c r="E95" s="473">
        <v>535248.1</v>
      </c>
      <c r="F95" s="555">
        <v>4868469</v>
      </c>
      <c r="G95" s="555">
        <v>5119397</v>
      </c>
      <c r="H95" s="557">
        <v>5119397.25</v>
      </c>
    </row>
    <row r="96" spans="1:8">
      <c r="A96" s="443"/>
      <c r="B96" s="441" t="s">
        <v>627</v>
      </c>
      <c r="C96" s="480">
        <v>130928.8</v>
      </c>
      <c r="D96" s="480">
        <v>137223.4</v>
      </c>
      <c r="E96" s="480">
        <v>534935.80000000005</v>
      </c>
      <c r="F96" s="556">
        <v>5068541</v>
      </c>
      <c r="G96" s="556">
        <v>5167765</v>
      </c>
      <c r="H96" s="557">
        <v>5101445.75</v>
      </c>
    </row>
    <row r="97" spans="1:8">
      <c r="A97" s="431" t="s">
        <v>619</v>
      </c>
      <c r="B97" s="430" t="s">
        <v>624</v>
      </c>
      <c r="C97" s="473">
        <v>126147.4</v>
      </c>
      <c r="D97" s="473">
        <v>136389.29999999999</v>
      </c>
      <c r="E97" s="473">
        <v>541593.30000000005</v>
      </c>
      <c r="F97" s="555">
        <v>4997677</v>
      </c>
      <c r="G97" s="555">
        <v>5255265</v>
      </c>
      <c r="H97" s="558">
        <v>5192950</v>
      </c>
    </row>
    <row r="98" spans="1:8">
      <c r="A98" s="478" t="s">
        <v>640</v>
      </c>
      <c r="B98" s="430" t="s">
        <v>625</v>
      </c>
      <c r="C98" s="473">
        <v>126462.1</v>
      </c>
      <c r="D98" s="473">
        <v>133130.1</v>
      </c>
      <c r="E98" s="473">
        <v>547322.4</v>
      </c>
      <c r="F98" s="555">
        <v>5058935</v>
      </c>
      <c r="G98" s="555">
        <v>5189326</v>
      </c>
      <c r="H98" s="555">
        <v>5311490.25</v>
      </c>
    </row>
    <row r="99" spans="1:8">
      <c r="A99" s="431"/>
      <c r="B99" s="430" t="s">
        <v>626</v>
      </c>
      <c r="C99" s="473">
        <v>126850.4</v>
      </c>
      <c r="D99" s="473">
        <v>137067</v>
      </c>
      <c r="E99" s="473">
        <v>552545.6</v>
      </c>
      <c r="F99" s="555">
        <v>5056526</v>
      </c>
      <c r="G99" s="555">
        <v>5327040</v>
      </c>
      <c r="H99" s="555">
        <v>5327040</v>
      </c>
    </row>
    <row r="100" spans="1:8">
      <c r="A100" s="431"/>
      <c r="B100" s="430" t="s">
        <v>627</v>
      </c>
      <c r="C100" s="473">
        <v>135093.4</v>
      </c>
      <c r="D100" s="473">
        <v>141400.6</v>
      </c>
      <c r="E100" s="473">
        <v>551767.30000000005</v>
      </c>
      <c r="F100" s="555">
        <v>5268683</v>
      </c>
      <c r="G100" s="555">
        <v>5376185</v>
      </c>
      <c r="H100" s="556">
        <v>5365454</v>
      </c>
    </row>
    <row r="101" spans="1:8">
      <c r="A101" s="444" t="s">
        <v>620</v>
      </c>
      <c r="B101" s="442" t="s">
        <v>624</v>
      </c>
      <c r="C101" s="479">
        <v>130748.3</v>
      </c>
      <c r="D101" s="479">
        <v>140943.4</v>
      </c>
      <c r="E101" s="479">
        <v>557274.30000000005</v>
      </c>
      <c r="F101" s="558">
        <v>5186997</v>
      </c>
      <c r="G101" s="558">
        <v>5446826</v>
      </c>
      <c r="H101" s="557">
        <v>5319165.75</v>
      </c>
    </row>
    <row r="102" spans="1:8">
      <c r="A102" s="478" t="s">
        <v>641</v>
      </c>
      <c r="B102" s="430" t="s">
        <v>625</v>
      </c>
      <c r="C102" s="473">
        <v>129810.7</v>
      </c>
      <c r="D102" s="473">
        <v>133672.9</v>
      </c>
      <c r="E102" s="473">
        <v>549527.69999999995</v>
      </c>
      <c r="F102" s="555">
        <v>5041891</v>
      </c>
      <c r="G102" s="555">
        <v>5083827</v>
      </c>
      <c r="H102" s="557">
        <v>5203507.75</v>
      </c>
    </row>
    <row r="103" spans="1:8">
      <c r="A103" s="431"/>
      <c r="B103" s="430" t="s">
        <v>626</v>
      </c>
      <c r="C103" s="473">
        <v>129007.6</v>
      </c>
      <c r="D103" s="473">
        <v>136529.5</v>
      </c>
      <c r="E103" s="473">
        <v>550596.5</v>
      </c>
      <c r="F103" s="555">
        <v>5032190</v>
      </c>
      <c r="G103" s="555">
        <v>5213649</v>
      </c>
      <c r="H103" s="557">
        <v>5271637</v>
      </c>
    </row>
    <row r="104" spans="1:8">
      <c r="A104" s="443"/>
      <c r="B104" s="441" t="s">
        <v>627</v>
      </c>
      <c r="C104" s="480">
        <v>138649.1</v>
      </c>
      <c r="D104" s="480">
        <v>141805.6</v>
      </c>
      <c r="E104" s="480">
        <v>553760.6</v>
      </c>
      <c r="F104" s="556">
        <v>5356944</v>
      </c>
      <c r="G104" s="556">
        <v>5362840</v>
      </c>
      <c r="H104" s="557">
        <v>5315004.5</v>
      </c>
    </row>
    <row r="105" spans="1:8">
      <c r="A105" s="431" t="s">
        <v>622</v>
      </c>
      <c r="B105" s="430" t="s">
        <v>624</v>
      </c>
      <c r="C105" s="473">
        <v>136278.79999999999</v>
      </c>
      <c r="D105" s="473">
        <v>142391.29999999999</v>
      </c>
      <c r="E105" s="473">
        <v>562436.19999999995</v>
      </c>
      <c r="F105" s="555">
        <v>5310119</v>
      </c>
      <c r="G105" s="555">
        <v>5432614</v>
      </c>
      <c r="H105" s="558">
        <v>5341803.5</v>
      </c>
    </row>
    <row r="106" spans="1:8">
      <c r="A106" s="478" t="s">
        <v>642</v>
      </c>
      <c r="B106" s="430" t="s">
        <v>625</v>
      </c>
      <c r="C106" s="473">
        <v>135067.6</v>
      </c>
      <c r="D106" s="473">
        <v>136911.79999999999</v>
      </c>
      <c r="E106" s="473">
        <v>563038.1</v>
      </c>
      <c r="F106" s="555">
        <v>5345740</v>
      </c>
      <c r="G106" s="555">
        <v>5302173</v>
      </c>
      <c r="H106" s="555">
        <v>5426993.75</v>
      </c>
    </row>
    <row r="107" spans="1:8">
      <c r="A107" s="431"/>
      <c r="B107" s="430" t="s">
        <v>626</v>
      </c>
      <c r="C107" s="473">
        <v>134446.79999999999</v>
      </c>
      <c r="D107" s="473">
        <v>139664.79999999999</v>
      </c>
      <c r="E107" s="473">
        <v>563853.19999999995</v>
      </c>
      <c r="F107" s="555">
        <v>5336719</v>
      </c>
      <c r="G107" s="555">
        <v>5425143</v>
      </c>
      <c r="H107" s="555">
        <v>5446931</v>
      </c>
    </row>
    <row r="108" spans="1:8">
      <c r="A108" s="431"/>
      <c r="B108" s="430" t="s">
        <v>627</v>
      </c>
      <c r="C108" s="473">
        <v>143073.4</v>
      </c>
      <c r="D108" s="473">
        <v>143936.6</v>
      </c>
      <c r="E108" s="473">
        <v>562738.4</v>
      </c>
      <c r="F108" s="555">
        <v>5571735</v>
      </c>
      <c r="G108" s="555">
        <v>5487407</v>
      </c>
      <c r="H108" s="556">
        <v>5406312.75</v>
      </c>
    </row>
    <row r="109" spans="1:8">
      <c r="A109" s="444" t="s">
        <v>621</v>
      </c>
      <c r="B109" s="442" t="s">
        <v>624</v>
      </c>
      <c r="C109" s="479">
        <v>139357</v>
      </c>
      <c r="D109" s="479">
        <v>143859.5</v>
      </c>
      <c r="E109" s="479">
        <v>567473.19999999995</v>
      </c>
      <c r="F109" s="558">
        <v>5493001</v>
      </c>
      <c r="G109" s="558">
        <v>5549439</v>
      </c>
      <c r="H109" s="557">
        <v>5462046</v>
      </c>
    </row>
    <row r="110" spans="1:8">
      <c r="A110" s="478" t="s">
        <v>643</v>
      </c>
      <c r="B110" s="430" t="s">
        <v>625</v>
      </c>
      <c r="C110" s="473">
        <v>136575.5</v>
      </c>
      <c r="D110" s="473">
        <v>137500.70000000001</v>
      </c>
      <c r="E110" s="473">
        <v>565645.5</v>
      </c>
      <c r="F110" s="555">
        <v>5389871</v>
      </c>
      <c r="G110" s="555">
        <v>5309388</v>
      </c>
      <c r="H110" s="557">
        <v>5439946.5</v>
      </c>
    </row>
    <row r="111" spans="1:8">
      <c r="A111" s="431"/>
      <c r="B111" s="430" t="s">
        <v>626</v>
      </c>
      <c r="C111" s="473">
        <v>135354.1</v>
      </c>
      <c r="D111" s="473">
        <v>140347.20000000001</v>
      </c>
      <c r="E111" s="473">
        <v>567024.1</v>
      </c>
      <c r="F111" s="555">
        <v>5361167</v>
      </c>
      <c r="G111" s="555">
        <v>5439983</v>
      </c>
      <c r="H111" s="557">
        <v>5445428.75</v>
      </c>
    </row>
    <row r="112" spans="1:8">
      <c r="A112" s="443"/>
      <c r="B112" s="441" t="s">
        <v>627</v>
      </c>
      <c r="C112" s="480">
        <v>144684</v>
      </c>
      <c r="D112" s="480">
        <v>145165.29999999999</v>
      </c>
      <c r="E112" s="480">
        <v>566996.19999999995</v>
      </c>
      <c r="F112" s="556">
        <v>5661325</v>
      </c>
      <c r="G112" s="556">
        <v>5554414</v>
      </c>
      <c r="H112" s="557">
        <v>5510331.25</v>
      </c>
    </row>
    <row r="113" spans="1:8">
      <c r="A113" s="444" t="s">
        <v>623</v>
      </c>
      <c r="B113" s="442" t="s">
        <v>624</v>
      </c>
      <c r="C113" s="479">
        <v>139659.79999999999</v>
      </c>
      <c r="D113" s="479">
        <v>144861.79999999999</v>
      </c>
      <c r="E113" s="479">
        <v>571103.5</v>
      </c>
      <c r="F113" s="558">
        <v>5553061</v>
      </c>
      <c r="G113" s="558">
        <v>5634699</v>
      </c>
      <c r="H113" s="558">
        <v>5535067.25</v>
      </c>
    </row>
    <row r="114" spans="1:8">
      <c r="A114" s="478" t="s">
        <v>644</v>
      </c>
      <c r="B114" s="430" t="s">
        <v>625</v>
      </c>
      <c r="C114" s="473">
        <v>138181.29999999999</v>
      </c>
      <c r="D114" s="473">
        <v>139097.5</v>
      </c>
      <c r="E114" s="473">
        <v>572893</v>
      </c>
      <c r="F114" s="555">
        <v>5428345</v>
      </c>
      <c r="G114" s="555">
        <v>5365884</v>
      </c>
      <c r="H114" s="555">
        <v>5497832</v>
      </c>
    </row>
    <row r="115" spans="1:8">
      <c r="A115" s="431"/>
      <c r="B115" s="430" t="s">
        <v>626</v>
      </c>
      <c r="C115" s="473">
        <v>138866.79999999999</v>
      </c>
      <c r="D115" s="473">
        <v>143395.6</v>
      </c>
      <c r="E115" s="473">
        <v>579628.80000000005</v>
      </c>
      <c r="F115" s="555">
        <v>5482374</v>
      </c>
      <c r="G115" s="555">
        <v>5559253</v>
      </c>
      <c r="H115" s="555">
        <v>5592809.75</v>
      </c>
    </row>
    <row r="116" spans="1:8">
      <c r="A116" s="443"/>
      <c r="B116" s="441" t="s">
        <v>627</v>
      </c>
      <c r="C116" s="480">
        <v>148411.1</v>
      </c>
      <c r="D116" s="480">
        <v>148720.79999999999</v>
      </c>
      <c r="E116" s="480">
        <v>580374.80000000005</v>
      </c>
      <c r="F116" s="556">
        <v>5771197</v>
      </c>
      <c r="G116" s="556">
        <v>5676210</v>
      </c>
      <c r="H116" s="556">
        <v>5603366</v>
      </c>
    </row>
    <row r="117" spans="1:8">
      <c r="A117" s="444" t="s">
        <v>724</v>
      </c>
      <c r="B117" s="442" t="s">
        <v>624</v>
      </c>
      <c r="C117" s="18">
        <v>142208.9</v>
      </c>
      <c r="D117" s="18">
        <v>146938.6</v>
      </c>
      <c r="E117" s="18">
        <v>579482.1</v>
      </c>
      <c r="F117" s="558">
        <v>5601356</v>
      </c>
      <c r="G117" s="558">
        <v>5679903</v>
      </c>
      <c r="H117" s="558">
        <v>5601482</v>
      </c>
    </row>
    <row r="118" spans="1:8">
      <c r="A118" s="478" t="s">
        <v>725</v>
      </c>
      <c r="B118" s="430" t="s">
        <v>625</v>
      </c>
      <c r="C118" s="19">
        <v>140452.1</v>
      </c>
      <c r="D118" s="19">
        <v>141451.29999999999</v>
      </c>
      <c r="E118" s="19">
        <v>583016.19999999995</v>
      </c>
      <c r="F118" s="555">
        <v>5507359</v>
      </c>
      <c r="G118" s="555">
        <v>5434810</v>
      </c>
      <c r="H118" s="555">
        <v>5562753.5</v>
      </c>
    </row>
    <row r="119" spans="1:8">
      <c r="A119" s="431"/>
      <c r="B119" s="430" t="s">
        <v>626</v>
      </c>
      <c r="C119" s="19">
        <v>138349</v>
      </c>
      <c r="D119" s="19">
        <v>143545.79999999999</v>
      </c>
      <c r="E119" s="19">
        <v>580490</v>
      </c>
      <c r="F119" s="555">
        <v>5439200</v>
      </c>
      <c r="G119" s="555">
        <v>5529021</v>
      </c>
      <c r="H119" s="555">
        <v>5545658</v>
      </c>
    </row>
    <row r="120" spans="1:8">
      <c r="A120" s="443"/>
      <c r="B120" s="441" t="s">
        <v>627</v>
      </c>
      <c r="C120" s="20">
        <v>148143.4</v>
      </c>
      <c r="D120" s="20">
        <v>148945.29999999999</v>
      </c>
      <c r="E120" s="20">
        <v>580703.1</v>
      </c>
      <c r="F120" s="556">
        <v>5721954</v>
      </c>
      <c r="G120" s="556">
        <v>5635229</v>
      </c>
      <c r="H120" s="556">
        <v>5546485</v>
      </c>
    </row>
    <row r="121" spans="1:8">
      <c r="A121" s="444" t="s">
        <v>772</v>
      </c>
      <c r="B121" s="442" t="s">
        <v>624</v>
      </c>
      <c r="C121" s="18">
        <v>142999.79999999999</v>
      </c>
      <c r="D121" s="18">
        <v>147501</v>
      </c>
      <c r="E121" s="18">
        <v>581346.4</v>
      </c>
      <c r="F121" s="558">
        <v>5569148</v>
      </c>
      <c r="G121" s="558">
        <v>5631904</v>
      </c>
      <c r="H121" s="558">
        <v>5576142.75</v>
      </c>
    </row>
    <row r="122" spans="1:8">
      <c r="A122" s="478" t="s">
        <v>773</v>
      </c>
      <c r="B122" s="430" t="s">
        <v>625</v>
      </c>
      <c r="C122" s="19">
        <v>141313.60000000001</v>
      </c>
      <c r="D122" s="19">
        <v>141596.1</v>
      </c>
      <c r="E122" s="19">
        <v>583682.80000000005</v>
      </c>
      <c r="F122" s="555">
        <v>5580304</v>
      </c>
      <c r="G122" s="555">
        <v>5514994</v>
      </c>
      <c r="H122" s="555">
        <v>5639053.25</v>
      </c>
    </row>
    <row r="123" spans="1:8">
      <c r="A123" s="431"/>
      <c r="B123" s="430" t="s">
        <v>626</v>
      </c>
      <c r="C123" s="19">
        <v>140248.1</v>
      </c>
      <c r="D123" s="19">
        <v>144449.29999999999</v>
      </c>
      <c r="E123" s="19">
        <v>584189.4</v>
      </c>
      <c r="F123" s="555">
        <v>5542269</v>
      </c>
      <c r="G123" s="555">
        <v>5629710</v>
      </c>
      <c r="H123" s="555">
        <v>5640992.25</v>
      </c>
    </row>
    <row r="124" spans="1:8">
      <c r="A124" s="443"/>
      <c r="B124" s="441" t="s">
        <v>627</v>
      </c>
      <c r="C124" s="20">
        <v>147276.5</v>
      </c>
      <c r="D124" s="20">
        <v>145542.6</v>
      </c>
      <c r="E124" s="20">
        <v>567232.69999999995</v>
      </c>
      <c r="F124" s="556">
        <v>5762380</v>
      </c>
      <c r="G124" s="556">
        <v>5616155</v>
      </c>
      <c r="H124" s="556">
        <v>5582659.25</v>
      </c>
    </row>
    <row r="125" spans="1:8">
      <c r="A125" s="444" t="s">
        <v>792</v>
      </c>
      <c r="B125" s="442" t="s">
        <v>624</v>
      </c>
      <c r="C125" s="18">
        <v>141780.70000000001</v>
      </c>
      <c r="D125" s="18">
        <v>144353.5</v>
      </c>
      <c r="E125" s="18">
        <v>569268.9</v>
      </c>
      <c r="F125" s="558">
        <v>5587882</v>
      </c>
      <c r="G125" s="558">
        <v>5612462</v>
      </c>
      <c r="H125" s="558">
        <v>5551396.75</v>
      </c>
    </row>
    <row r="126" spans="1:8">
      <c r="A126" s="478" t="s">
        <v>804</v>
      </c>
      <c r="B126" s="430" t="s">
        <v>625</v>
      </c>
      <c r="C126" s="19">
        <v>130175.3</v>
      </c>
      <c r="D126" s="19">
        <v>128202.8</v>
      </c>
      <c r="E126" s="19">
        <v>528235</v>
      </c>
      <c r="F126" s="555">
        <v>5154205</v>
      </c>
      <c r="G126" s="555">
        <v>5005520</v>
      </c>
      <c r="H126" s="555">
        <v>5112890.75</v>
      </c>
    </row>
    <row r="127" spans="1:8">
      <c r="A127" s="431"/>
      <c r="B127" s="430" t="s">
        <v>626</v>
      </c>
      <c r="C127" s="19">
        <v>135033.5</v>
      </c>
      <c r="D127" s="19">
        <v>137102.39999999999</v>
      </c>
      <c r="E127" s="19">
        <v>554752.19999999995</v>
      </c>
      <c r="F127" s="555">
        <v>5377486</v>
      </c>
      <c r="G127" s="555">
        <v>5381417</v>
      </c>
      <c r="H127" s="555">
        <v>5408458.75</v>
      </c>
    </row>
    <row r="128" spans="1:8">
      <c r="A128" s="443"/>
      <c r="B128" s="441" t="s">
        <v>627</v>
      </c>
      <c r="C128" s="480">
        <v>147084.79999999999</v>
      </c>
      <c r="D128" s="480">
        <v>144626.4</v>
      </c>
      <c r="E128" s="480">
        <v>563834.80000000005</v>
      </c>
      <c r="F128" s="556">
        <v>5760036</v>
      </c>
      <c r="G128" s="556">
        <v>5582873</v>
      </c>
      <c r="H128" s="556">
        <v>5473404.75</v>
      </c>
    </row>
    <row r="129" spans="1:8">
      <c r="A129" s="444" t="s">
        <v>818</v>
      </c>
      <c r="B129" s="442" t="s">
        <v>624</v>
      </c>
      <c r="C129" s="473">
        <v>142298.20000000001</v>
      </c>
      <c r="D129" s="473">
        <v>144618.4</v>
      </c>
      <c r="E129" s="473">
        <v>570734.30000000005</v>
      </c>
      <c r="F129" s="555">
        <v>5604274</v>
      </c>
      <c r="G129" s="555">
        <v>5614069</v>
      </c>
      <c r="H129" s="555">
        <v>5586138.25</v>
      </c>
    </row>
    <row r="130" spans="1:8">
      <c r="A130" s="478" t="s">
        <v>821</v>
      </c>
      <c r="B130" s="430" t="s">
        <v>625</v>
      </c>
      <c r="C130" s="473">
        <v>140993.70000000001</v>
      </c>
      <c r="D130" s="473">
        <v>139260.79999999999</v>
      </c>
      <c r="E130" s="473">
        <v>574127.19999999995</v>
      </c>
      <c r="F130" s="555">
        <v>5562249</v>
      </c>
      <c r="G130" s="555">
        <v>5429598</v>
      </c>
      <c r="H130" s="555">
        <v>5540406</v>
      </c>
    </row>
    <row r="131" spans="1:8">
      <c r="A131" s="431"/>
      <c r="B131" s="430" t="s">
        <v>626</v>
      </c>
      <c r="C131" s="473">
        <v>139545.29999999999</v>
      </c>
      <c r="D131" s="473">
        <v>141730.4</v>
      </c>
      <c r="E131" s="473">
        <v>572934.30000000005</v>
      </c>
      <c r="F131" s="555">
        <v>5519008</v>
      </c>
      <c r="G131" s="555">
        <v>5535062</v>
      </c>
      <c r="H131" s="555">
        <v>5540603</v>
      </c>
    </row>
    <row r="132" spans="1:8">
      <c r="A132" s="443"/>
      <c r="B132" s="441" t="s">
        <v>627</v>
      </c>
      <c r="C132" s="480">
        <v>150850.4</v>
      </c>
      <c r="D132" s="480">
        <v>148554.1</v>
      </c>
      <c r="E132" s="480">
        <v>579673.19999999995</v>
      </c>
      <c r="F132" s="556">
        <v>5856140</v>
      </c>
      <c r="G132" s="556">
        <v>5699584</v>
      </c>
      <c r="H132" s="556">
        <v>5587827.25</v>
      </c>
    </row>
    <row r="133" spans="1:8">
      <c r="A133" s="444" t="s">
        <v>901</v>
      </c>
      <c r="B133" s="442" t="s">
        <v>624</v>
      </c>
      <c r="C133" s="473">
        <v>144808</v>
      </c>
      <c r="D133" s="473">
        <v>146150.79999999999</v>
      </c>
      <c r="E133" s="473">
        <v>577338.80000000005</v>
      </c>
      <c r="F133" s="555">
        <v>5659496</v>
      </c>
      <c r="G133" s="555">
        <v>5641594</v>
      </c>
      <c r="H133" s="555">
        <v>5607946.5</v>
      </c>
    </row>
    <row r="134" spans="1:8">
      <c r="A134" s="478" t="s">
        <v>902</v>
      </c>
      <c r="B134" s="430" t="s">
        <v>625</v>
      </c>
      <c r="C134" s="473">
        <v>143573.9</v>
      </c>
      <c r="D134" s="473">
        <v>141798.5</v>
      </c>
      <c r="E134" s="473">
        <v>582711.69999999995</v>
      </c>
      <c r="F134" s="555">
        <v>5707553</v>
      </c>
      <c r="G134" s="555">
        <v>5586068</v>
      </c>
      <c r="H134" s="555">
        <v>5700069.75</v>
      </c>
    </row>
    <row r="135" spans="1:8">
      <c r="A135" s="431"/>
      <c r="B135" s="430" t="s">
        <v>626</v>
      </c>
      <c r="C135" s="473">
        <v>141639.1</v>
      </c>
      <c r="D135" s="473">
        <v>143823.4</v>
      </c>
      <c r="E135" s="473">
        <v>581083.6</v>
      </c>
      <c r="F135" s="555">
        <v>5640655</v>
      </c>
      <c r="G135" s="555">
        <v>5677524</v>
      </c>
      <c r="H135" s="555">
        <v>5700325.5</v>
      </c>
    </row>
    <row r="136" spans="1:8">
      <c r="A136" s="443"/>
      <c r="B136" s="441" t="s">
        <v>627</v>
      </c>
      <c r="C136" s="480">
        <v>154480.20000000001</v>
      </c>
      <c r="D136" s="480">
        <v>149518</v>
      </c>
      <c r="E136" s="480">
        <v>583956</v>
      </c>
      <c r="F136" s="556">
        <v>6063277</v>
      </c>
      <c r="G136" s="556">
        <v>5819328</v>
      </c>
      <c r="H136" s="556">
        <v>5727684.75</v>
      </c>
    </row>
    <row r="137" spans="1:8">
      <c r="A137" s="1683" t="s">
        <v>1226</v>
      </c>
      <c r="B137" s="442" t="s">
        <v>624</v>
      </c>
      <c r="C137" s="18">
        <v>151900.5</v>
      </c>
      <c r="D137" s="18">
        <v>149202.5</v>
      </c>
      <c r="E137" s="18">
        <v>589329.19999999995</v>
      </c>
      <c r="F137" s="18">
        <v>5950633</v>
      </c>
      <c r="G137" s="18">
        <v>5795369</v>
      </c>
      <c r="H137" s="18">
        <v>5732313.5</v>
      </c>
    </row>
    <row r="138" spans="1:8">
      <c r="A138" s="1684" t="s">
        <v>1227</v>
      </c>
      <c r="B138" s="430" t="s">
        <v>625</v>
      </c>
      <c r="C138" s="1395">
        <v>151895.20000000001</v>
      </c>
      <c r="D138" s="1395">
        <v>143543.9</v>
      </c>
      <c r="E138" s="1395">
        <v>589494.5</v>
      </c>
      <c r="F138" s="1395">
        <v>5881757</v>
      </c>
      <c r="G138" s="1395">
        <v>5633827</v>
      </c>
      <c r="H138" s="1395">
        <v>5748803.5</v>
      </c>
    </row>
    <row r="139" spans="1:8">
      <c r="A139" s="1685"/>
      <c r="B139" s="430" t="s">
        <v>626</v>
      </c>
      <c r="C139" s="1395">
        <v>150666.20000000001</v>
      </c>
      <c r="D139" s="1395">
        <v>144085.9</v>
      </c>
      <c r="E139" s="1395">
        <v>582116.19999999995</v>
      </c>
      <c r="F139" s="1395">
        <v>5867869</v>
      </c>
      <c r="G139" s="1395">
        <v>5685005</v>
      </c>
      <c r="H139" s="1395">
        <v>5736634.75</v>
      </c>
    </row>
    <row r="140" spans="1:8">
      <c r="A140" s="1686"/>
      <c r="B140" s="441" t="s">
        <v>627</v>
      </c>
      <c r="C140" s="20">
        <v>162197.4</v>
      </c>
      <c r="D140" s="20">
        <v>149665.9</v>
      </c>
      <c r="E140" s="20">
        <v>584841.80000000005</v>
      </c>
      <c r="F140" s="480">
        <v>6237662</v>
      </c>
      <c r="G140" s="480">
        <v>5831425</v>
      </c>
      <c r="H140" s="480">
        <v>5717083</v>
      </c>
    </row>
    <row r="141" spans="1:8">
      <c r="A141" s="1683" t="s">
        <v>1429</v>
      </c>
      <c r="B141" s="442" t="s">
        <v>624</v>
      </c>
      <c r="C141" s="18">
        <v>155846.6</v>
      </c>
      <c r="D141" s="18">
        <v>147885</v>
      </c>
      <c r="E141" s="18">
        <v>584530.6</v>
      </c>
      <c r="F141" s="479">
        <v>6002251</v>
      </c>
      <c r="G141" s="479">
        <v>5771061</v>
      </c>
      <c r="H141" s="479">
        <v>5725258.5</v>
      </c>
    </row>
    <row r="142" spans="1:8">
      <c r="A142" s="1684" t="s">
        <v>1430</v>
      </c>
      <c r="B142" s="430" t="s">
        <v>625</v>
      </c>
      <c r="C142" s="473">
        <v>156002.29999999999</v>
      </c>
      <c r="D142" s="473">
        <v>142289.70000000001</v>
      </c>
      <c r="E142" s="473">
        <v>583738.30000000005</v>
      </c>
      <c r="F142" s="473">
        <v>6033699</v>
      </c>
      <c r="G142" s="473">
        <v>5578985</v>
      </c>
      <c r="H142" s="473">
        <v>5692842</v>
      </c>
    </row>
    <row r="143" spans="1:8">
      <c r="A143" s="1685"/>
      <c r="B143" s="430" t="s">
        <v>626</v>
      </c>
      <c r="C143" s="473">
        <v>156446</v>
      </c>
      <c r="D143" s="473">
        <v>145730.4</v>
      </c>
      <c r="E143" s="473">
        <v>588484.80000000005</v>
      </c>
      <c r="F143" s="473">
        <v>6045062</v>
      </c>
      <c r="G143" s="473">
        <v>5703988</v>
      </c>
      <c r="H143" s="473">
        <v>5726895.75</v>
      </c>
    </row>
    <row r="144" spans="1:8">
      <c r="A144" s="1686"/>
      <c r="B144" s="441" t="s">
        <v>627</v>
      </c>
      <c r="C144" s="480">
        <v>168598.5</v>
      </c>
      <c r="D144" s="480">
        <v>150978.9</v>
      </c>
      <c r="E144" s="480">
        <v>590851.69999999995</v>
      </c>
      <c r="F144" s="480">
        <v>6449656</v>
      </c>
      <c r="G144" s="480">
        <v>5851477</v>
      </c>
      <c r="H144" s="480">
        <v>5787811.25</v>
      </c>
    </row>
    <row r="145" spans="1:8">
      <c r="A145" s="1683" t="s">
        <v>1456</v>
      </c>
      <c r="B145" s="442" t="s">
        <v>624</v>
      </c>
      <c r="C145" s="473">
        <v>164091.79999999999</v>
      </c>
      <c r="D145" s="473">
        <v>150297.20000000001</v>
      </c>
      <c r="E145" s="473">
        <v>593977.5</v>
      </c>
      <c r="F145" s="473">
        <v>6254364</v>
      </c>
      <c r="G145" s="473">
        <v>5804203</v>
      </c>
      <c r="H145" s="473">
        <v>5712798.5</v>
      </c>
    </row>
    <row r="146" spans="1:8">
      <c r="A146" s="1684" t="s">
        <v>1457</v>
      </c>
      <c r="B146" s="430" t="s">
        <v>625</v>
      </c>
      <c r="C146" s="473">
        <v>164410.9</v>
      </c>
      <c r="D146" s="473">
        <v>145250.1</v>
      </c>
      <c r="E146" s="473">
        <v>595016.80000000005</v>
      </c>
      <c r="F146" s="473">
        <v>6272276</v>
      </c>
      <c r="G146" s="473">
        <v>5615143</v>
      </c>
      <c r="H146" s="473">
        <v>5735590.5</v>
      </c>
    </row>
    <row r="147" spans="1:8">
      <c r="A147" s="1685"/>
      <c r="B147" s="430" t="s">
        <v>626</v>
      </c>
      <c r="C147" s="473">
        <v>162899.5</v>
      </c>
      <c r="D147" s="473">
        <v>146666.20000000001</v>
      </c>
      <c r="E147" s="473">
        <v>592347.5</v>
      </c>
      <c r="F147" s="473">
        <v>6217933</v>
      </c>
      <c r="G147" s="473">
        <v>5671710</v>
      </c>
      <c r="H147" s="473">
        <v>5758081.75</v>
      </c>
    </row>
    <row r="148" spans="1:8">
      <c r="A148" s="1686"/>
      <c r="B148" s="441" t="s">
        <v>627</v>
      </c>
      <c r="C148" s="480">
        <v>175039.6</v>
      </c>
      <c r="D148" s="480">
        <v>151521.4</v>
      </c>
      <c r="E148" s="480">
        <v>593780.80000000005</v>
      </c>
      <c r="F148" s="480">
        <v>6657568</v>
      </c>
      <c r="G148" s="480">
        <v>5841384</v>
      </c>
      <c r="H148" s="480">
        <v>5732466.75</v>
      </c>
    </row>
    <row r="149" spans="1:8">
      <c r="A149" s="1683" t="s">
        <v>1491</v>
      </c>
      <c r="B149" s="442" t="s">
        <v>624</v>
      </c>
      <c r="C149" s="479">
        <v>170294.6</v>
      </c>
      <c r="D149" s="479">
        <v>151117.4</v>
      </c>
      <c r="E149" s="479">
        <v>596624.4</v>
      </c>
      <c r="F149" s="479">
        <v>6491099</v>
      </c>
      <c r="G149" s="479">
        <v>5836821</v>
      </c>
      <c r="H149" s="479">
        <v>5790497.25</v>
      </c>
    </row>
    <row r="150" spans="1:8">
      <c r="A150" s="1684" t="s">
        <v>1492</v>
      </c>
      <c r="B150" s="430" t="s">
        <v>625</v>
      </c>
      <c r="C150" s="473">
        <v>169746.9</v>
      </c>
      <c r="D150" s="473">
        <v>146228.1</v>
      </c>
      <c r="E150" s="473">
        <v>598288</v>
      </c>
      <c r="F150" s="1094"/>
      <c r="G150" s="1094"/>
      <c r="H150" s="1094"/>
    </row>
    <row r="151" spans="1:8">
      <c r="A151" s="1685"/>
      <c r="B151" s="430" t="s">
        <v>626</v>
      </c>
      <c r="C151" s="1094"/>
      <c r="D151" s="1094"/>
      <c r="E151" s="1094"/>
      <c r="F151" s="1094"/>
      <c r="G151" s="1094"/>
      <c r="H151" s="1094"/>
    </row>
    <row r="152" spans="1:8">
      <c r="A152" s="1686"/>
      <c r="B152" s="441" t="s">
        <v>627</v>
      </c>
      <c r="C152" s="1095"/>
      <c r="D152" s="1095"/>
      <c r="E152" s="1095"/>
      <c r="F152" s="1095"/>
      <c r="G152" s="1095"/>
      <c r="H152" s="1095"/>
    </row>
    <row r="153" spans="1:8">
      <c r="C153" s="2625">
        <v>46251</v>
      </c>
      <c r="D153" s="2625">
        <f>C153</f>
        <v>46251</v>
      </c>
      <c r="E153" s="2625">
        <f>C153</f>
        <v>46251</v>
      </c>
      <c r="F153" s="1797">
        <v>46203</v>
      </c>
      <c r="G153" s="1797">
        <f>F153</f>
        <v>46203</v>
      </c>
      <c r="H153" s="1797">
        <f>F153</f>
        <v>46203</v>
      </c>
    </row>
    <row r="154" spans="1:8">
      <c r="C154" s="381" t="s">
        <v>1472</v>
      </c>
      <c r="D154" s="381" t="str">
        <f>C154</f>
        <v>2020年基準</v>
      </c>
      <c r="E154" s="381" t="str">
        <f>C154</f>
        <v>2020年基準</v>
      </c>
      <c r="F154" s="381" t="s">
        <v>1150</v>
      </c>
      <c r="G154" s="381" t="str">
        <f>F154</f>
        <v>2015年基準</v>
      </c>
      <c r="H154" s="381" t="str">
        <f>G154</f>
        <v>2015年基準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D68D-D5E0-4E7E-814F-9F9041654031}">
  <sheetPr>
    <tabColor theme="9" tint="0.59999389629810485"/>
  </sheetPr>
  <dimension ref="A1:F3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:F2"/>
    </sheetView>
  </sheetViews>
  <sheetFormatPr defaultRowHeight="13"/>
  <cols>
    <col min="1" max="1" width="5.08984375" customWidth="1"/>
    <col min="2" max="2" width="24" customWidth="1"/>
    <col min="3" max="4" width="17.6328125" customWidth="1"/>
    <col min="5" max="5" width="13" customWidth="1"/>
    <col min="6" max="6" width="14.36328125" customWidth="1"/>
  </cols>
  <sheetData>
    <row r="1" spans="1:6" ht="15.75" customHeight="1">
      <c r="A1" s="1186" t="s">
        <v>954</v>
      </c>
      <c r="F1" s="1653">
        <v>46260</v>
      </c>
    </row>
    <row r="2" spans="1:6" ht="15.75" customHeight="1">
      <c r="A2" s="2864" t="s">
        <v>1183</v>
      </c>
      <c r="B2" s="2867"/>
      <c r="C2" s="2864" t="s">
        <v>946</v>
      </c>
      <c r="D2" s="2865"/>
      <c r="E2" s="2866" t="s">
        <v>947</v>
      </c>
      <c r="F2" s="2867"/>
    </row>
    <row r="3" spans="1:6" ht="15.75" customHeight="1">
      <c r="A3" s="1423">
        <v>1</v>
      </c>
      <c r="B3" s="1418" t="s">
        <v>935</v>
      </c>
      <c r="C3" s="1187" t="s">
        <v>950</v>
      </c>
      <c r="D3" s="1084" t="s">
        <v>949</v>
      </c>
      <c r="E3" s="381" t="s">
        <v>402</v>
      </c>
      <c r="F3" s="1193" t="s">
        <v>1489</v>
      </c>
    </row>
    <row r="4" spans="1:6" ht="15.75" customHeight="1">
      <c r="A4" s="1188" t="s">
        <v>1188</v>
      </c>
      <c r="B4" s="1419" t="s">
        <v>415</v>
      </c>
      <c r="C4" s="1082" t="s">
        <v>950</v>
      </c>
      <c r="D4" s="1080" t="s">
        <v>949</v>
      </c>
      <c r="E4" s="381" t="s">
        <v>402</v>
      </c>
      <c r="F4" s="1193" t="s">
        <v>1489</v>
      </c>
    </row>
    <row r="5" spans="1:6" ht="15.75" customHeight="1">
      <c r="A5" s="1415" t="s">
        <v>936</v>
      </c>
      <c r="B5" s="1420" t="s">
        <v>937</v>
      </c>
      <c r="C5" s="1416" t="s">
        <v>950</v>
      </c>
      <c r="D5" s="1417" t="s">
        <v>949</v>
      </c>
      <c r="E5" s="1199" t="s">
        <v>383</v>
      </c>
      <c r="F5" s="1200" t="s">
        <v>1489</v>
      </c>
    </row>
    <row r="6" spans="1:6" ht="15.75" customHeight="1">
      <c r="A6" s="1188">
        <v>3</v>
      </c>
      <c r="B6" s="1419" t="s">
        <v>255</v>
      </c>
      <c r="C6" s="1082" t="s">
        <v>950</v>
      </c>
      <c r="D6" s="1080" t="s">
        <v>949</v>
      </c>
      <c r="E6" s="1199" t="s">
        <v>64</v>
      </c>
      <c r="F6" s="1200" t="s">
        <v>64</v>
      </c>
    </row>
    <row r="7" spans="1:6" ht="15.75" customHeight="1">
      <c r="A7" s="1188">
        <v>4</v>
      </c>
      <c r="B7" s="1419" t="s">
        <v>938</v>
      </c>
      <c r="C7" s="1082" t="s">
        <v>950</v>
      </c>
      <c r="D7" s="1189" t="s">
        <v>949</v>
      </c>
      <c r="E7" s="381" t="s">
        <v>402</v>
      </c>
      <c r="F7" s="1193" t="s">
        <v>1489</v>
      </c>
    </row>
    <row r="8" spans="1:6" ht="15.75" customHeight="1">
      <c r="A8" s="1423">
        <v>5</v>
      </c>
      <c r="B8" s="1418" t="s">
        <v>939</v>
      </c>
      <c r="C8" s="1187" t="s">
        <v>949</v>
      </c>
      <c r="D8" s="1082"/>
      <c r="E8" s="1196" t="s">
        <v>383</v>
      </c>
      <c r="F8" s="1192" t="s">
        <v>1489</v>
      </c>
    </row>
    <row r="9" spans="1:6" ht="15.75" customHeight="1">
      <c r="A9" s="1188">
        <v>6</v>
      </c>
      <c r="B9" s="1419" t="s">
        <v>940</v>
      </c>
      <c r="C9" s="1082" t="s">
        <v>949</v>
      </c>
      <c r="D9" s="1082"/>
      <c r="E9" s="1197" t="s">
        <v>383</v>
      </c>
      <c r="F9" s="1193" t="s">
        <v>1489</v>
      </c>
    </row>
    <row r="10" spans="1:6" ht="15.75" customHeight="1">
      <c r="A10" s="1188">
        <v>7</v>
      </c>
      <c r="B10" s="1419" t="s">
        <v>941</v>
      </c>
      <c r="C10" s="1082" t="s">
        <v>949</v>
      </c>
      <c r="D10" s="1082"/>
      <c r="E10" s="1197" t="s">
        <v>383</v>
      </c>
      <c r="F10" s="1193" t="s">
        <v>1489</v>
      </c>
    </row>
    <row r="11" spans="1:6" ht="15.75" customHeight="1">
      <c r="A11" s="1190">
        <v>8</v>
      </c>
      <c r="B11" s="1421" t="s">
        <v>942</v>
      </c>
      <c r="C11" s="1085" t="s">
        <v>949</v>
      </c>
      <c r="D11" s="1085"/>
      <c r="E11" s="1198" t="s">
        <v>383</v>
      </c>
      <c r="F11" s="1195" t="s">
        <v>1489</v>
      </c>
    </row>
    <row r="12" spans="1:6" ht="15.75" customHeight="1">
      <c r="A12" s="1188" t="s">
        <v>1191</v>
      </c>
      <c r="B12" s="1419" t="s">
        <v>934</v>
      </c>
      <c r="C12" s="1082" t="s">
        <v>952</v>
      </c>
      <c r="D12" s="1080"/>
      <c r="E12" s="1199"/>
      <c r="F12" s="1200"/>
    </row>
    <row r="13" spans="1:6" ht="15.75" customHeight="1">
      <c r="A13" s="1188" t="s">
        <v>933</v>
      </c>
      <c r="B13" s="1419" t="s">
        <v>943</v>
      </c>
      <c r="C13" s="1082" t="s">
        <v>950</v>
      </c>
      <c r="D13" s="1189" t="s">
        <v>949</v>
      </c>
      <c r="E13" s="381" t="s">
        <v>402</v>
      </c>
      <c r="F13" s="1193" t="s">
        <v>1489</v>
      </c>
    </row>
    <row r="14" spans="1:6" ht="15.75" customHeight="1">
      <c r="A14" s="1423" t="s">
        <v>1190</v>
      </c>
      <c r="B14" s="1418" t="s">
        <v>931</v>
      </c>
      <c r="C14" s="1187" t="s">
        <v>948</v>
      </c>
      <c r="D14" s="1084" t="s">
        <v>950</v>
      </c>
      <c r="E14" s="1191" t="s">
        <v>402</v>
      </c>
      <c r="F14" s="1192" t="s">
        <v>1489</v>
      </c>
    </row>
    <row r="15" spans="1:6" ht="15.75" customHeight="1">
      <c r="A15" s="1188" t="s">
        <v>924</v>
      </c>
      <c r="B15" s="1419" t="s">
        <v>488</v>
      </c>
      <c r="C15" s="1082" t="s">
        <v>948</v>
      </c>
      <c r="D15" s="1080" t="s">
        <v>950</v>
      </c>
      <c r="E15" s="381" t="s">
        <v>402</v>
      </c>
      <c r="F15" s="1193" t="s">
        <v>1489</v>
      </c>
    </row>
    <row r="16" spans="1:6" ht="15.75" customHeight="1">
      <c r="A16" s="1188" t="s">
        <v>926</v>
      </c>
      <c r="B16" s="1419" t="s">
        <v>493</v>
      </c>
      <c r="C16" s="1082" t="s">
        <v>948</v>
      </c>
      <c r="D16" s="1080" t="s">
        <v>950</v>
      </c>
      <c r="E16" s="381" t="s">
        <v>402</v>
      </c>
      <c r="F16" s="1193" t="s">
        <v>1489</v>
      </c>
    </row>
    <row r="17" spans="1:6" ht="15.75" customHeight="1">
      <c r="A17" s="1188" t="s">
        <v>927</v>
      </c>
      <c r="B17" s="1419" t="s">
        <v>495</v>
      </c>
      <c r="C17" s="1082" t="s">
        <v>948</v>
      </c>
      <c r="D17" s="1080" t="s">
        <v>950</v>
      </c>
      <c r="E17" s="381" t="s">
        <v>402</v>
      </c>
      <c r="F17" s="1193" t="s">
        <v>1489</v>
      </c>
    </row>
    <row r="18" spans="1:6" ht="15.75" customHeight="1">
      <c r="A18" s="1188" t="s">
        <v>928</v>
      </c>
      <c r="B18" s="1419" t="s">
        <v>497</v>
      </c>
      <c r="C18" s="1082" t="s">
        <v>948</v>
      </c>
      <c r="D18" s="1080" t="s">
        <v>950</v>
      </c>
      <c r="E18" s="381" t="s">
        <v>402</v>
      </c>
      <c r="F18" s="1193" t="s">
        <v>1489</v>
      </c>
    </row>
    <row r="19" spans="1:6" ht="15.75" customHeight="1">
      <c r="A19" s="1188" t="s">
        <v>929</v>
      </c>
      <c r="B19" s="1419" t="s">
        <v>508</v>
      </c>
      <c r="C19" s="1082" t="s">
        <v>948</v>
      </c>
      <c r="D19" s="1080" t="s">
        <v>950</v>
      </c>
      <c r="E19" s="381" t="s">
        <v>402</v>
      </c>
      <c r="F19" s="1193" t="s">
        <v>1489</v>
      </c>
    </row>
    <row r="20" spans="1:6" ht="15.75" customHeight="1">
      <c r="A20" s="1190" t="s">
        <v>930</v>
      </c>
      <c r="B20" s="1421" t="s">
        <v>510</v>
      </c>
      <c r="C20" s="1085" t="s">
        <v>948</v>
      </c>
      <c r="D20" s="1189" t="s">
        <v>950</v>
      </c>
      <c r="E20" s="1194" t="s">
        <v>402</v>
      </c>
      <c r="F20" s="1195" t="s">
        <v>1489</v>
      </c>
    </row>
    <row r="21" spans="1:6" ht="15.75" customHeight="1">
      <c r="A21" s="1188">
        <v>11</v>
      </c>
      <c r="B21" s="1419" t="s">
        <v>932</v>
      </c>
      <c r="C21" s="1082" t="s">
        <v>950</v>
      </c>
      <c r="D21" s="1080" t="s">
        <v>949</v>
      </c>
      <c r="E21" s="1199"/>
      <c r="F21" s="1200"/>
    </row>
    <row r="22" spans="1:6" ht="15.75" customHeight="1">
      <c r="A22" s="1188">
        <v>12</v>
      </c>
      <c r="B22" s="1419" t="s">
        <v>953</v>
      </c>
      <c r="C22" s="1082" t="s">
        <v>950</v>
      </c>
      <c r="D22" s="1080" t="s">
        <v>949</v>
      </c>
      <c r="E22" s="381" t="s">
        <v>402</v>
      </c>
      <c r="F22" s="1193" t="s">
        <v>1489</v>
      </c>
    </row>
    <row r="23" spans="1:6" ht="15.75" customHeight="1">
      <c r="A23" s="1423" t="s">
        <v>1189</v>
      </c>
      <c r="B23" s="1418" t="s">
        <v>1184</v>
      </c>
      <c r="C23" s="1084" t="s">
        <v>949</v>
      </c>
      <c r="D23" s="1084" t="s">
        <v>1185</v>
      </c>
      <c r="E23" s="1191" t="s">
        <v>1152</v>
      </c>
      <c r="F23" s="1192" t="s">
        <v>1489</v>
      </c>
    </row>
    <row r="24" spans="1:6" ht="15.75" customHeight="1">
      <c r="A24" s="1188" t="s">
        <v>925</v>
      </c>
      <c r="B24" s="1419" t="s">
        <v>944</v>
      </c>
      <c r="C24" s="1080" t="s">
        <v>949</v>
      </c>
      <c r="D24" s="1080" t="s">
        <v>1186</v>
      </c>
      <c r="E24" s="381" t="s">
        <v>1152</v>
      </c>
      <c r="F24" s="1193" t="s">
        <v>1489</v>
      </c>
    </row>
    <row r="25" spans="1:6" ht="15.75" customHeight="1">
      <c r="A25" s="1188" t="s">
        <v>1180</v>
      </c>
      <c r="B25" s="1422" t="s">
        <v>1181</v>
      </c>
      <c r="C25" s="1080" t="s">
        <v>949</v>
      </c>
      <c r="D25" s="1080" t="s">
        <v>1187</v>
      </c>
      <c r="E25" s="381" t="s">
        <v>1182</v>
      </c>
      <c r="F25" s="1193" t="s">
        <v>1489</v>
      </c>
    </row>
    <row r="26" spans="1:6" ht="15.75" customHeight="1">
      <c r="A26" s="1190" t="s">
        <v>1179</v>
      </c>
      <c r="B26" s="1421" t="s">
        <v>945</v>
      </c>
      <c r="C26" s="1189" t="s">
        <v>949</v>
      </c>
      <c r="D26" s="1189" t="s">
        <v>951</v>
      </c>
      <c r="E26" s="1194" t="s">
        <v>955</v>
      </c>
      <c r="F26" s="1195" t="s">
        <v>1489</v>
      </c>
    </row>
    <row r="27" spans="1:6" ht="15.75" customHeight="1"/>
    <row r="28" spans="1:6" ht="15.75" customHeight="1">
      <c r="A28" s="1770" t="s">
        <v>1236</v>
      </c>
      <c r="B28" s="215"/>
      <c r="C28" s="215"/>
      <c r="D28" s="215"/>
      <c r="E28" s="215"/>
      <c r="F28" s="215"/>
    </row>
    <row r="29" spans="1:6" ht="15.75" customHeight="1">
      <c r="A29" s="1776">
        <v>10</v>
      </c>
      <c r="B29" s="1771" t="s">
        <v>1229</v>
      </c>
      <c r="C29" s="1782" t="s">
        <v>1243</v>
      </c>
      <c r="D29" s="1772"/>
      <c r="E29" s="1785" t="s">
        <v>1244</v>
      </c>
      <c r="F29" s="1777" t="s">
        <v>1489</v>
      </c>
    </row>
    <row r="30" spans="1:6" ht="15.75" customHeight="1">
      <c r="A30" s="1778" t="s">
        <v>1237</v>
      </c>
      <c r="B30" s="1773" t="s">
        <v>1230</v>
      </c>
      <c r="C30" s="1783" t="s">
        <v>1243</v>
      </c>
      <c r="D30" s="215"/>
      <c r="E30" s="1786" t="s">
        <v>1244</v>
      </c>
      <c r="F30" s="1779" t="s">
        <v>1489</v>
      </c>
    </row>
    <row r="31" spans="1:6" ht="15.75" customHeight="1">
      <c r="A31" s="1778" t="s">
        <v>1238</v>
      </c>
      <c r="B31" s="1773" t="s">
        <v>1231</v>
      </c>
      <c r="C31" s="1783" t="s">
        <v>1243</v>
      </c>
      <c r="D31" s="215"/>
      <c r="E31" s="1786" t="s">
        <v>1244</v>
      </c>
      <c r="F31" s="1779" t="s">
        <v>1489</v>
      </c>
    </row>
    <row r="32" spans="1:6" ht="15.75" customHeight="1">
      <c r="A32" s="1778" t="s">
        <v>1239</v>
      </c>
      <c r="B32" s="1773" t="s">
        <v>1232</v>
      </c>
      <c r="C32" s="1783" t="s">
        <v>1243</v>
      </c>
      <c r="D32" s="215"/>
      <c r="E32" s="1786" t="s">
        <v>1244</v>
      </c>
      <c r="F32" s="1779" t="s">
        <v>1489</v>
      </c>
    </row>
    <row r="33" spans="1:6" ht="15.75" customHeight="1">
      <c r="A33" s="1778" t="s">
        <v>1240</v>
      </c>
      <c r="B33" s="1773" t="s">
        <v>1233</v>
      </c>
      <c r="C33" s="1783" t="s">
        <v>1243</v>
      </c>
      <c r="D33" s="215"/>
      <c r="E33" s="1786" t="s">
        <v>1244</v>
      </c>
      <c r="F33" s="1779" t="s">
        <v>1489</v>
      </c>
    </row>
    <row r="34" spans="1:6" ht="15.75" customHeight="1">
      <c r="A34" s="1778" t="s">
        <v>1241</v>
      </c>
      <c r="B34" s="1773" t="s">
        <v>1234</v>
      </c>
      <c r="C34" s="1783" t="s">
        <v>1243</v>
      </c>
      <c r="D34" s="215"/>
      <c r="E34" s="1786" t="s">
        <v>1244</v>
      </c>
      <c r="F34" s="1779" t="s">
        <v>1489</v>
      </c>
    </row>
    <row r="35" spans="1:6" ht="15.75" customHeight="1">
      <c r="A35" s="1780" t="s">
        <v>1242</v>
      </c>
      <c r="B35" s="1774" t="s">
        <v>1235</v>
      </c>
      <c r="C35" s="1784" t="s">
        <v>1243</v>
      </c>
      <c r="D35" s="1775"/>
      <c r="E35" s="1787" t="s">
        <v>1244</v>
      </c>
      <c r="F35" s="1781" t="s">
        <v>1489</v>
      </c>
    </row>
    <row r="36" spans="1:6" ht="15.75" customHeight="1"/>
  </sheetData>
  <mergeCells count="3">
    <mergeCell ref="C2:D2"/>
    <mergeCell ref="E2:F2"/>
    <mergeCell ref="A2:B2"/>
  </mergeCells>
  <phoneticPr fontId="2"/>
  <hyperlinks>
    <hyperlink ref="B3" location="'1CLI概況'!A1" display="兵庫CLI概況" xr:uid="{B5A882CA-6119-45E5-A918-5606353E5C47}"/>
    <hyperlink ref="B4" location="'2_1CLI統計表'!A1" display="兵庫CLI統計表" xr:uid="{60992B2F-E03D-4371-BAB5-098E068735CC}"/>
    <hyperlink ref="B5" location="'2_2参考統計表'!A1" display="兵庫CLI参考統計表" xr:uid="{54667218-0F1C-416C-A0E7-D5DE2DB7E4B5}"/>
    <hyperlink ref="B6" location="'3CLI推計概要'!A1" display="兵庫CLI推計概要" xr:uid="{C8B9B5CE-9DB2-4686-A89C-7FC48C0BA235}"/>
    <hyperlink ref="B7" location="'4CLIグラフ'!A1" display="兵庫CLIグラフ" xr:uid="{F3C7DDAB-34B2-45FD-9D09-381DA7E39C2A}"/>
    <hyperlink ref="B8" location="'5兵庫県CI'!A1" display="兵庫CI" xr:uid="{ADAB52DF-E294-4101-A7A6-505E35DD88E1}"/>
    <hyperlink ref="B9" location="'6兵庫県CI先行個別指標'!A1" display="兵庫CI先行個別指標" xr:uid="{C4E55CC3-74B5-43BE-BF3B-6E38F38D6DB2}"/>
    <hyperlink ref="B10" location="'7兵庫県CI一致個別指標'!A1" display="兵庫CI一致個別指標" xr:uid="{C947960D-A860-4466-8691-E8275FE1C808}"/>
    <hyperlink ref="B11" location="'8兵庫県CI遅行個別指標'!A1" display="兵庫CI遅行個別指標" xr:uid="{D2EA74BF-D39E-4773-B26A-185E14EC46C8}"/>
    <hyperlink ref="B12" location="'9景気基準日付'!A1" display="関西府県景気基準日付" xr:uid="{151B5A08-EC9B-4EDB-98EF-F202EA4B3E3B}"/>
    <hyperlink ref="B13" location="'9_2heatmap'!A1" display="関西府県個別指標heatmap" xr:uid="{7DAAA0E7-39A4-46C0-A353-41D1FD06CF6A}"/>
    <hyperlink ref="B14" location="'10関西地域_兵庫'!A1" display="関西地域CLI" xr:uid="{1FF88D6D-28AD-4193-B762-AADDB9B3E767}"/>
    <hyperlink ref="B15" location="'10_2大阪'!A1" display="大阪府CLI" xr:uid="{83EB8CCD-4A61-4CE9-8017-E1E3D349051C}"/>
    <hyperlink ref="B16" location="'10_3京都'!A1" display="京都府CLI" xr:uid="{37B54B43-1C7A-4450-BBD1-C494825D315F}"/>
    <hyperlink ref="B17" location="'10_4滋賀'!A1" display="滋賀県CLI" xr:uid="{F1A6EED1-63FC-4135-AE79-2D1E0D5B9A68}"/>
    <hyperlink ref="B18" location="'10_5奈良'!A1" display="奈良県CLI" xr:uid="{40596D46-04AC-4559-A15C-0B6431B19759}"/>
    <hyperlink ref="B19" location="'10_6和歌山'!A1" display="和歌山県CLI" xr:uid="{A8DD4395-56F3-49CD-B4AD-006BDA1C1F2E}"/>
    <hyperlink ref="B20" location="'10_7福井'!A1" display="福井県CLI" xr:uid="{E719DA1B-A2FE-4448-8D1E-EC901E06806D}"/>
    <hyperlink ref="B21" location="'11関西CLI景気山谷'!A1" display="関西CLI景気基準日付" xr:uid="{9CE8D3B0-6803-4F32-BF9C-9C4DACCDF256}"/>
    <hyperlink ref="B22" location="'12関西CLI府県寄与'!A1" display="関西CI個別指標寄与度" xr:uid="{82C3FA4D-CA52-4CA6-BBB3-D0F5E0F30F37}"/>
    <hyperlink ref="B23" location="'13関連指標1'!A1" display="国兵庫県経済指標1" xr:uid="{604F034D-3D29-4948-8065-9FFAAC372F7D}"/>
    <hyperlink ref="B24" location="'13_2関連指標2'!A1" display="国兵庫県経済指標2" xr:uid="{27FCC775-5743-43D9-9E27-D569F69D5866}"/>
    <hyperlink ref="B25" location="'13_3関連指標3'!A1" display="兵庫県関連指標(月次）" xr:uid="{264C52DB-BEF8-462B-AC49-8D4C5F877193}"/>
    <hyperlink ref="B26" location="'13_4GDP関連指標'!A1" display="国兵庫県GDP関連指標" xr:uid="{A9CF0F48-8D38-4C4F-95D6-4B4EC5AAAA75}"/>
    <hyperlink ref="B29" location="'10関西地域_兵庫'!A1" display="関西地域CLI等" xr:uid="{A16886F3-2B39-464C-BB5D-3D54549C888E}"/>
    <hyperlink ref="B30" location="'10_2大阪'!A1" display="大阪CLI" xr:uid="{4FD9D925-42FB-4D5D-95F4-0BA449DAA828}"/>
    <hyperlink ref="B31" location="'10_3京都'!A1" display="京都CLI" xr:uid="{FD6AF46C-2590-45ED-83AE-A4FCAFA0B5CB}"/>
    <hyperlink ref="B32" location="'10_4滋賀'!A1" display="滋賀CLI" xr:uid="{F1E81553-86BE-4E2A-A891-0B511739B7EB}"/>
    <hyperlink ref="B33" location="'10_5奈良'!A1" display="奈良CLI" xr:uid="{015CB34A-86EA-4F89-8196-93B1BD4B182F}"/>
    <hyperlink ref="B34" location="'10_6和歌山'!A1" display="和歌山CLI" xr:uid="{716902B2-085E-4AA0-8F0C-8E646F740310}"/>
    <hyperlink ref="B35" location="'10_7福井'!A1" display="福井CLI" xr:uid="{9A1BF9FA-AF28-4442-A65E-AEA0E6750B1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CAF5-8A5B-4391-80CD-F8BC537D0DB8}">
  <sheetPr>
    <tabColor theme="8" tint="0.79998168889431442"/>
  </sheetPr>
  <dimension ref="A1:H1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4" sqref="B104"/>
    </sheetView>
  </sheetViews>
  <sheetFormatPr defaultColWidth="8.81640625" defaultRowHeight="13"/>
  <cols>
    <col min="1" max="1" width="9.453125" style="2475" bestFit="1" customWidth="1"/>
    <col min="2" max="2" width="9.90625" style="17" customWidth="1"/>
    <col min="3" max="3" width="17.90625" style="2626" bestFit="1" customWidth="1"/>
    <col min="4" max="4" width="9.6328125" style="2627" bestFit="1" customWidth="1"/>
    <col min="5" max="7" width="8.81640625" style="17"/>
    <col min="8" max="8" width="21.90625" style="17" bestFit="1" customWidth="1"/>
    <col min="9" max="16384" width="8.81640625" style="17"/>
  </cols>
  <sheetData>
    <row r="1" spans="1:8">
      <c r="A1" s="428" t="s">
        <v>352</v>
      </c>
      <c r="B1" s="304" t="s">
        <v>1474</v>
      </c>
    </row>
    <row r="2" spans="1:8">
      <c r="A2" s="2475" t="s">
        <v>1465</v>
      </c>
      <c r="B2" s="382" t="s">
        <v>1473</v>
      </c>
      <c r="C2" s="2626" t="s">
        <v>487</v>
      </c>
      <c r="D2" s="2627" t="s">
        <v>1466</v>
      </c>
    </row>
    <row r="3" spans="1:8">
      <c r="A3" s="2476">
        <v>43101</v>
      </c>
      <c r="B3" s="262">
        <f>'2_1CLI統計表'!B65</f>
        <v>101.02378128118458</v>
      </c>
      <c r="C3" s="2505"/>
      <c r="D3" s="2676"/>
      <c r="E3" s="2636"/>
      <c r="F3" s="2636"/>
    </row>
    <row r="4" spans="1:8">
      <c r="A4" s="2476">
        <v>43132</v>
      </c>
      <c r="B4" s="262">
        <f>'2_1CLI統計表'!B66</f>
        <v>101.02370020975343</v>
      </c>
      <c r="C4" s="2505"/>
      <c r="D4" s="2676"/>
      <c r="E4" s="2636"/>
      <c r="F4" s="2636"/>
    </row>
    <row r="5" spans="1:8">
      <c r="A5" s="2476">
        <v>43160</v>
      </c>
      <c r="B5" s="262">
        <f>'2_1CLI統計表'!B67</f>
        <v>101.11029067692967</v>
      </c>
      <c r="C5" s="2505">
        <f t="shared" ref="C5:C68" si="0">AVERAGE(B3:B5)</f>
        <v>101.05259072262255</v>
      </c>
      <c r="D5" s="2676">
        <f t="shared" ref="D5:D68" si="1">C5-C4</f>
        <v>101.05259072262255</v>
      </c>
      <c r="E5" s="2636">
        <f t="shared" ref="E5:E68" si="2">IF(D5&lt;0,-1,1)</f>
        <v>1</v>
      </c>
      <c r="F5" s="2636">
        <f t="shared" ref="F5:F68" si="3">SUM(E3:E5)</f>
        <v>1</v>
      </c>
      <c r="G5" s="17" t="str">
        <f t="shared" ref="G5:G68" si="4">IF(F5=-3,"悪化 ",IF(F5=3,"改善 "," ?"))</f>
        <v xml:space="preserve"> ?</v>
      </c>
    </row>
    <row r="6" spans="1:8">
      <c r="A6" s="2476">
        <v>43191</v>
      </c>
      <c r="B6" s="262">
        <f>'2_1CLI統計表'!B68</f>
        <v>101.26283021978519</v>
      </c>
      <c r="C6" s="2505">
        <f t="shared" si="0"/>
        <v>101.1322737021561</v>
      </c>
      <c r="D6" s="2676">
        <f t="shared" si="1"/>
        <v>7.9682979533544085E-2</v>
      </c>
      <c r="E6" s="2636">
        <f t="shared" si="2"/>
        <v>1</v>
      </c>
      <c r="F6" s="2636">
        <f t="shared" si="3"/>
        <v>2</v>
      </c>
      <c r="G6" s="17" t="str">
        <f t="shared" si="4"/>
        <v xml:space="preserve"> ?</v>
      </c>
    </row>
    <row r="7" spans="1:8">
      <c r="A7" s="2476">
        <v>43221</v>
      </c>
      <c r="B7" s="262">
        <f>'2_1CLI統計表'!B69</f>
        <v>101.45307604054346</v>
      </c>
      <c r="C7" s="2505">
        <f t="shared" si="0"/>
        <v>101.27539897908611</v>
      </c>
      <c r="D7" s="2676">
        <f t="shared" si="1"/>
        <v>0.14312527693000732</v>
      </c>
      <c r="E7" s="2636">
        <f t="shared" si="2"/>
        <v>1</v>
      </c>
      <c r="F7" s="2636">
        <f t="shared" si="3"/>
        <v>3</v>
      </c>
      <c r="G7" s="17" t="str">
        <f t="shared" si="4"/>
        <v xml:space="preserve">改善 </v>
      </c>
    </row>
    <row r="8" spans="1:8">
      <c r="A8" s="2476">
        <v>43252</v>
      </c>
      <c r="B8" s="262">
        <f>'2_1CLI統計表'!B70</f>
        <v>101.61324523633868</v>
      </c>
      <c r="C8" s="2505">
        <f t="shared" si="0"/>
        <v>101.44305049888912</v>
      </c>
      <c r="D8" s="2676">
        <f t="shared" si="1"/>
        <v>0.16765151980301596</v>
      </c>
      <c r="E8" s="2636">
        <f t="shared" si="2"/>
        <v>1</v>
      </c>
      <c r="F8" s="2636">
        <f t="shared" si="3"/>
        <v>3</v>
      </c>
      <c r="G8" s="17" t="str">
        <f t="shared" si="4"/>
        <v xml:space="preserve">改善 </v>
      </c>
    </row>
    <row r="9" spans="1:8">
      <c r="A9" s="2476">
        <v>43282</v>
      </c>
      <c r="B9" s="262">
        <f>'2_1CLI統計表'!B71</f>
        <v>101.6778585560492</v>
      </c>
      <c r="C9" s="2505">
        <f t="shared" si="0"/>
        <v>101.58139327764378</v>
      </c>
      <c r="D9" s="2676">
        <f t="shared" si="1"/>
        <v>0.13834277875466228</v>
      </c>
      <c r="E9" s="2636">
        <f t="shared" si="2"/>
        <v>1</v>
      </c>
      <c r="F9" s="2636">
        <f t="shared" si="3"/>
        <v>3</v>
      </c>
      <c r="G9" s="17" t="str">
        <f t="shared" si="4"/>
        <v xml:space="preserve">改善 </v>
      </c>
    </row>
    <row r="10" spans="1:8">
      <c r="A10" s="2476">
        <v>43313</v>
      </c>
      <c r="B10" s="262">
        <f>'2_1CLI統計表'!B72</f>
        <v>101.64283029010664</v>
      </c>
      <c r="C10" s="2505">
        <f t="shared" si="0"/>
        <v>101.64464469416485</v>
      </c>
      <c r="D10" s="2676">
        <f t="shared" si="1"/>
        <v>6.3251416521069359E-2</v>
      </c>
      <c r="E10" s="2636">
        <f t="shared" si="2"/>
        <v>1</v>
      </c>
      <c r="F10" s="2636">
        <f t="shared" si="3"/>
        <v>3</v>
      </c>
      <c r="G10" s="17" t="str">
        <f t="shared" si="4"/>
        <v xml:space="preserve">改善 </v>
      </c>
    </row>
    <row r="11" spans="1:8">
      <c r="A11" s="2476">
        <v>43344</v>
      </c>
      <c r="B11" s="262">
        <f>'2_1CLI統計表'!B73</f>
        <v>101.52700846731641</v>
      </c>
      <c r="C11" s="2505">
        <f t="shared" si="0"/>
        <v>101.61589910449077</v>
      </c>
      <c r="D11" s="2676">
        <f t="shared" si="1"/>
        <v>-2.8745589674088023E-2</v>
      </c>
      <c r="E11" s="2636">
        <f t="shared" si="2"/>
        <v>-1</v>
      </c>
      <c r="F11" s="2636">
        <f t="shared" si="3"/>
        <v>1</v>
      </c>
      <c r="G11" s="17" t="str">
        <f t="shared" si="4"/>
        <v xml:space="preserve"> ?</v>
      </c>
    </row>
    <row r="12" spans="1:8">
      <c r="A12" s="2476">
        <v>43374</v>
      </c>
      <c r="B12" s="262">
        <f>'2_1CLI統計表'!B74</f>
        <v>101.37368068165425</v>
      </c>
      <c r="C12" s="2505">
        <f t="shared" si="0"/>
        <v>101.51450647969244</v>
      </c>
      <c r="D12" s="2676">
        <f t="shared" si="1"/>
        <v>-0.10139262479832212</v>
      </c>
      <c r="E12" s="2636">
        <f t="shared" si="2"/>
        <v>-1</v>
      </c>
      <c r="F12" s="2636">
        <f t="shared" si="3"/>
        <v>-1</v>
      </c>
      <c r="G12" s="17" t="str">
        <f t="shared" si="4"/>
        <v xml:space="preserve"> ?</v>
      </c>
    </row>
    <row r="13" spans="1:8">
      <c r="A13" s="2476">
        <v>43405</v>
      </c>
      <c r="B13" s="262">
        <f>'2_1CLI統計表'!B75</f>
        <v>101.19679421292112</v>
      </c>
      <c r="C13" s="2505">
        <f t="shared" si="0"/>
        <v>101.36582778729725</v>
      </c>
      <c r="D13" s="2676">
        <f t="shared" si="1"/>
        <v>-0.14867869239519393</v>
      </c>
      <c r="E13" s="2636">
        <f t="shared" si="2"/>
        <v>-1</v>
      </c>
      <c r="F13" s="2636">
        <f t="shared" si="3"/>
        <v>-3</v>
      </c>
      <c r="G13" s="17" t="str">
        <f t="shared" si="4"/>
        <v xml:space="preserve">悪化 </v>
      </c>
    </row>
    <row r="14" spans="1:8">
      <c r="A14" s="2476">
        <v>43435</v>
      </c>
      <c r="B14" s="262">
        <f>'2_1CLI統計表'!B76</f>
        <v>101.00064546104187</v>
      </c>
      <c r="C14" s="2505">
        <f t="shared" si="0"/>
        <v>101.19037345187242</v>
      </c>
      <c r="D14" s="2676">
        <f t="shared" si="1"/>
        <v>-0.17545433542483124</v>
      </c>
      <c r="E14" s="2636">
        <f t="shared" si="2"/>
        <v>-1</v>
      </c>
      <c r="F14" s="2636">
        <f t="shared" si="3"/>
        <v>-3</v>
      </c>
      <c r="G14" s="17" t="str">
        <f t="shared" si="4"/>
        <v xml:space="preserve">悪化 </v>
      </c>
    </row>
    <row r="15" spans="1:8">
      <c r="A15" s="2476">
        <v>43466</v>
      </c>
      <c r="B15" s="262">
        <f>'2_1CLI統計表'!B77</f>
        <v>100.80698444717679</v>
      </c>
      <c r="C15" s="2505">
        <f t="shared" si="0"/>
        <v>101.0014747070466</v>
      </c>
      <c r="D15" s="2676">
        <f t="shared" si="1"/>
        <v>-0.18889874482582059</v>
      </c>
      <c r="E15" s="2636">
        <f t="shared" si="2"/>
        <v>-1</v>
      </c>
      <c r="F15" s="2636">
        <f t="shared" si="3"/>
        <v>-3</v>
      </c>
      <c r="G15" s="17" t="str">
        <f t="shared" si="4"/>
        <v xml:space="preserve">悪化 </v>
      </c>
    </row>
    <row r="16" spans="1:8">
      <c r="A16" s="2476">
        <v>43497</v>
      </c>
      <c r="B16" s="262">
        <f>'2_1CLI統計表'!B78</f>
        <v>100.68048609835806</v>
      </c>
      <c r="C16" s="2505">
        <f t="shared" si="0"/>
        <v>100.82937200219224</v>
      </c>
      <c r="D16" s="2676">
        <f t="shared" si="1"/>
        <v>-0.17210270485435331</v>
      </c>
      <c r="E16" s="2636">
        <f t="shared" si="2"/>
        <v>-1</v>
      </c>
      <c r="F16" s="2636">
        <f t="shared" si="3"/>
        <v>-3</v>
      </c>
      <c r="G16" s="17" t="str">
        <f t="shared" si="4"/>
        <v xml:space="preserve">悪化 </v>
      </c>
      <c r="H16" s="2628"/>
    </row>
    <row r="17" spans="1:8">
      <c r="A17" s="2476">
        <v>43525</v>
      </c>
      <c r="B17" s="262">
        <f>'2_1CLI統計表'!B79</f>
        <v>100.57546018275067</v>
      </c>
      <c r="C17" s="2505">
        <f t="shared" si="0"/>
        <v>100.68764357609518</v>
      </c>
      <c r="D17" s="2676">
        <f t="shared" si="1"/>
        <v>-0.14172842609706038</v>
      </c>
      <c r="E17" s="2636">
        <f t="shared" si="2"/>
        <v>-1</v>
      </c>
      <c r="F17" s="2636">
        <f t="shared" si="3"/>
        <v>-3</v>
      </c>
      <c r="G17" s="17" t="str">
        <f t="shared" si="4"/>
        <v xml:space="preserve">悪化 </v>
      </c>
      <c r="H17" s="2628"/>
    </row>
    <row r="18" spans="1:8">
      <c r="A18" s="2476">
        <v>43556</v>
      </c>
      <c r="B18" s="262">
        <f>'2_1CLI統計表'!B80</f>
        <v>100.54100466936615</v>
      </c>
      <c r="C18" s="2505">
        <f t="shared" si="0"/>
        <v>100.59898365015829</v>
      </c>
      <c r="D18" s="2676">
        <f t="shared" si="1"/>
        <v>-8.8659925936894979E-2</v>
      </c>
      <c r="E18" s="2636">
        <f t="shared" si="2"/>
        <v>-1</v>
      </c>
      <c r="F18" s="2636">
        <f t="shared" si="3"/>
        <v>-3</v>
      </c>
      <c r="G18" s="17" t="str">
        <f t="shared" si="4"/>
        <v xml:space="preserve">悪化 </v>
      </c>
    </row>
    <row r="19" spans="1:8">
      <c r="A19" s="2476">
        <v>43586</v>
      </c>
      <c r="B19" s="262">
        <f>'2_1CLI統計表'!B81</f>
        <v>100.52340584370286</v>
      </c>
      <c r="C19" s="2505">
        <f t="shared" si="0"/>
        <v>100.54662356527324</v>
      </c>
      <c r="D19" s="2676">
        <f t="shared" si="1"/>
        <v>-5.2360084885052061E-2</v>
      </c>
      <c r="E19" s="2636">
        <f t="shared" si="2"/>
        <v>-1</v>
      </c>
      <c r="F19" s="2636">
        <f t="shared" si="3"/>
        <v>-3</v>
      </c>
      <c r="G19" s="17" t="str">
        <f t="shared" si="4"/>
        <v xml:space="preserve">悪化 </v>
      </c>
    </row>
    <row r="20" spans="1:8">
      <c r="A20" s="2476">
        <v>43617</v>
      </c>
      <c r="B20" s="262">
        <f>'2_1CLI統計表'!B82</f>
        <v>100.51794778421845</v>
      </c>
      <c r="C20" s="2505">
        <f t="shared" si="0"/>
        <v>100.52745276576248</v>
      </c>
      <c r="D20" s="2676">
        <f t="shared" si="1"/>
        <v>-1.9170799510760617E-2</v>
      </c>
      <c r="E20" s="2636">
        <f t="shared" si="2"/>
        <v>-1</v>
      </c>
      <c r="F20" s="2636">
        <f t="shared" si="3"/>
        <v>-3</v>
      </c>
      <c r="G20" s="17" t="str">
        <f t="shared" si="4"/>
        <v xml:space="preserve">悪化 </v>
      </c>
    </row>
    <row r="21" spans="1:8">
      <c r="A21" s="2476">
        <v>43647</v>
      </c>
      <c r="B21" s="262">
        <f>'2_1CLI統計表'!B83</f>
        <v>100.46607478473608</v>
      </c>
      <c r="C21" s="2505">
        <f t="shared" si="0"/>
        <v>100.50247613755245</v>
      </c>
      <c r="D21" s="2676">
        <f t="shared" si="1"/>
        <v>-2.4976628210026774E-2</v>
      </c>
      <c r="E21" s="2636">
        <f t="shared" si="2"/>
        <v>-1</v>
      </c>
      <c r="F21" s="2636">
        <f t="shared" si="3"/>
        <v>-3</v>
      </c>
      <c r="G21" s="17" t="str">
        <f t="shared" si="4"/>
        <v xml:space="preserve">悪化 </v>
      </c>
    </row>
    <row r="22" spans="1:8">
      <c r="A22" s="2476">
        <v>43678</v>
      </c>
      <c r="B22" s="262">
        <f>'2_1CLI統計表'!B84</f>
        <v>100.32832686369085</v>
      </c>
      <c r="C22" s="2505">
        <f t="shared" si="0"/>
        <v>100.43744981088179</v>
      </c>
      <c r="D22" s="2676">
        <f t="shared" si="1"/>
        <v>-6.5026326670661661E-2</v>
      </c>
      <c r="E22" s="2636">
        <f t="shared" si="2"/>
        <v>-1</v>
      </c>
      <c r="F22" s="2636">
        <f t="shared" si="3"/>
        <v>-3</v>
      </c>
      <c r="G22" s="17" t="str">
        <f t="shared" si="4"/>
        <v xml:space="preserve">悪化 </v>
      </c>
    </row>
    <row r="23" spans="1:8">
      <c r="A23" s="2476">
        <v>43709</v>
      </c>
      <c r="B23" s="262">
        <f>'2_1CLI統計表'!B85</f>
        <v>100.09640374528955</v>
      </c>
      <c r="C23" s="2505">
        <f t="shared" si="0"/>
        <v>100.29693513123881</v>
      </c>
      <c r="D23" s="2676">
        <f t="shared" si="1"/>
        <v>-0.14051467964297615</v>
      </c>
      <c r="E23" s="2636">
        <f t="shared" si="2"/>
        <v>-1</v>
      </c>
      <c r="F23" s="2636">
        <f t="shared" si="3"/>
        <v>-3</v>
      </c>
      <c r="G23" s="17" t="str">
        <f t="shared" si="4"/>
        <v xml:space="preserve">悪化 </v>
      </c>
    </row>
    <row r="24" spans="1:8">
      <c r="A24" s="2476">
        <v>43739</v>
      </c>
      <c r="B24" s="262">
        <f>'2_1CLI統計表'!B86</f>
        <v>99.715208659078371</v>
      </c>
      <c r="C24" s="2505">
        <f t="shared" si="0"/>
        <v>100.04664642268625</v>
      </c>
      <c r="D24" s="2676">
        <f t="shared" si="1"/>
        <v>-0.25028870855256002</v>
      </c>
      <c r="E24" s="2636">
        <f t="shared" si="2"/>
        <v>-1</v>
      </c>
      <c r="F24" s="2636">
        <f t="shared" si="3"/>
        <v>-3</v>
      </c>
      <c r="G24" s="17" t="str">
        <f t="shared" si="4"/>
        <v xml:space="preserve">悪化 </v>
      </c>
    </row>
    <row r="25" spans="1:8">
      <c r="A25" s="2476">
        <v>43770</v>
      </c>
      <c r="B25" s="262">
        <f>'2_1CLI統計表'!B87</f>
        <v>99.286017969628318</v>
      </c>
      <c r="C25" s="2505">
        <f t="shared" si="0"/>
        <v>99.699210124665413</v>
      </c>
      <c r="D25" s="2676">
        <f t="shared" si="1"/>
        <v>-0.34743629802083831</v>
      </c>
      <c r="E25" s="2636">
        <f t="shared" si="2"/>
        <v>-1</v>
      </c>
      <c r="F25" s="2636">
        <f t="shared" si="3"/>
        <v>-3</v>
      </c>
      <c r="G25" s="17" t="str">
        <f t="shared" si="4"/>
        <v xml:space="preserve">悪化 </v>
      </c>
    </row>
    <row r="26" spans="1:8">
      <c r="A26" s="2476">
        <v>43800</v>
      </c>
      <c r="B26" s="262">
        <f>'2_1CLI統計表'!B88</f>
        <v>98.817164436783372</v>
      </c>
      <c r="C26" s="2505">
        <f t="shared" si="0"/>
        <v>99.272797021830016</v>
      </c>
      <c r="D26" s="2676">
        <f t="shared" si="1"/>
        <v>-0.42641310283539724</v>
      </c>
      <c r="E26" s="2636">
        <f t="shared" si="2"/>
        <v>-1</v>
      </c>
      <c r="F26" s="2636">
        <f t="shared" si="3"/>
        <v>-3</v>
      </c>
      <c r="G26" s="17" t="str">
        <f t="shared" si="4"/>
        <v xml:space="preserve">悪化 </v>
      </c>
    </row>
    <row r="27" spans="1:8">
      <c r="A27" s="2476">
        <v>43831</v>
      </c>
      <c r="B27" s="262">
        <f>'2_1CLI統計表'!B89</f>
        <v>98.265837199362423</v>
      </c>
      <c r="C27" s="2505">
        <f t="shared" si="0"/>
        <v>98.7896732019247</v>
      </c>
      <c r="D27" s="2676">
        <f t="shared" si="1"/>
        <v>-0.48312381990531605</v>
      </c>
      <c r="E27" s="2636">
        <f t="shared" si="2"/>
        <v>-1</v>
      </c>
      <c r="F27" s="2636">
        <f t="shared" si="3"/>
        <v>-3</v>
      </c>
      <c r="G27" s="17" t="str">
        <f t="shared" si="4"/>
        <v xml:space="preserve">悪化 </v>
      </c>
    </row>
    <row r="28" spans="1:8">
      <c r="A28" s="2476">
        <v>43862</v>
      </c>
      <c r="B28" s="262">
        <f>'2_1CLI統計表'!B90</f>
        <v>97.638496403026281</v>
      </c>
      <c r="C28" s="2505">
        <f t="shared" si="0"/>
        <v>98.240499346390706</v>
      </c>
      <c r="D28" s="2676">
        <f t="shared" si="1"/>
        <v>-0.54917385553399356</v>
      </c>
      <c r="E28" s="2636">
        <f t="shared" si="2"/>
        <v>-1</v>
      </c>
      <c r="F28" s="2636">
        <f t="shared" si="3"/>
        <v>-3</v>
      </c>
      <c r="G28" s="17" t="str">
        <f t="shared" si="4"/>
        <v xml:space="preserve">悪化 </v>
      </c>
    </row>
    <row r="29" spans="1:8">
      <c r="A29" s="2476">
        <v>43891</v>
      </c>
      <c r="B29" s="262">
        <f>'2_1CLI統計表'!B91</f>
        <v>97.038260950363124</v>
      </c>
      <c r="C29" s="2505">
        <f t="shared" si="0"/>
        <v>97.647531517583943</v>
      </c>
      <c r="D29" s="2676">
        <f t="shared" si="1"/>
        <v>-0.59296782880676346</v>
      </c>
      <c r="E29" s="2636">
        <f t="shared" si="2"/>
        <v>-1</v>
      </c>
      <c r="F29" s="2636">
        <f t="shared" si="3"/>
        <v>-3</v>
      </c>
      <c r="G29" s="17" t="str">
        <f t="shared" si="4"/>
        <v xml:space="preserve">悪化 </v>
      </c>
    </row>
    <row r="30" spans="1:8">
      <c r="A30" s="2476">
        <v>43922</v>
      </c>
      <c r="B30" s="262">
        <f>'2_1CLI統計表'!B92</f>
        <v>96.5046911531674</v>
      </c>
      <c r="C30" s="2505">
        <f t="shared" si="0"/>
        <v>97.06048283551894</v>
      </c>
      <c r="D30" s="2676">
        <f t="shared" si="1"/>
        <v>-0.58704868206500294</v>
      </c>
      <c r="E30" s="2636">
        <f t="shared" si="2"/>
        <v>-1</v>
      </c>
      <c r="F30" s="2636">
        <f t="shared" si="3"/>
        <v>-3</v>
      </c>
      <c r="G30" s="17" t="str">
        <f t="shared" si="4"/>
        <v xml:space="preserve">悪化 </v>
      </c>
    </row>
    <row r="31" spans="1:8">
      <c r="A31" s="2476">
        <v>43952</v>
      </c>
      <c r="B31" s="262">
        <f>'2_1CLI統計表'!B93</f>
        <v>96.187141802581962</v>
      </c>
      <c r="C31" s="2505">
        <f t="shared" si="0"/>
        <v>96.576697968704153</v>
      </c>
      <c r="D31" s="2676">
        <f t="shared" si="1"/>
        <v>-0.48378486681478705</v>
      </c>
      <c r="E31" s="2636">
        <f t="shared" si="2"/>
        <v>-1</v>
      </c>
      <c r="F31" s="2636">
        <f t="shared" si="3"/>
        <v>-3</v>
      </c>
      <c r="G31" s="17" t="str">
        <f t="shared" si="4"/>
        <v xml:space="preserve">悪化 </v>
      </c>
    </row>
    <row r="32" spans="1:8">
      <c r="A32" s="2476">
        <v>43983</v>
      </c>
      <c r="B32" s="262">
        <f>'2_1CLI統計表'!B94</f>
        <v>96.139209771497804</v>
      </c>
      <c r="C32" s="2505">
        <f t="shared" si="0"/>
        <v>96.277014242415717</v>
      </c>
      <c r="D32" s="2676">
        <f t="shared" si="1"/>
        <v>-0.29968372628843554</v>
      </c>
      <c r="E32" s="2636">
        <f t="shared" si="2"/>
        <v>-1</v>
      </c>
      <c r="F32" s="2636">
        <f t="shared" si="3"/>
        <v>-3</v>
      </c>
      <c r="G32" s="17" t="str">
        <f t="shared" si="4"/>
        <v xml:space="preserve">悪化 </v>
      </c>
    </row>
    <row r="33" spans="1:7">
      <c r="A33" s="2476">
        <v>44013</v>
      </c>
      <c r="B33" s="262">
        <f>'2_1CLI統計表'!B95</f>
        <v>96.369839488426052</v>
      </c>
      <c r="C33" s="2505">
        <f t="shared" si="0"/>
        <v>96.232063687501935</v>
      </c>
      <c r="D33" s="2676">
        <f t="shared" si="1"/>
        <v>-4.4950554913782526E-2</v>
      </c>
      <c r="E33" s="2636">
        <f t="shared" si="2"/>
        <v>-1</v>
      </c>
      <c r="F33" s="2636">
        <f t="shared" si="3"/>
        <v>-3</v>
      </c>
      <c r="G33" s="17" t="str">
        <f t="shared" si="4"/>
        <v xml:space="preserve">悪化 </v>
      </c>
    </row>
    <row r="34" spans="1:7">
      <c r="A34" s="2476">
        <v>44044</v>
      </c>
      <c r="B34" s="262">
        <f>'2_1CLI統計表'!B96</f>
        <v>96.835944081197638</v>
      </c>
      <c r="C34" s="2505">
        <f t="shared" si="0"/>
        <v>96.448331113707169</v>
      </c>
      <c r="D34" s="2676">
        <f t="shared" si="1"/>
        <v>0.21626742620523487</v>
      </c>
      <c r="E34" s="2636">
        <f t="shared" si="2"/>
        <v>1</v>
      </c>
      <c r="F34" s="2636">
        <f t="shared" si="3"/>
        <v>-1</v>
      </c>
      <c r="G34" s="17" t="str">
        <f t="shared" si="4"/>
        <v xml:space="preserve"> ?</v>
      </c>
    </row>
    <row r="35" spans="1:7">
      <c r="A35" s="2476">
        <v>44075</v>
      </c>
      <c r="B35" s="262">
        <f>'2_1CLI統計表'!B97</f>
        <v>97.465563115168493</v>
      </c>
      <c r="C35" s="2505">
        <f t="shared" si="0"/>
        <v>96.890448894930728</v>
      </c>
      <c r="D35" s="2676">
        <f t="shared" si="1"/>
        <v>0.44211778122355838</v>
      </c>
      <c r="E35" s="2636">
        <f t="shared" si="2"/>
        <v>1</v>
      </c>
      <c r="F35" s="2636">
        <f t="shared" si="3"/>
        <v>1</v>
      </c>
      <c r="G35" s="17" t="str">
        <f t="shared" si="4"/>
        <v xml:space="preserve"> ?</v>
      </c>
    </row>
    <row r="36" spans="1:7">
      <c r="A36" s="2476">
        <v>44105</v>
      </c>
      <c r="B36" s="262">
        <f>'2_1CLI統計表'!B98</f>
        <v>98.102371249107989</v>
      </c>
      <c r="C36" s="2505">
        <f t="shared" si="0"/>
        <v>97.467959481824707</v>
      </c>
      <c r="D36" s="2676">
        <f t="shared" si="1"/>
        <v>0.57751058689397894</v>
      </c>
      <c r="E36" s="2636">
        <f t="shared" si="2"/>
        <v>1</v>
      </c>
      <c r="F36" s="2636">
        <f t="shared" si="3"/>
        <v>3</v>
      </c>
      <c r="G36" s="17" t="str">
        <f t="shared" si="4"/>
        <v xml:space="preserve">改善 </v>
      </c>
    </row>
    <row r="37" spans="1:7">
      <c r="A37" s="2476">
        <v>44136</v>
      </c>
      <c r="B37" s="262">
        <f>'2_1CLI統計表'!B99</f>
        <v>98.705908848706272</v>
      </c>
      <c r="C37" s="2505">
        <f t="shared" si="0"/>
        <v>98.091281070994242</v>
      </c>
      <c r="D37" s="2676">
        <f t="shared" si="1"/>
        <v>0.62332158916953517</v>
      </c>
      <c r="E37" s="2636">
        <f t="shared" si="2"/>
        <v>1</v>
      </c>
      <c r="F37" s="2636">
        <f t="shared" si="3"/>
        <v>3</v>
      </c>
      <c r="G37" s="17" t="str">
        <f t="shared" si="4"/>
        <v xml:space="preserve">改善 </v>
      </c>
    </row>
    <row r="38" spans="1:7">
      <c r="A38" s="2476">
        <v>44166</v>
      </c>
      <c r="B38" s="262">
        <f>'2_1CLI統計表'!B100</f>
        <v>99.245997309576026</v>
      </c>
      <c r="C38" s="2505">
        <f t="shared" si="0"/>
        <v>98.684759135796753</v>
      </c>
      <c r="D38" s="2676">
        <f t="shared" si="1"/>
        <v>0.59347806480251108</v>
      </c>
      <c r="E38" s="2636">
        <f t="shared" si="2"/>
        <v>1</v>
      </c>
      <c r="F38" s="2636">
        <f t="shared" si="3"/>
        <v>3</v>
      </c>
      <c r="G38" s="17" t="str">
        <f t="shared" si="4"/>
        <v xml:space="preserve">改善 </v>
      </c>
    </row>
    <row r="39" spans="1:7">
      <c r="A39" s="2476">
        <v>44197</v>
      </c>
      <c r="B39" s="262">
        <f>'2_1CLI統計表'!B101</f>
        <v>99.708128738050149</v>
      </c>
      <c r="C39" s="2505">
        <f t="shared" si="0"/>
        <v>99.220011632110811</v>
      </c>
      <c r="D39" s="2676">
        <f t="shared" si="1"/>
        <v>0.53525249631405813</v>
      </c>
      <c r="E39" s="2636">
        <f t="shared" si="2"/>
        <v>1</v>
      </c>
      <c r="F39" s="2636">
        <f t="shared" si="3"/>
        <v>3</v>
      </c>
      <c r="G39" s="17" t="str">
        <f t="shared" si="4"/>
        <v xml:space="preserve">改善 </v>
      </c>
    </row>
    <row r="40" spans="1:7">
      <c r="A40" s="2476">
        <v>44228</v>
      </c>
      <c r="B40" s="262">
        <f>'2_1CLI統計表'!B102</f>
        <v>100.10824261269833</v>
      </c>
      <c r="C40" s="2505">
        <f t="shared" si="0"/>
        <v>99.687456220108174</v>
      </c>
      <c r="D40" s="2676">
        <f t="shared" si="1"/>
        <v>0.46744458799736321</v>
      </c>
      <c r="E40" s="2636">
        <f t="shared" si="2"/>
        <v>1</v>
      </c>
      <c r="F40" s="2636">
        <f t="shared" si="3"/>
        <v>3</v>
      </c>
      <c r="G40" s="17" t="str">
        <f t="shared" si="4"/>
        <v xml:space="preserve">改善 </v>
      </c>
    </row>
    <row r="41" spans="1:7">
      <c r="A41" s="2476">
        <v>44256</v>
      </c>
      <c r="B41" s="262">
        <f>'2_1CLI統計表'!B103</f>
        <v>100.42503696862913</v>
      </c>
      <c r="C41" s="2505">
        <f t="shared" si="0"/>
        <v>100.08046943979254</v>
      </c>
      <c r="D41" s="2676">
        <f t="shared" si="1"/>
        <v>0.39301321968436298</v>
      </c>
      <c r="E41" s="2636">
        <f t="shared" si="2"/>
        <v>1</v>
      </c>
      <c r="F41" s="2636">
        <f t="shared" si="3"/>
        <v>3</v>
      </c>
      <c r="G41" s="17" t="str">
        <f t="shared" si="4"/>
        <v xml:space="preserve">改善 </v>
      </c>
    </row>
    <row r="42" spans="1:7">
      <c r="A42" s="2476">
        <v>44287</v>
      </c>
      <c r="B42" s="262">
        <f>'2_1CLI統計表'!B104</f>
        <v>100.64666088145317</v>
      </c>
      <c r="C42" s="2505">
        <f t="shared" si="0"/>
        <v>100.39331348759355</v>
      </c>
      <c r="D42" s="2676">
        <f t="shared" si="1"/>
        <v>0.31284404780100772</v>
      </c>
      <c r="E42" s="2636">
        <f t="shared" si="2"/>
        <v>1</v>
      </c>
      <c r="F42" s="2636">
        <f t="shared" si="3"/>
        <v>3</v>
      </c>
      <c r="G42" s="17" t="str">
        <f t="shared" si="4"/>
        <v xml:space="preserve">改善 </v>
      </c>
    </row>
    <row r="43" spans="1:7">
      <c r="A43" s="2476">
        <v>44317</v>
      </c>
      <c r="B43" s="262">
        <f>'2_1CLI統計表'!B105</f>
        <v>100.76579480841424</v>
      </c>
      <c r="C43" s="2505">
        <f t="shared" si="0"/>
        <v>100.61249755283218</v>
      </c>
      <c r="D43" s="2676">
        <f t="shared" si="1"/>
        <v>0.21918406523863609</v>
      </c>
      <c r="E43" s="2636">
        <f t="shared" si="2"/>
        <v>1</v>
      </c>
      <c r="F43" s="2636">
        <f t="shared" si="3"/>
        <v>3</v>
      </c>
      <c r="G43" s="17" t="str">
        <f t="shared" si="4"/>
        <v xml:space="preserve">改善 </v>
      </c>
    </row>
    <row r="44" spans="1:7">
      <c r="A44" s="2476">
        <v>44348</v>
      </c>
      <c r="B44" s="262">
        <f>'2_1CLI統計表'!B106</f>
        <v>100.7889868129716</v>
      </c>
      <c r="C44" s="2505">
        <f t="shared" si="0"/>
        <v>100.733814167613</v>
      </c>
      <c r="D44" s="2676">
        <f t="shared" si="1"/>
        <v>0.12131661478082378</v>
      </c>
      <c r="E44" s="2636">
        <f t="shared" si="2"/>
        <v>1</v>
      </c>
      <c r="F44" s="2636">
        <f t="shared" si="3"/>
        <v>3</v>
      </c>
      <c r="G44" s="17" t="str">
        <f t="shared" si="4"/>
        <v xml:space="preserve">改善 </v>
      </c>
    </row>
    <row r="45" spans="1:7">
      <c r="A45" s="2476">
        <v>44378</v>
      </c>
      <c r="B45" s="262">
        <f>'2_1CLI統計表'!B107</f>
        <v>100.74414412712913</v>
      </c>
      <c r="C45" s="2505">
        <f t="shared" si="0"/>
        <v>100.76630858283833</v>
      </c>
      <c r="D45" s="2676">
        <f t="shared" si="1"/>
        <v>3.2494415225329476E-2</v>
      </c>
      <c r="E45" s="2636">
        <f t="shared" si="2"/>
        <v>1</v>
      </c>
      <c r="F45" s="2636">
        <f t="shared" si="3"/>
        <v>3</v>
      </c>
      <c r="G45" s="17" t="str">
        <f t="shared" si="4"/>
        <v xml:space="preserve">改善 </v>
      </c>
    </row>
    <row r="46" spans="1:7">
      <c r="A46" s="2476">
        <v>44409</v>
      </c>
      <c r="B46" s="262">
        <f>'2_1CLI統計表'!B108</f>
        <v>100.6585709916444</v>
      </c>
      <c r="C46" s="2505">
        <f t="shared" si="0"/>
        <v>100.7305673105817</v>
      </c>
      <c r="D46" s="2676">
        <f t="shared" si="1"/>
        <v>-3.5741272256629486E-2</v>
      </c>
      <c r="E46" s="2636">
        <f t="shared" si="2"/>
        <v>-1</v>
      </c>
      <c r="F46" s="2636">
        <f t="shared" si="3"/>
        <v>1</v>
      </c>
      <c r="G46" s="17" t="str">
        <f t="shared" si="4"/>
        <v xml:space="preserve"> ?</v>
      </c>
    </row>
    <row r="47" spans="1:7">
      <c r="A47" s="2476">
        <v>44440</v>
      </c>
      <c r="B47" s="262">
        <f>'2_1CLI統計表'!B109</f>
        <v>100.56402364401563</v>
      </c>
      <c r="C47" s="2505">
        <f t="shared" si="0"/>
        <v>100.65557958759639</v>
      </c>
      <c r="D47" s="2676">
        <f t="shared" si="1"/>
        <v>-7.4987722985312644E-2</v>
      </c>
      <c r="E47" s="2636">
        <f t="shared" si="2"/>
        <v>-1</v>
      </c>
      <c r="F47" s="2636">
        <f t="shared" si="3"/>
        <v>-1</v>
      </c>
      <c r="G47" s="17" t="str">
        <f t="shared" si="4"/>
        <v xml:space="preserve"> ?</v>
      </c>
    </row>
    <row r="48" spans="1:7">
      <c r="A48" s="2476">
        <v>44470</v>
      </c>
      <c r="B48" s="262">
        <f>'2_1CLI統計表'!B110</f>
        <v>100.52050228544962</v>
      </c>
      <c r="C48" s="2505">
        <f t="shared" si="0"/>
        <v>100.58103230703655</v>
      </c>
      <c r="D48" s="2676">
        <f t="shared" si="1"/>
        <v>-7.4547280559841056E-2</v>
      </c>
      <c r="E48" s="2636">
        <f t="shared" si="2"/>
        <v>-1</v>
      </c>
      <c r="F48" s="2636">
        <f t="shared" si="3"/>
        <v>-3</v>
      </c>
      <c r="G48" s="17" t="str">
        <f t="shared" si="4"/>
        <v xml:space="preserve">悪化 </v>
      </c>
    </row>
    <row r="49" spans="1:7">
      <c r="A49" s="2476">
        <v>44501</v>
      </c>
      <c r="B49" s="262">
        <f>'2_1CLI統計表'!B111</f>
        <v>100.52281599236321</v>
      </c>
      <c r="C49" s="2505">
        <f t="shared" si="0"/>
        <v>100.5357806406095</v>
      </c>
      <c r="D49" s="2676">
        <f t="shared" si="1"/>
        <v>-4.5251666427049031E-2</v>
      </c>
      <c r="E49" s="2636">
        <f t="shared" si="2"/>
        <v>-1</v>
      </c>
      <c r="F49" s="2636">
        <f t="shared" si="3"/>
        <v>-3</v>
      </c>
      <c r="G49" s="17" t="str">
        <f t="shared" si="4"/>
        <v xml:space="preserve">悪化 </v>
      </c>
    </row>
    <row r="50" spans="1:7">
      <c r="A50" s="2476">
        <v>44531</v>
      </c>
      <c r="B50" s="262">
        <f>'2_1CLI統計表'!B112</f>
        <v>100.55812691732827</v>
      </c>
      <c r="C50" s="2505">
        <f t="shared" si="0"/>
        <v>100.53381506504702</v>
      </c>
      <c r="D50" s="2676">
        <f t="shared" si="1"/>
        <v>-1.9655755624796711E-3</v>
      </c>
      <c r="E50" s="2636">
        <f t="shared" si="2"/>
        <v>-1</v>
      </c>
      <c r="F50" s="2636">
        <f t="shared" si="3"/>
        <v>-3</v>
      </c>
      <c r="G50" s="17" t="str">
        <f t="shared" si="4"/>
        <v xml:space="preserve">悪化 </v>
      </c>
    </row>
    <row r="51" spans="1:7">
      <c r="A51" s="2476">
        <v>44562</v>
      </c>
      <c r="B51" s="262">
        <f>'2_1CLI統計表'!B113</f>
        <v>100.64369082171179</v>
      </c>
      <c r="C51" s="2505">
        <f t="shared" si="0"/>
        <v>100.57487791046776</v>
      </c>
      <c r="D51" s="2676">
        <f t="shared" si="1"/>
        <v>4.1062845420739791E-2</v>
      </c>
      <c r="E51" s="2636">
        <f t="shared" si="2"/>
        <v>1</v>
      </c>
      <c r="F51" s="2636">
        <f t="shared" si="3"/>
        <v>-1</v>
      </c>
      <c r="G51" s="17" t="str">
        <f t="shared" si="4"/>
        <v xml:space="preserve"> ?</v>
      </c>
    </row>
    <row r="52" spans="1:7">
      <c r="A52" s="2476">
        <v>44593</v>
      </c>
      <c r="B52" s="262">
        <f>'2_1CLI統計表'!B114</f>
        <v>100.82413791142054</v>
      </c>
      <c r="C52" s="2505">
        <f t="shared" si="0"/>
        <v>100.67531855015352</v>
      </c>
      <c r="D52" s="2676">
        <f t="shared" si="1"/>
        <v>0.10044063968575756</v>
      </c>
      <c r="E52" s="2636">
        <f t="shared" si="2"/>
        <v>1</v>
      </c>
      <c r="F52" s="2636">
        <f t="shared" si="3"/>
        <v>1</v>
      </c>
      <c r="G52" s="17" t="str">
        <f t="shared" si="4"/>
        <v xml:space="preserve"> ?</v>
      </c>
    </row>
    <row r="53" spans="1:7">
      <c r="A53" s="2476">
        <v>44621</v>
      </c>
      <c r="B53" s="262">
        <f>'2_1CLI統計表'!B115</f>
        <v>101.0667484474092</v>
      </c>
      <c r="C53" s="2505">
        <f t="shared" si="0"/>
        <v>100.84485906018051</v>
      </c>
      <c r="D53" s="2676">
        <f t="shared" si="1"/>
        <v>0.16954051002699089</v>
      </c>
      <c r="E53" s="2636">
        <f t="shared" si="2"/>
        <v>1</v>
      </c>
      <c r="F53" s="2636">
        <f t="shared" si="3"/>
        <v>3</v>
      </c>
      <c r="G53" s="17" t="str">
        <f t="shared" si="4"/>
        <v xml:space="preserve">改善 </v>
      </c>
    </row>
    <row r="54" spans="1:7">
      <c r="A54" s="2476">
        <v>44652</v>
      </c>
      <c r="B54" s="262">
        <f>'2_1CLI統計表'!B116</f>
        <v>101.28704228996719</v>
      </c>
      <c r="C54" s="2505">
        <f t="shared" si="0"/>
        <v>101.05930954959898</v>
      </c>
      <c r="D54" s="2676">
        <f t="shared" si="1"/>
        <v>0.21445048941846778</v>
      </c>
      <c r="E54" s="2636">
        <f t="shared" si="2"/>
        <v>1</v>
      </c>
      <c r="F54" s="2636">
        <f t="shared" si="3"/>
        <v>3</v>
      </c>
      <c r="G54" s="17" t="str">
        <f t="shared" si="4"/>
        <v xml:space="preserve">改善 </v>
      </c>
    </row>
    <row r="55" spans="1:7">
      <c r="A55" s="2476">
        <v>44682</v>
      </c>
      <c r="B55" s="262">
        <f>'2_1CLI統計表'!B117</f>
        <v>101.43800615607284</v>
      </c>
      <c r="C55" s="2505">
        <f t="shared" si="0"/>
        <v>101.26393229781642</v>
      </c>
      <c r="D55" s="2676">
        <f t="shared" si="1"/>
        <v>0.20462274821744586</v>
      </c>
      <c r="E55" s="2636">
        <f t="shared" si="2"/>
        <v>1</v>
      </c>
      <c r="F55" s="2636">
        <f t="shared" si="3"/>
        <v>3</v>
      </c>
      <c r="G55" s="17" t="str">
        <f t="shared" si="4"/>
        <v xml:space="preserve">改善 </v>
      </c>
    </row>
    <row r="56" spans="1:7">
      <c r="A56" s="2476">
        <v>44713</v>
      </c>
      <c r="B56" s="262">
        <f>'2_1CLI統計表'!B118</f>
        <v>101.55320692293593</v>
      </c>
      <c r="C56" s="2505">
        <f t="shared" si="0"/>
        <v>101.42608512299199</v>
      </c>
      <c r="D56" s="2676">
        <f t="shared" si="1"/>
        <v>0.16215282517556773</v>
      </c>
      <c r="E56" s="2636">
        <f t="shared" si="2"/>
        <v>1</v>
      </c>
      <c r="F56" s="2636">
        <f t="shared" si="3"/>
        <v>3</v>
      </c>
      <c r="G56" s="17" t="str">
        <f t="shared" si="4"/>
        <v xml:space="preserve">改善 </v>
      </c>
    </row>
    <row r="57" spans="1:7">
      <c r="A57" s="2476">
        <v>44743</v>
      </c>
      <c r="B57" s="262">
        <f>'2_1CLI統計表'!B119</f>
        <v>101.59909825699567</v>
      </c>
      <c r="C57" s="2505">
        <f t="shared" si="0"/>
        <v>101.53010377866815</v>
      </c>
      <c r="D57" s="2676">
        <f t="shared" si="1"/>
        <v>0.10401865567615687</v>
      </c>
      <c r="E57" s="2636">
        <f t="shared" si="2"/>
        <v>1</v>
      </c>
      <c r="F57" s="2636">
        <f t="shared" si="3"/>
        <v>3</v>
      </c>
      <c r="G57" s="17" t="str">
        <f t="shared" si="4"/>
        <v xml:space="preserve">改善 </v>
      </c>
    </row>
    <row r="58" spans="1:7">
      <c r="A58" s="2476">
        <v>44774</v>
      </c>
      <c r="B58" s="262">
        <f>'2_1CLI統計表'!B120</f>
        <v>101.58836306222267</v>
      </c>
      <c r="C58" s="2505">
        <f t="shared" si="0"/>
        <v>101.58022274738475</v>
      </c>
      <c r="D58" s="2676">
        <f t="shared" si="1"/>
        <v>5.0118968716603263E-2</v>
      </c>
      <c r="E58" s="2636">
        <f t="shared" si="2"/>
        <v>1</v>
      </c>
      <c r="F58" s="2636">
        <f t="shared" si="3"/>
        <v>3</v>
      </c>
      <c r="G58" s="17" t="str">
        <f t="shared" si="4"/>
        <v xml:space="preserve">改善 </v>
      </c>
    </row>
    <row r="59" spans="1:7">
      <c r="A59" s="2476">
        <v>44805</v>
      </c>
      <c r="B59" s="262">
        <f>'2_1CLI統計表'!B121</f>
        <v>101.52206342148332</v>
      </c>
      <c r="C59" s="2505">
        <f t="shared" si="0"/>
        <v>101.5698415802339</v>
      </c>
      <c r="D59" s="2676">
        <f t="shared" si="1"/>
        <v>-1.0381167150853798E-2</v>
      </c>
      <c r="E59" s="2636">
        <f t="shared" si="2"/>
        <v>-1</v>
      </c>
      <c r="F59" s="2636">
        <f t="shared" si="3"/>
        <v>1</v>
      </c>
      <c r="G59" s="17" t="str">
        <f t="shared" si="4"/>
        <v xml:space="preserve"> ?</v>
      </c>
    </row>
    <row r="60" spans="1:7">
      <c r="A60" s="2476">
        <v>44835</v>
      </c>
      <c r="B60" s="262">
        <f>'2_1CLI統計表'!B122</f>
        <v>101.4368584844982</v>
      </c>
      <c r="C60" s="2505">
        <f t="shared" si="0"/>
        <v>101.51576165606805</v>
      </c>
      <c r="D60" s="2676">
        <f t="shared" si="1"/>
        <v>-5.4079924165847615E-2</v>
      </c>
      <c r="E60" s="2636">
        <f t="shared" si="2"/>
        <v>-1</v>
      </c>
      <c r="F60" s="2636">
        <f t="shared" si="3"/>
        <v>-1</v>
      </c>
      <c r="G60" s="17" t="str">
        <f t="shared" si="4"/>
        <v xml:space="preserve"> ?</v>
      </c>
    </row>
    <row r="61" spans="1:7">
      <c r="A61" s="2476">
        <v>44866</v>
      </c>
      <c r="B61" s="262">
        <f>'2_1CLI統計表'!B123</f>
        <v>101.28841873488122</v>
      </c>
      <c r="C61" s="2505">
        <f t="shared" si="0"/>
        <v>101.41578021362091</v>
      </c>
      <c r="D61" s="2676">
        <f t="shared" si="1"/>
        <v>-9.9981442447145241E-2</v>
      </c>
      <c r="E61" s="2636">
        <f t="shared" si="2"/>
        <v>-1</v>
      </c>
      <c r="F61" s="2636">
        <f t="shared" si="3"/>
        <v>-3</v>
      </c>
      <c r="G61" s="17" t="str">
        <f t="shared" si="4"/>
        <v xml:space="preserve">悪化 </v>
      </c>
    </row>
    <row r="62" spans="1:7">
      <c r="A62" s="2476">
        <v>44896</v>
      </c>
      <c r="B62" s="262">
        <f>'2_1CLI統計表'!B124</f>
        <v>101.07419741694942</v>
      </c>
      <c r="C62" s="2505">
        <f t="shared" si="0"/>
        <v>101.26649154544295</v>
      </c>
      <c r="D62" s="2676">
        <f t="shared" si="1"/>
        <v>-0.14928866817795949</v>
      </c>
      <c r="E62" s="2636">
        <f t="shared" si="2"/>
        <v>-1</v>
      </c>
      <c r="F62" s="2636">
        <f t="shared" si="3"/>
        <v>-3</v>
      </c>
      <c r="G62" s="17" t="str">
        <f t="shared" si="4"/>
        <v xml:space="preserve">悪化 </v>
      </c>
    </row>
    <row r="63" spans="1:7">
      <c r="A63" s="2476">
        <v>44927</v>
      </c>
      <c r="B63" s="262">
        <f>'2_1CLI統計表'!B125</f>
        <v>100.83965919263207</v>
      </c>
      <c r="C63" s="2505">
        <f t="shared" si="0"/>
        <v>101.06742511482089</v>
      </c>
      <c r="D63" s="2676">
        <f t="shared" si="1"/>
        <v>-0.19906643062205376</v>
      </c>
      <c r="E63" s="2636">
        <f t="shared" si="2"/>
        <v>-1</v>
      </c>
      <c r="F63" s="2636">
        <f t="shared" si="3"/>
        <v>-3</v>
      </c>
      <c r="G63" s="17" t="str">
        <f t="shared" si="4"/>
        <v xml:space="preserve">悪化 </v>
      </c>
    </row>
    <row r="64" spans="1:7">
      <c r="A64" s="2476">
        <v>44958</v>
      </c>
      <c r="B64" s="262">
        <f>'2_1CLI統計表'!B126</f>
        <v>100.62529124647632</v>
      </c>
      <c r="C64" s="2505">
        <f t="shared" si="0"/>
        <v>100.84638261868594</v>
      </c>
      <c r="D64" s="2676">
        <f t="shared" si="1"/>
        <v>-0.22104249613495597</v>
      </c>
      <c r="E64" s="2636">
        <f t="shared" si="2"/>
        <v>-1</v>
      </c>
      <c r="F64" s="2636">
        <f t="shared" si="3"/>
        <v>-3</v>
      </c>
      <c r="G64" s="17" t="str">
        <f t="shared" si="4"/>
        <v xml:space="preserve">悪化 </v>
      </c>
    </row>
    <row r="65" spans="1:7">
      <c r="A65" s="2476">
        <v>44986</v>
      </c>
      <c r="B65" s="262">
        <f>'2_1CLI統計表'!B127</f>
        <v>100.49914542513349</v>
      </c>
      <c r="C65" s="2505">
        <f t="shared" si="0"/>
        <v>100.65469862141397</v>
      </c>
      <c r="D65" s="2676">
        <f t="shared" si="1"/>
        <v>-0.19168399727196572</v>
      </c>
      <c r="E65" s="2636">
        <f t="shared" si="2"/>
        <v>-1</v>
      </c>
      <c r="F65" s="2636">
        <f t="shared" si="3"/>
        <v>-3</v>
      </c>
      <c r="G65" s="17" t="str">
        <f t="shared" si="4"/>
        <v xml:space="preserve">悪化 </v>
      </c>
    </row>
    <row r="66" spans="1:7">
      <c r="A66" s="2476">
        <v>45017</v>
      </c>
      <c r="B66" s="262">
        <f>'2_1CLI統計表'!B128</f>
        <v>100.43798806911938</v>
      </c>
      <c r="C66" s="2505">
        <f t="shared" si="0"/>
        <v>100.52080824690974</v>
      </c>
      <c r="D66" s="2676">
        <f t="shared" si="1"/>
        <v>-0.13389037450423302</v>
      </c>
      <c r="E66" s="2636">
        <f t="shared" si="2"/>
        <v>-1</v>
      </c>
      <c r="F66" s="2636">
        <f t="shared" si="3"/>
        <v>-3</v>
      </c>
      <c r="G66" s="17" t="str">
        <f t="shared" si="4"/>
        <v xml:space="preserve">悪化 </v>
      </c>
    </row>
    <row r="67" spans="1:7">
      <c r="A67" s="2476">
        <v>45047</v>
      </c>
      <c r="B67" s="262">
        <f>'2_1CLI統計表'!B129</f>
        <v>100.39975508610561</v>
      </c>
      <c r="C67" s="2505">
        <f t="shared" si="0"/>
        <v>100.44562952678616</v>
      </c>
      <c r="D67" s="2676">
        <f t="shared" si="1"/>
        <v>-7.5178720123574294E-2</v>
      </c>
      <c r="E67" s="2636">
        <f t="shared" si="2"/>
        <v>-1</v>
      </c>
      <c r="F67" s="2636">
        <f t="shared" si="3"/>
        <v>-3</v>
      </c>
      <c r="G67" s="17" t="str">
        <f t="shared" si="4"/>
        <v xml:space="preserve">悪化 </v>
      </c>
    </row>
    <row r="68" spans="1:7">
      <c r="A68" s="2476">
        <v>45078</v>
      </c>
      <c r="B68" s="262">
        <f>'2_1CLI統計表'!B130</f>
        <v>100.35452284733276</v>
      </c>
      <c r="C68" s="2505">
        <f t="shared" si="0"/>
        <v>100.39742200085259</v>
      </c>
      <c r="D68" s="2676">
        <f t="shared" si="1"/>
        <v>-4.8207525933577244E-2</v>
      </c>
      <c r="E68" s="2636">
        <f t="shared" si="2"/>
        <v>-1</v>
      </c>
      <c r="F68" s="2636">
        <f t="shared" si="3"/>
        <v>-3</v>
      </c>
      <c r="G68" s="17" t="str">
        <f t="shared" si="4"/>
        <v xml:space="preserve">悪化 </v>
      </c>
    </row>
    <row r="69" spans="1:7">
      <c r="A69" s="2476">
        <v>45108</v>
      </c>
      <c r="B69" s="262">
        <f>'2_1CLI統計表'!B131</f>
        <v>100.29720974532192</v>
      </c>
      <c r="C69" s="2505">
        <f t="shared" ref="C69:C95" si="5">AVERAGE(B67:B69)</f>
        <v>100.35049589292009</v>
      </c>
      <c r="D69" s="2676">
        <f t="shared" ref="D69:D95" si="6">C69-C68</f>
        <v>-4.69261079324923E-2</v>
      </c>
      <c r="E69" s="2636">
        <f t="shared" ref="E69:E95" si="7">IF(D69&lt;0,-1,1)</f>
        <v>-1</v>
      </c>
      <c r="F69" s="2636">
        <f t="shared" ref="F69:F95" si="8">SUM(E67:E69)</f>
        <v>-3</v>
      </c>
      <c r="G69" s="17" t="str">
        <f>IF(F69=-3,"悪化 ",IF(F69=3,"改善 "," ?"))</f>
        <v xml:space="preserve">悪化 </v>
      </c>
    </row>
    <row r="70" spans="1:7">
      <c r="A70" s="2476">
        <v>45139</v>
      </c>
      <c r="B70" s="262">
        <f>'2_1CLI統計表'!B132</f>
        <v>100.15367996966891</v>
      </c>
      <c r="C70" s="2505">
        <f t="shared" si="5"/>
        <v>100.26847085410787</v>
      </c>
      <c r="D70" s="2676">
        <f t="shared" si="6"/>
        <v>-8.2025038812219009E-2</v>
      </c>
      <c r="E70" s="2636">
        <f t="shared" si="7"/>
        <v>-1</v>
      </c>
      <c r="F70" s="2636">
        <f t="shared" si="8"/>
        <v>-3</v>
      </c>
      <c r="G70" s="17" t="str">
        <f t="shared" ref="G70:G95" si="9">IF(F70=-3,"悪化 ",IF(F70=3,"改善 "," ?"))</f>
        <v xml:space="preserve">悪化 </v>
      </c>
    </row>
    <row r="71" spans="1:7">
      <c r="A71" s="2476">
        <v>45170</v>
      </c>
      <c r="B71" s="262">
        <f>'2_1CLI統計表'!B133</f>
        <v>99.910394198702164</v>
      </c>
      <c r="C71" s="2505">
        <f t="shared" si="5"/>
        <v>100.120427971231</v>
      </c>
      <c r="D71" s="2676">
        <f t="shared" si="6"/>
        <v>-0.14804288287687939</v>
      </c>
      <c r="E71" s="2636">
        <f t="shared" si="7"/>
        <v>-1</v>
      </c>
      <c r="F71" s="2636">
        <f t="shared" si="8"/>
        <v>-3</v>
      </c>
      <c r="G71" s="17" t="str">
        <f t="shared" si="9"/>
        <v xml:space="preserve">悪化 </v>
      </c>
    </row>
    <row r="72" spans="1:7">
      <c r="A72" s="2476">
        <v>45200</v>
      </c>
      <c r="B72" s="262">
        <f>'2_1CLI統計表'!B134</f>
        <v>99.58134842975808</v>
      </c>
      <c r="C72" s="2505">
        <f t="shared" si="5"/>
        <v>99.881807532709715</v>
      </c>
      <c r="D72" s="2676">
        <f t="shared" si="6"/>
        <v>-0.23862043852128068</v>
      </c>
      <c r="E72" s="2636">
        <f t="shared" si="7"/>
        <v>-1</v>
      </c>
      <c r="F72" s="2636">
        <f t="shared" si="8"/>
        <v>-3</v>
      </c>
      <c r="G72" s="17" t="str">
        <f t="shared" si="9"/>
        <v xml:space="preserve">悪化 </v>
      </c>
    </row>
    <row r="73" spans="1:7">
      <c r="A73" s="2476">
        <v>45231</v>
      </c>
      <c r="B73" s="262">
        <f>'2_1CLI統計表'!B135</f>
        <v>99.170271243426981</v>
      </c>
      <c r="C73" s="2505">
        <f t="shared" si="5"/>
        <v>99.554004623962399</v>
      </c>
      <c r="D73" s="2676">
        <f t="shared" si="6"/>
        <v>-0.32780290874731577</v>
      </c>
      <c r="E73" s="2636">
        <f t="shared" si="7"/>
        <v>-1</v>
      </c>
      <c r="F73" s="2636">
        <f t="shared" si="8"/>
        <v>-3</v>
      </c>
      <c r="G73" s="17" t="str">
        <f t="shared" si="9"/>
        <v xml:space="preserve">悪化 </v>
      </c>
    </row>
    <row r="74" spans="1:7">
      <c r="A74" s="2476">
        <v>45261</v>
      </c>
      <c r="B74" s="262">
        <f>'2_1CLI統計表'!B136</f>
        <v>98.810627887539283</v>
      </c>
      <c r="C74" s="2505">
        <f t="shared" si="5"/>
        <v>99.187415853574791</v>
      </c>
      <c r="D74" s="2676">
        <f t="shared" si="6"/>
        <v>-0.36658877038760806</v>
      </c>
      <c r="E74" s="2636">
        <f t="shared" si="7"/>
        <v>-1</v>
      </c>
      <c r="F74" s="2636">
        <f t="shared" si="8"/>
        <v>-3</v>
      </c>
      <c r="G74" s="17" t="str">
        <f t="shared" si="9"/>
        <v xml:space="preserve">悪化 </v>
      </c>
    </row>
    <row r="75" spans="1:7">
      <c r="A75" s="2476">
        <v>45292</v>
      </c>
      <c r="B75" s="262">
        <f>'2_1CLI統計表'!B137</f>
        <v>98.551393184685153</v>
      </c>
      <c r="C75" s="2505">
        <f t="shared" si="5"/>
        <v>98.844097438550477</v>
      </c>
      <c r="D75" s="2676">
        <f t="shared" si="6"/>
        <v>-0.34331841502431359</v>
      </c>
      <c r="E75" s="2636">
        <f t="shared" si="7"/>
        <v>-1</v>
      </c>
      <c r="F75" s="2636">
        <f t="shared" si="8"/>
        <v>-3</v>
      </c>
      <c r="G75" s="17" t="str">
        <f t="shared" si="9"/>
        <v xml:space="preserve">悪化 </v>
      </c>
    </row>
    <row r="76" spans="1:7">
      <c r="A76" s="2476">
        <v>45323</v>
      </c>
      <c r="B76" s="262">
        <f>'2_1CLI統計表'!B138</f>
        <v>98.497549862094118</v>
      </c>
      <c r="C76" s="2505">
        <f t="shared" si="5"/>
        <v>98.619856978106171</v>
      </c>
      <c r="D76" s="2676">
        <f t="shared" si="6"/>
        <v>-0.22424046044430668</v>
      </c>
      <c r="E76" s="2636">
        <f t="shared" si="7"/>
        <v>-1</v>
      </c>
      <c r="F76" s="2636">
        <f t="shared" si="8"/>
        <v>-3</v>
      </c>
      <c r="G76" s="17" t="str">
        <f t="shared" si="9"/>
        <v xml:space="preserve">悪化 </v>
      </c>
    </row>
    <row r="77" spans="1:7">
      <c r="A77" s="2476">
        <v>45352</v>
      </c>
      <c r="B77" s="262">
        <f>'2_1CLI統計表'!B139</f>
        <v>98.620060644387223</v>
      </c>
      <c r="C77" s="2505">
        <f t="shared" si="5"/>
        <v>98.55633456372216</v>
      </c>
      <c r="D77" s="2676">
        <f t="shared" si="6"/>
        <v>-6.3522414384010517E-2</v>
      </c>
      <c r="E77" s="2636">
        <f t="shared" si="7"/>
        <v>-1</v>
      </c>
      <c r="F77" s="2636">
        <f t="shared" si="8"/>
        <v>-3</v>
      </c>
      <c r="G77" s="17" t="str">
        <f t="shared" si="9"/>
        <v xml:space="preserve">悪化 </v>
      </c>
    </row>
    <row r="78" spans="1:7">
      <c r="A78" s="2476">
        <v>45383</v>
      </c>
      <c r="B78" s="262">
        <f>'2_1CLI統計表'!B140</f>
        <v>98.882591502514444</v>
      </c>
      <c r="C78" s="2505">
        <f t="shared" si="5"/>
        <v>98.666734002998609</v>
      </c>
      <c r="D78" s="2676">
        <f t="shared" si="6"/>
        <v>0.11039943927644913</v>
      </c>
      <c r="E78" s="2636">
        <f t="shared" si="7"/>
        <v>1</v>
      </c>
      <c r="F78" s="2636">
        <f t="shared" si="8"/>
        <v>-1</v>
      </c>
      <c r="G78" s="17" t="str">
        <f t="shared" si="9"/>
        <v xml:space="preserve"> ?</v>
      </c>
    </row>
    <row r="79" spans="1:7">
      <c r="A79" s="2476">
        <v>45413</v>
      </c>
      <c r="B79" s="262">
        <f>'2_1CLI統計表'!B141</f>
        <v>99.20764880187923</v>
      </c>
      <c r="C79" s="2505">
        <f t="shared" si="5"/>
        <v>98.903433649593623</v>
      </c>
      <c r="D79" s="2676">
        <f t="shared" si="6"/>
        <v>0.23669964659501375</v>
      </c>
      <c r="E79" s="2636">
        <f t="shared" si="7"/>
        <v>1</v>
      </c>
      <c r="F79" s="2636">
        <f t="shared" si="8"/>
        <v>1</v>
      </c>
      <c r="G79" s="17" t="str">
        <f t="shared" si="9"/>
        <v xml:space="preserve"> ?</v>
      </c>
    </row>
    <row r="80" spans="1:7">
      <c r="A80" s="2476">
        <v>45444</v>
      </c>
      <c r="B80" s="262">
        <f>'2_1CLI統計表'!B142</f>
        <v>99.511784383526063</v>
      </c>
      <c r="C80" s="2505">
        <f t="shared" si="5"/>
        <v>99.200674895973236</v>
      </c>
      <c r="D80" s="2676">
        <f t="shared" si="6"/>
        <v>0.29724124637961324</v>
      </c>
      <c r="E80" s="2636">
        <f t="shared" si="7"/>
        <v>1</v>
      </c>
      <c r="F80" s="2636">
        <f t="shared" si="8"/>
        <v>3</v>
      </c>
      <c r="G80" s="17" t="str">
        <f t="shared" si="9"/>
        <v xml:space="preserve">改善 </v>
      </c>
    </row>
    <row r="81" spans="1:7">
      <c r="A81" s="2476">
        <v>45474</v>
      </c>
      <c r="B81" s="262">
        <f>'2_1CLI統計表'!B143</f>
        <v>99.740926169555536</v>
      </c>
      <c r="C81" s="2505">
        <f t="shared" si="5"/>
        <v>99.4867864516536</v>
      </c>
      <c r="D81" s="2676">
        <f t="shared" si="6"/>
        <v>0.28611155568036395</v>
      </c>
      <c r="E81" s="2636">
        <f t="shared" si="7"/>
        <v>1</v>
      </c>
      <c r="F81" s="2636">
        <f t="shared" si="8"/>
        <v>3</v>
      </c>
      <c r="G81" s="17" t="str">
        <f t="shared" si="9"/>
        <v xml:space="preserve">改善 </v>
      </c>
    </row>
    <row r="82" spans="1:7">
      <c r="A82" s="2476">
        <v>45505</v>
      </c>
      <c r="B82" s="262">
        <f>'2_1CLI統計表'!B144</f>
        <v>99.86036726938768</v>
      </c>
      <c r="C82" s="2505">
        <f t="shared" si="5"/>
        <v>99.704359274156431</v>
      </c>
      <c r="D82" s="2676">
        <f t="shared" si="6"/>
        <v>0.21757282250283083</v>
      </c>
      <c r="E82" s="2636">
        <f t="shared" si="7"/>
        <v>1</v>
      </c>
      <c r="F82" s="2636">
        <f t="shared" si="8"/>
        <v>3</v>
      </c>
      <c r="G82" s="17" t="str">
        <f t="shared" si="9"/>
        <v xml:space="preserve">改善 </v>
      </c>
    </row>
    <row r="83" spans="1:7">
      <c r="A83" s="2476">
        <v>45536</v>
      </c>
      <c r="B83" s="262">
        <f>'2_1CLI統計表'!B145</f>
        <v>99.905862077447068</v>
      </c>
      <c r="C83" s="2505">
        <f t="shared" si="5"/>
        <v>99.835718505463433</v>
      </c>
      <c r="D83" s="2676">
        <f t="shared" si="6"/>
        <v>0.13135923130700178</v>
      </c>
      <c r="E83" s="2636">
        <f t="shared" si="7"/>
        <v>1</v>
      </c>
      <c r="F83" s="2636">
        <f t="shared" si="8"/>
        <v>3</v>
      </c>
      <c r="G83" s="17" t="str">
        <f t="shared" si="9"/>
        <v xml:space="preserve">改善 </v>
      </c>
    </row>
    <row r="84" spans="1:7">
      <c r="A84" s="2476">
        <v>45566</v>
      </c>
      <c r="B84" s="262">
        <f>'2_1CLI統計表'!B146</f>
        <v>99.77260051099249</v>
      </c>
      <c r="C84" s="2505">
        <f t="shared" si="5"/>
        <v>99.846276619275741</v>
      </c>
      <c r="D84" s="2676">
        <f t="shared" si="6"/>
        <v>1.0558113812308534E-2</v>
      </c>
      <c r="E84" s="2636">
        <f t="shared" si="7"/>
        <v>1</v>
      </c>
      <c r="F84" s="2636">
        <f t="shared" si="8"/>
        <v>3</v>
      </c>
      <c r="G84" s="17" t="str">
        <f t="shared" si="9"/>
        <v xml:space="preserve">改善 </v>
      </c>
    </row>
    <row r="85" spans="1:7">
      <c r="A85" s="2476">
        <v>45597</v>
      </c>
      <c r="B85" s="262">
        <f>'2_1CLI統計表'!B147</f>
        <v>99.641908587462481</v>
      </c>
      <c r="C85" s="2505">
        <f t="shared" si="5"/>
        <v>99.773457058634008</v>
      </c>
      <c r="D85" s="2676">
        <f t="shared" si="6"/>
        <v>-7.2819560641733005E-2</v>
      </c>
      <c r="E85" s="2636">
        <f t="shared" si="7"/>
        <v>-1</v>
      </c>
      <c r="F85" s="2636">
        <f t="shared" si="8"/>
        <v>1</v>
      </c>
      <c r="G85" s="17" t="str">
        <f t="shared" si="9"/>
        <v xml:space="preserve"> ?</v>
      </c>
    </row>
    <row r="86" spans="1:7">
      <c r="A86" s="2476">
        <v>45627</v>
      </c>
      <c r="B86" s="262">
        <f>'2_1CLI統計表'!B148</f>
        <v>99.559730720156963</v>
      </c>
      <c r="C86" s="2505">
        <f t="shared" si="5"/>
        <v>99.658079939537302</v>
      </c>
      <c r="D86" s="2676">
        <f t="shared" si="6"/>
        <v>-0.11537711909670634</v>
      </c>
      <c r="E86" s="2636">
        <f t="shared" si="7"/>
        <v>-1</v>
      </c>
      <c r="F86" s="2636">
        <f t="shared" si="8"/>
        <v>-1</v>
      </c>
      <c r="G86" s="17" t="str">
        <f t="shared" si="9"/>
        <v xml:space="preserve"> ?</v>
      </c>
    </row>
    <row r="87" spans="1:7">
      <c r="A87" s="2476">
        <v>45658</v>
      </c>
      <c r="B87" s="262">
        <f>'2_1CLI統計表'!B149</f>
        <v>99.508268588563254</v>
      </c>
      <c r="C87" s="2505">
        <f t="shared" si="5"/>
        <v>99.569969298727571</v>
      </c>
      <c r="D87" s="2676">
        <f t="shared" si="6"/>
        <v>-8.8110640809730967E-2</v>
      </c>
      <c r="E87" s="2636">
        <f t="shared" si="7"/>
        <v>-1</v>
      </c>
      <c r="F87" s="2636">
        <f t="shared" si="8"/>
        <v>-3</v>
      </c>
      <c r="G87" s="17" t="str">
        <f t="shared" si="9"/>
        <v xml:space="preserve">悪化 </v>
      </c>
    </row>
    <row r="88" spans="1:7">
      <c r="A88" s="2476">
        <v>45689</v>
      </c>
      <c r="B88" s="262">
        <f>'2_1CLI統計表'!B150</f>
        <v>99.427861572352697</v>
      </c>
      <c r="C88" s="2505">
        <f t="shared" si="5"/>
        <v>99.498620293690976</v>
      </c>
      <c r="D88" s="2676">
        <f t="shared" si="6"/>
        <v>-7.1349005036594804E-2</v>
      </c>
      <c r="E88" s="2636">
        <f t="shared" si="7"/>
        <v>-1</v>
      </c>
      <c r="F88" s="2636">
        <f t="shared" si="8"/>
        <v>-3</v>
      </c>
      <c r="G88" s="17" t="str">
        <f t="shared" si="9"/>
        <v xml:space="preserve">悪化 </v>
      </c>
    </row>
    <row r="89" spans="1:7">
      <c r="A89" s="2476">
        <v>45717</v>
      </c>
      <c r="B89" s="262">
        <f>'2_1CLI統計表'!B151</f>
        <v>99.289727237580664</v>
      </c>
      <c r="C89" s="2505">
        <f t="shared" si="5"/>
        <v>99.4086191328322</v>
      </c>
      <c r="D89" s="2676">
        <f t="shared" si="6"/>
        <v>-9.0001160858776075E-2</v>
      </c>
      <c r="E89" s="2636">
        <f t="shared" si="7"/>
        <v>-1</v>
      </c>
      <c r="F89" s="2636">
        <f t="shared" si="8"/>
        <v>-3</v>
      </c>
      <c r="G89" s="17" t="str">
        <f t="shared" si="9"/>
        <v xml:space="preserve">悪化 </v>
      </c>
    </row>
    <row r="90" spans="1:7">
      <c r="A90" s="2476">
        <v>45748</v>
      </c>
      <c r="B90" s="262">
        <f>'2_1CLI統計表'!B152</f>
        <v>99.132114553507563</v>
      </c>
      <c r="C90" s="2505">
        <f t="shared" si="5"/>
        <v>99.283234454480308</v>
      </c>
      <c r="D90" s="2676">
        <f t="shared" si="6"/>
        <v>-0.12538467835189238</v>
      </c>
      <c r="E90" s="2636">
        <f t="shared" si="7"/>
        <v>-1</v>
      </c>
      <c r="F90" s="2636">
        <f t="shared" si="8"/>
        <v>-3</v>
      </c>
      <c r="G90" s="17" t="str">
        <f t="shared" si="9"/>
        <v xml:space="preserve">悪化 </v>
      </c>
    </row>
    <row r="91" spans="1:7">
      <c r="A91" s="2476">
        <v>45778</v>
      </c>
      <c r="B91" s="262">
        <f>'2_1CLI統計表'!B153</f>
        <v>99.09502226325418</v>
      </c>
      <c r="C91" s="2505">
        <f t="shared" si="5"/>
        <v>99.172288018114145</v>
      </c>
      <c r="D91" s="2676">
        <f t="shared" si="6"/>
        <v>-0.11094643636616297</v>
      </c>
      <c r="E91" s="2636">
        <f t="shared" si="7"/>
        <v>-1</v>
      </c>
      <c r="F91" s="2636">
        <f t="shared" si="8"/>
        <v>-3</v>
      </c>
      <c r="G91" s="17" t="str">
        <f t="shared" si="9"/>
        <v xml:space="preserve">悪化 </v>
      </c>
    </row>
    <row r="92" spans="1:7">
      <c r="A92" s="2476">
        <v>45809</v>
      </c>
      <c r="B92" s="262">
        <f>'2_1CLI統計表'!B154</f>
        <v>99.135561358653007</v>
      </c>
      <c r="C92" s="2505">
        <f t="shared" si="5"/>
        <v>99.120899391804912</v>
      </c>
      <c r="D92" s="2676">
        <f t="shared" si="6"/>
        <v>-5.1388626309233132E-2</v>
      </c>
      <c r="E92" s="2636">
        <f t="shared" si="7"/>
        <v>-1</v>
      </c>
      <c r="F92" s="2636">
        <f t="shared" si="8"/>
        <v>-3</v>
      </c>
      <c r="G92" s="17" t="str">
        <f t="shared" si="9"/>
        <v xml:space="preserve">悪化 </v>
      </c>
    </row>
    <row r="93" spans="1:7">
      <c r="A93" s="2476">
        <v>45839</v>
      </c>
      <c r="B93" s="262">
        <f>'2_1CLI統計表'!B155</f>
        <v>99.199686311136645</v>
      </c>
      <c r="C93" s="2505">
        <f t="shared" si="5"/>
        <v>99.143423311014615</v>
      </c>
      <c r="D93" s="2676">
        <f t="shared" si="6"/>
        <v>2.2523919209703536E-2</v>
      </c>
      <c r="E93" s="2636">
        <f t="shared" si="7"/>
        <v>1</v>
      </c>
      <c r="F93" s="2636">
        <f t="shared" si="8"/>
        <v>-1</v>
      </c>
      <c r="G93" s="17" t="str">
        <f t="shared" si="9"/>
        <v xml:space="preserve"> ?</v>
      </c>
    </row>
    <row r="94" spans="1:7">
      <c r="A94" s="2476">
        <v>45870</v>
      </c>
      <c r="B94" s="262">
        <f>'2_1CLI統計表'!B156</f>
        <v>99.270298636795374</v>
      </c>
      <c r="C94" s="2505">
        <f t="shared" si="5"/>
        <v>99.20184876886168</v>
      </c>
      <c r="D94" s="2676">
        <f t="shared" si="6"/>
        <v>5.8425457847064877E-2</v>
      </c>
      <c r="E94" s="2636">
        <f t="shared" si="7"/>
        <v>1</v>
      </c>
      <c r="F94" s="2636">
        <f t="shared" si="8"/>
        <v>1</v>
      </c>
      <c r="G94" s="17" t="str">
        <f t="shared" si="9"/>
        <v xml:space="preserve"> ?</v>
      </c>
    </row>
    <row r="95" spans="1:7">
      <c r="A95" s="2476">
        <v>45901</v>
      </c>
      <c r="B95" s="262">
        <f>'2_1CLI統計表'!B157</f>
        <v>99.348734093361088</v>
      </c>
      <c r="C95" s="2505">
        <f t="shared" si="5"/>
        <v>99.272906347097702</v>
      </c>
      <c r="D95" s="2676">
        <f t="shared" si="6"/>
        <v>7.1057578236022323E-2</v>
      </c>
      <c r="E95" s="2636">
        <f t="shared" si="7"/>
        <v>1</v>
      </c>
      <c r="F95" s="2636">
        <f t="shared" si="8"/>
        <v>3</v>
      </c>
      <c r="G95" s="17" t="str">
        <f t="shared" si="9"/>
        <v xml:space="preserve">改善 </v>
      </c>
    </row>
    <row r="96" spans="1:7">
      <c r="A96" s="2476">
        <v>45931</v>
      </c>
      <c r="B96" s="262">
        <f>'2_1CLI統計表'!B158</f>
        <v>99.399665166917316</v>
      </c>
      <c r="C96" s="2505">
        <f t="shared" ref="C96" si="10">AVERAGE(B94:B96)</f>
        <v>99.33956596569125</v>
      </c>
      <c r="D96" s="2676">
        <f t="shared" ref="D96" si="11">C96-C95</f>
        <v>6.6659618593547521E-2</v>
      </c>
      <c r="E96" s="2636">
        <f t="shared" ref="E96" si="12">IF(D96&lt;0,-1,1)</f>
        <v>1</v>
      </c>
      <c r="F96" s="2636">
        <f t="shared" ref="F96" si="13">SUM(E94:E96)</f>
        <v>3</v>
      </c>
      <c r="G96" s="17" t="str">
        <f t="shared" ref="G96" si="14">IF(F96=-3,"悪化 ",IF(F96=3,"改善 "," ?"))</f>
        <v xml:space="preserve">改善 </v>
      </c>
    </row>
    <row r="97" spans="1:7">
      <c r="A97" s="2476">
        <v>45962</v>
      </c>
      <c r="B97" s="262">
        <f>'2_1CLI統計表'!B159</f>
        <v>99.43891112297618</v>
      </c>
      <c r="C97" s="2505">
        <f t="shared" ref="C97" si="15">AVERAGE(B95:B97)</f>
        <v>99.395770127751533</v>
      </c>
      <c r="D97" s="2676">
        <f t="shared" ref="D97" si="16">C97-C96</f>
        <v>5.620416206028267E-2</v>
      </c>
      <c r="E97" s="2636">
        <f t="shared" ref="E97" si="17">IF(D97&lt;0,-1,1)</f>
        <v>1</v>
      </c>
      <c r="F97" s="2636">
        <f t="shared" ref="F97" si="18">SUM(E95:E97)</f>
        <v>3</v>
      </c>
      <c r="G97" s="17" t="str">
        <f t="shared" ref="G97" si="19">IF(F97=-3,"悪化 ",IF(F97=3,"改善 "," ?"))</f>
        <v xml:space="preserve">改善 </v>
      </c>
    </row>
    <row r="98" spans="1:7">
      <c r="A98" s="2476">
        <v>45992</v>
      </c>
      <c r="B98" s="262">
        <f>'2_1CLI統計表'!B160</f>
        <v>99.513427145517795</v>
      </c>
      <c r="C98" s="2505">
        <f t="shared" ref="C98" si="20">AVERAGE(B96:B98)</f>
        <v>99.450667811803768</v>
      </c>
      <c r="D98" s="2676">
        <f t="shared" ref="D98" si="21">C98-C97</f>
        <v>5.4897684052235718E-2</v>
      </c>
      <c r="E98" s="2636">
        <f t="shared" ref="E98" si="22">IF(D98&lt;0,-1,1)</f>
        <v>1</v>
      </c>
      <c r="F98" s="2636">
        <f t="shared" ref="F98" si="23">SUM(E96:E98)</f>
        <v>3</v>
      </c>
      <c r="G98" s="17" t="str">
        <f t="shared" ref="G98" si="24">IF(F98=-3,"悪化 ",IF(F98=3,"改善 "," ?"))</f>
        <v xml:space="preserve">改善 </v>
      </c>
    </row>
    <row r="99" spans="1:7">
      <c r="A99" s="2476">
        <v>46023</v>
      </c>
      <c r="B99" s="262">
        <f>'2_1CLI統計表'!B161</f>
        <v>99.659126766794003</v>
      </c>
      <c r="C99" s="2505">
        <f t="shared" ref="C99" si="25">AVERAGE(B97:B99)</f>
        <v>99.537155011762664</v>
      </c>
      <c r="D99" s="2676">
        <f t="shared" ref="D99" si="26">C99-C98</f>
        <v>8.6487199958895644E-2</v>
      </c>
      <c r="E99" s="2636">
        <f t="shared" ref="E99" si="27">IF(D99&lt;0,-1,1)</f>
        <v>1</v>
      </c>
      <c r="F99" s="2636">
        <f t="shared" ref="F99" si="28">SUM(E97:E99)</f>
        <v>3</v>
      </c>
      <c r="G99" s="17" t="str">
        <f t="shared" ref="G99" si="29">IF(F99=-3,"悪化 ",IF(F99=3,"改善 "," ?"))</f>
        <v xml:space="preserve">改善 </v>
      </c>
    </row>
    <row r="100" spans="1:7">
      <c r="A100" s="2476">
        <v>46054</v>
      </c>
      <c r="B100" s="262">
        <f>'2_1CLI統計表'!B162</f>
        <v>99.971475515241707</v>
      </c>
      <c r="C100" s="2505">
        <f t="shared" ref="C100:C101" si="30">AVERAGE(B98:B100)</f>
        <v>99.714676475851164</v>
      </c>
      <c r="D100" s="2676">
        <f t="shared" ref="D100:D101" si="31">C100-C99</f>
        <v>0.17752146408849967</v>
      </c>
      <c r="E100" s="2636">
        <f t="shared" ref="E100:E101" si="32">IF(D100&lt;0,-1,1)</f>
        <v>1</v>
      </c>
      <c r="F100" s="2636">
        <f t="shared" ref="F100:F101" si="33">SUM(E98:E100)</f>
        <v>3</v>
      </c>
      <c r="G100" s="17" t="str">
        <f t="shared" ref="G100:G101" si="34">IF(F100=-3,"悪化 ",IF(F100=3,"改善 "," ?"))</f>
        <v xml:space="preserve">改善 </v>
      </c>
    </row>
    <row r="101" spans="1:7">
      <c r="A101" s="2476">
        <v>46082</v>
      </c>
      <c r="B101" s="262">
        <f>'2_1CLI統計表'!B163</f>
        <v>100.38807247803661</v>
      </c>
      <c r="C101" s="2505">
        <f t="shared" si="30"/>
        <v>100.00622492002411</v>
      </c>
      <c r="D101" s="2676">
        <f t="shared" si="31"/>
        <v>0.29154844417294612</v>
      </c>
      <c r="E101" s="2636">
        <f t="shared" si="32"/>
        <v>1</v>
      </c>
      <c r="F101" s="2636">
        <f t="shared" si="33"/>
        <v>3</v>
      </c>
      <c r="G101" s="17" t="str">
        <f t="shared" si="34"/>
        <v xml:space="preserve">改善 </v>
      </c>
    </row>
    <row r="102" spans="1:7">
      <c r="A102" s="2476">
        <v>46113</v>
      </c>
      <c r="B102" s="262">
        <f>'2_1CLI統計表'!B164</f>
        <v>100.91878062002314</v>
      </c>
      <c r="C102" s="2505">
        <f t="shared" ref="C102" si="35">AVERAGE(B100:B102)</f>
        <v>100.42610953776716</v>
      </c>
      <c r="D102" s="2676">
        <f t="shared" ref="D102" si="36">C102-C101</f>
        <v>0.41988461774305108</v>
      </c>
      <c r="E102" s="2636">
        <f t="shared" ref="E102" si="37">IF(D102&lt;0,-1,1)</f>
        <v>1</v>
      </c>
      <c r="F102" s="2636">
        <f t="shared" ref="F102" si="38">SUM(E100:E102)</f>
        <v>3</v>
      </c>
      <c r="G102" s="17" t="str">
        <f t="shared" ref="G102" si="39">IF(F102=-3,"悪化 ",IF(F102=3,"改善 "," ?"))</f>
        <v xml:space="preserve">改善 </v>
      </c>
    </row>
    <row r="103" spans="1:7">
      <c r="A103" s="2476">
        <v>46143</v>
      </c>
      <c r="B103" s="262">
        <f>'2_1CLI統計表'!B165</f>
        <v>101.57126086944125</v>
      </c>
      <c r="C103" s="2505">
        <f t="shared" ref="C103" si="40">AVERAGE(B101:B103)</f>
        <v>100.95937132250033</v>
      </c>
      <c r="D103" s="2676">
        <f t="shared" ref="D103" si="41">C103-C102</f>
        <v>0.53326178473317043</v>
      </c>
      <c r="E103" s="2636">
        <f t="shared" ref="E103" si="42">IF(D103&lt;0,-1,1)</f>
        <v>1</v>
      </c>
      <c r="F103" s="2636">
        <f t="shared" ref="F103" si="43">SUM(E101:E103)</f>
        <v>3</v>
      </c>
      <c r="G103" s="17" t="str">
        <f t="shared" ref="G103:G104" si="44">IF(F103=-3,"悪化 ",IF(F103=3,"改善 "," ?"))</f>
        <v xml:space="preserve">改善 </v>
      </c>
    </row>
    <row r="104" spans="1:7">
      <c r="A104" s="2476">
        <v>46174</v>
      </c>
      <c r="B104" s="262">
        <f>'2_1CLI統計表'!B166</f>
        <v>102.34710236532058</v>
      </c>
      <c r="C104" s="2505">
        <f t="shared" ref="C104" si="45">AVERAGE(B102:B104)</f>
        <v>101.6123812849283</v>
      </c>
      <c r="D104" s="2676">
        <f t="shared" ref="D104" si="46">C104-C103</f>
        <v>0.65300996242797282</v>
      </c>
      <c r="E104" s="2636">
        <f t="shared" ref="E104" si="47">IF(D104&lt;0,-1,1)</f>
        <v>1</v>
      </c>
      <c r="G104" s="17" t="str">
        <f t="shared" si="44"/>
        <v xml:space="preserve"> ?</v>
      </c>
    </row>
    <row r="105" spans="1:7">
      <c r="A105" s="2476">
        <v>46204</v>
      </c>
    </row>
    <row r="106" spans="1:7">
      <c r="A106" s="2476">
        <v>46235</v>
      </c>
    </row>
    <row r="107" spans="1:7">
      <c r="A107" s="2476">
        <v>46266</v>
      </c>
    </row>
    <row r="108" spans="1:7">
      <c r="A108" s="2476">
        <v>46296</v>
      </c>
    </row>
    <row r="109" spans="1:7">
      <c r="A109" s="2476">
        <v>46327</v>
      </c>
    </row>
    <row r="110" spans="1:7">
      <c r="A110" s="2476">
        <v>46357</v>
      </c>
    </row>
  </sheetData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8368-F0B4-4606-8632-14D623268179}">
  <sheetPr>
    <tabColor theme="8" tint="0.79998168889431442"/>
  </sheetPr>
  <dimension ref="A1:AR114"/>
  <sheetViews>
    <sheetView workbookViewId="0">
      <pane xSplit="2" ySplit="6" topLeftCell="C100" activePane="bottomRight" state="frozen"/>
      <selection pane="topRight" activeCell="C1" sqref="C1"/>
      <selection pane="bottomLeft" activeCell="A7" sqref="A7"/>
      <selection pane="bottomRight" activeCell="A105" sqref="A105"/>
    </sheetView>
  </sheetViews>
  <sheetFormatPr defaultColWidth="14.08984375" defaultRowHeight="13"/>
  <cols>
    <col min="1" max="1" width="8.90625" style="24" customWidth="1"/>
    <col min="2" max="2" width="6.453125" style="24" customWidth="1"/>
    <col min="3" max="5" width="10.6328125" style="24" customWidth="1"/>
    <col min="6" max="7" width="5.08984375" style="24" customWidth="1"/>
    <col min="8" max="8" width="7.6328125" style="24" customWidth="1"/>
    <col min="9" max="11" width="10.6328125" style="24" customWidth="1"/>
    <col min="12" max="13" width="5.08984375" style="24" customWidth="1"/>
    <col min="14" max="14" width="7.6328125" style="24" customWidth="1"/>
    <col min="15" max="17" width="10.6328125" style="24" customWidth="1"/>
    <col min="18" max="19" width="5.08984375" style="24" customWidth="1"/>
    <col min="20" max="20" width="7.6328125" style="24" customWidth="1"/>
    <col min="21" max="23" width="10.6328125" style="24" customWidth="1"/>
    <col min="24" max="26" width="7.453125" style="24" customWidth="1"/>
    <col min="27" max="29" width="10.6328125" style="24" customWidth="1"/>
    <col min="30" max="31" width="5.08984375" style="24" customWidth="1"/>
    <col min="32" max="32" width="7.6328125" style="24" customWidth="1"/>
    <col min="33" max="35" width="10.6328125" style="24" customWidth="1"/>
    <col min="36" max="37" width="5.08984375" style="24" customWidth="1"/>
    <col min="38" max="38" width="7.6328125" style="24" customWidth="1"/>
    <col min="39" max="41" width="10.6328125" style="24" customWidth="1"/>
    <col min="42" max="43" width="5.08984375" style="24" customWidth="1"/>
    <col min="44" max="44" width="7.6328125" style="24" customWidth="1"/>
    <col min="45" max="243" width="14.08984375" style="24"/>
    <col min="244" max="244" width="8.36328125" style="24" customWidth="1"/>
    <col min="245" max="245" width="5.36328125" style="24" customWidth="1"/>
    <col min="246" max="246" width="7.36328125" style="24" customWidth="1"/>
    <col min="247" max="248" width="8" style="24" customWidth="1"/>
    <col min="249" max="249" width="9.36328125" style="24" customWidth="1"/>
    <col min="250" max="250" width="8" style="24" customWidth="1"/>
    <col min="251" max="251" width="8.453125" style="24" customWidth="1"/>
    <col min="252" max="252" width="10.90625" style="24" customWidth="1"/>
    <col min="253" max="499" width="14.08984375" style="24"/>
    <col min="500" max="500" width="8.36328125" style="24" customWidth="1"/>
    <col min="501" max="501" width="5.36328125" style="24" customWidth="1"/>
    <col min="502" max="502" width="7.36328125" style="24" customWidth="1"/>
    <col min="503" max="504" width="8" style="24" customWidth="1"/>
    <col min="505" max="505" width="9.36328125" style="24" customWidth="1"/>
    <col min="506" max="506" width="8" style="24" customWidth="1"/>
    <col min="507" max="507" width="8.453125" style="24" customWidth="1"/>
    <col min="508" max="508" width="10.90625" style="24" customWidth="1"/>
    <col min="509" max="755" width="14.08984375" style="24"/>
    <col min="756" max="756" width="8.36328125" style="24" customWidth="1"/>
    <col min="757" max="757" width="5.36328125" style="24" customWidth="1"/>
    <col min="758" max="758" width="7.36328125" style="24" customWidth="1"/>
    <col min="759" max="760" width="8" style="24" customWidth="1"/>
    <col min="761" max="761" width="9.36328125" style="24" customWidth="1"/>
    <col min="762" max="762" width="8" style="24" customWidth="1"/>
    <col min="763" max="763" width="8.453125" style="24" customWidth="1"/>
    <col min="764" max="764" width="10.90625" style="24" customWidth="1"/>
    <col min="765" max="1011" width="14.08984375" style="24"/>
    <col min="1012" max="1012" width="8.36328125" style="24" customWidth="1"/>
    <col min="1013" max="1013" width="5.36328125" style="24" customWidth="1"/>
    <col min="1014" max="1014" width="7.36328125" style="24" customWidth="1"/>
    <col min="1015" max="1016" width="8" style="24" customWidth="1"/>
    <col min="1017" max="1017" width="9.36328125" style="24" customWidth="1"/>
    <col min="1018" max="1018" width="8" style="24" customWidth="1"/>
    <col min="1019" max="1019" width="8.453125" style="24" customWidth="1"/>
    <col min="1020" max="1020" width="10.90625" style="24" customWidth="1"/>
    <col min="1021" max="1267" width="14.08984375" style="24"/>
    <col min="1268" max="1268" width="8.36328125" style="24" customWidth="1"/>
    <col min="1269" max="1269" width="5.36328125" style="24" customWidth="1"/>
    <col min="1270" max="1270" width="7.36328125" style="24" customWidth="1"/>
    <col min="1271" max="1272" width="8" style="24" customWidth="1"/>
    <col min="1273" max="1273" width="9.36328125" style="24" customWidth="1"/>
    <col min="1274" max="1274" width="8" style="24" customWidth="1"/>
    <col min="1275" max="1275" width="8.453125" style="24" customWidth="1"/>
    <col min="1276" max="1276" width="10.90625" style="24" customWidth="1"/>
    <col min="1277" max="1523" width="14.08984375" style="24"/>
    <col min="1524" max="1524" width="8.36328125" style="24" customWidth="1"/>
    <col min="1525" max="1525" width="5.36328125" style="24" customWidth="1"/>
    <col min="1526" max="1526" width="7.36328125" style="24" customWidth="1"/>
    <col min="1527" max="1528" width="8" style="24" customWidth="1"/>
    <col min="1529" max="1529" width="9.36328125" style="24" customWidth="1"/>
    <col min="1530" max="1530" width="8" style="24" customWidth="1"/>
    <col min="1531" max="1531" width="8.453125" style="24" customWidth="1"/>
    <col min="1532" max="1532" width="10.90625" style="24" customWidth="1"/>
    <col min="1533" max="1779" width="14.08984375" style="24"/>
    <col min="1780" max="1780" width="8.36328125" style="24" customWidth="1"/>
    <col min="1781" max="1781" width="5.36328125" style="24" customWidth="1"/>
    <col min="1782" max="1782" width="7.36328125" style="24" customWidth="1"/>
    <col min="1783" max="1784" width="8" style="24" customWidth="1"/>
    <col min="1785" max="1785" width="9.36328125" style="24" customWidth="1"/>
    <col min="1786" max="1786" width="8" style="24" customWidth="1"/>
    <col min="1787" max="1787" width="8.453125" style="24" customWidth="1"/>
    <col min="1788" max="1788" width="10.90625" style="24" customWidth="1"/>
    <col min="1789" max="2035" width="14.08984375" style="24"/>
    <col min="2036" max="2036" width="8.36328125" style="24" customWidth="1"/>
    <col min="2037" max="2037" width="5.36328125" style="24" customWidth="1"/>
    <col min="2038" max="2038" width="7.36328125" style="24" customWidth="1"/>
    <col min="2039" max="2040" width="8" style="24" customWidth="1"/>
    <col min="2041" max="2041" width="9.36328125" style="24" customWidth="1"/>
    <col min="2042" max="2042" width="8" style="24" customWidth="1"/>
    <col min="2043" max="2043" width="8.453125" style="24" customWidth="1"/>
    <col min="2044" max="2044" width="10.90625" style="24" customWidth="1"/>
    <col min="2045" max="2291" width="14.08984375" style="24"/>
    <col min="2292" max="2292" width="8.36328125" style="24" customWidth="1"/>
    <col min="2293" max="2293" width="5.36328125" style="24" customWidth="1"/>
    <col min="2294" max="2294" width="7.36328125" style="24" customWidth="1"/>
    <col min="2295" max="2296" width="8" style="24" customWidth="1"/>
    <col min="2297" max="2297" width="9.36328125" style="24" customWidth="1"/>
    <col min="2298" max="2298" width="8" style="24" customWidth="1"/>
    <col min="2299" max="2299" width="8.453125" style="24" customWidth="1"/>
    <col min="2300" max="2300" width="10.90625" style="24" customWidth="1"/>
    <col min="2301" max="2547" width="14.08984375" style="24"/>
    <col min="2548" max="2548" width="8.36328125" style="24" customWidth="1"/>
    <col min="2549" max="2549" width="5.36328125" style="24" customWidth="1"/>
    <col min="2550" max="2550" width="7.36328125" style="24" customWidth="1"/>
    <col min="2551" max="2552" width="8" style="24" customWidth="1"/>
    <col min="2553" max="2553" width="9.36328125" style="24" customWidth="1"/>
    <col min="2554" max="2554" width="8" style="24" customWidth="1"/>
    <col min="2555" max="2555" width="8.453125" style="24" customWidth="1"/>
    <col min="2556" max="2556" width="10.90625" style="24" customWidth="1"/>
    <col min="2557" max="2803" width="14.08984375" style="24"/>
    <col min="2804" max="2804" width="8.36328125" style="24" customWidth="1"/>
    <col min="2805" max="2805" width="5.36328125" style="24" customWidth="1"/>
    <col min="2806" max="2806" width="7.36328125" style="24" customWidth="1"/>
    <col min="2807" max="2808" width="8" style="24" customWidth="1"/>
    <col min="2809" max="2809" width="9.36328125" style="24" customWidth="1"/>
    <col min="2810" max="2810" width="8" style="24" customWidth="1"/>
    <col min="2811" max="2811" width="8.453125" style="24" customWidth="1"/>
    <col min="2812" max="2812" width="10.90625" style="24" customWidth="1"/>
    <col min="2813" max="3059" width="14.08984375" style="24"/>
    <col min="3060" max="3060" width="8.36328125" style="24" customWidth="1"/>
    <col min="3061" max="3061" width="5.36328125" style="24" customWidth="1"/>
    <col min="3062" max="3062" width="7.36328125" style="24" customWidth="1"/>
    <col min="3063" max="3064" width="8" style="24" customWidth="1"/>
    <col min="3065" max="3065" width="9.36328125" style="24" customWidth="1"/>
    <col min="3066" max="3066" width="8" style="24" customWidth="1"/>
    <col min="3067" max="3067" width="8.453125" style="24" customWidth="1"/>
    <col min="3068" max="3068" width="10.90625" style="24" customWidth="1"/>
    <col min="3069" max="3315" width="14.08984375" style="24"/>
    <col min="3316" max="3316" width="8.36328125" style="24" customWidth="1"/>
    <col min="3317" max="3317" width="5.36328125" style="24" customWidth="1"/>
    <col min="3318" max="3318" width="7.36328125" style="24" customWidth="1"/>
    <col min="3319" max="3320" width="8" style="24" customWidth="1"/>
    <col min="3321" max="3321" width="9.36328125" style="24" customWidth="1"/>
    <col min="3322" max="3322" width="8" style="24" customWidth="1"/>
    <col min="3323" max="3323" width="8.453125" style="24" customWidth="1"/>
    <col min="3324" max="3324" width="10.90625" style="24" customWidth="1"/>
    <col min="3325" max="3571" width="14.08984375" style="24"/>
    <col min="3572" max="3572" width="8.36328125" style="24" customWidth="1"/>
    <col min="3573" max="3573" width="5.36328125" style="24" customWidth="1"/>
    <col min="3574" max="3574" width="7.36328125" style="24" customWidth="1"/>
    <col min="3575" max="3576" width="8" style="24" customWidth="1"/>
    <col min="3577" max="3577" width="9.36328125" style="24" customWidth="1"/>
    <col min="3578" max="3578" width="8" style="24" customWidth="1"/>
    <col min="3579" max="3579" width="8.453125" style="24" customWidth="1"/>
    <col min="3580" max="3580" width="10.90625" style="24" customWidth="1"/>
    <col min="3581" max="3827" width="14.08984375" style="24"/>
    <col min="3828" max="3828" width="8.36328125" style="24" customWidth="1"/>
    <col min="3829" max="3829" width="5.36328125" style="24" customWidth="1"/>
    <col min="3830" max="3830" width="7.36328125" style="24" customWidth="1"/>
    <col min="3831" max="3832" width="8" style="24" customWidth="1"/>
    <col min="3833" max="3833" width="9.36328125" style="24" customWidth="1"/>
    <col min="3834" max="3834" width="8" style="24" customWidth="1"/>
    <col min="3835" max="3835" width="8.453125" style="24" customWidth="1"/>
    <col min="3836" max="3836" width="10.90625" style="24" customWidth="1"/>
    <col min="3837" max="4083" width="14.08984375" style="24"/>
    <col min="4084" max="4084" width="8.36328125" style="24" customWidth="1"/>
    <col min="4085" max="4085" width="5.36328125" style="24" customWidth="1"/>
    <col min="4086" max="4086" width="7.36328125" style="24" customWidth="1"/>
    <col min="4087" max="4088" width="8" style="24" customWidth="1"/>
    <col min="4089" max="4089" width="9.36328125" style="24" customWidth="1"/>
    <col min="4090" max="4090" width="8" style="24" customWidth="1"/>
    <col min="4091" max="4091" width="8.453125" style="24" customWidth="1"/>
    <col min="4092" max="4092" width="10.90625" style="24" customWidth="1"/>
    <col min="4093" max="4339" width="14.08984375" style="24"/>
    <col min="4340" max="4340" width="8.36328125" style="24" customWidth="1"/>
    <col min="4341" max="4341" width="5.36328125" style="24" customWidth="1"/>
    <col min="4342" max="4342" width="7.36328125" style="24" customWidth="1"/>
    <col min="4343" max="4344" width="8" style="24" customWidth="1"/>
    <col min="4345" max="4345" width="9.36328125" style="24" customWidth="1"/>
    <col min="4346" max="4346" width="8" style="24" customWidth="1"/>
    <col min="4347" max="4347" width="8.453125" style="24" customWidth="1"/>
    <col min="4348" max="4348" width="10.90625" style="24" customWidth="1"/>
    <col min="4349" max="4595" width="14.08984375" style="24"/>
    <col min="4596" max="4596" width="8.36328125" style="24" customWidth="1"/>
    <col min="4597" max="4597" width="5.36328125" style="24" customWidth="1"/>
    <col min="4598" max="4598" width="7.36328125" style="24" customWidth="1"/>
    <col min="4599" max="4600" width="8" style="24" customWidth="1"/>
    <col min="4601" max="4601" width="9.36328125" style="24" customWidth="1"/>
    <col min="4602" max="4602" width="8" style="24" customWidth="1"/>
    <col min="4603" max="4603" width="8.453125" style="24" customWidth="1"/>
    <col min="4604" max="4604" width="10.90625" style="24" customWidth="1"/>
    <col min="4605" max="4851" width="14.08984375" style="24"/>
    <col min="4852" max="4852" width="8.36328125" style="24" customWidth="1"/>
    <col min="4853" max="4853" width="5.36328125" style="24" customWidth="1"/>
    <col min="4854" max="4854" width="7.36328125" style="24" customWidth="1"/>
    <col min="4855" max="4856" width="8" style="24" customWidth="1"/>
    <col min="4857" max="4857" width="9.36328125" style="24" customWidth="1"/>
    <col min="4858" max="4858" width="8" style="24" customWidth="1"/>
    <col min="4859" max="4859" width="8.453125" style="24" customWidth="1"/>
    <col min="4860" max="4860" width="10.90625" style="24" customWidth="1"/>
    <col min="4861" max="5107" width="14.08984375" style="24"/>
    <col min="5108" max="5108" width="8.36328125" style="24" customWidth="1"/>
    <col min="5109" max="5109" width="5.36328125" style="24" customWidth="1"/>
    <col min="5110" max="5110" width="7.36328125" style="24" customWidth="1"/>
    <col min="5111" max="5112" width="8" style="24" customWidth="1"/>
    <col min="5113" max="5113" width="9.36328125" style="24" customWidth="1"/>
    <col min="5114" max="5114" width="8" style="24" customWidth="1"/>
    <col min="5115" max="5115" width="8.453125" style="24" customWidth="1"/>
    <col min="5116" max="5116" width="10.90625" style="24" customWidth="1"/>
    <col min="5117" max="5363" width="14.08984375" style="24"/>
    <col min="5364" max="5364" width="8.36328125" style="24" customWidth="1"/>
    <col min="5365" max="5365" width="5.36328125" style="24" customWidth="1"/>
    <col min="5366" max="5366" width="7.36328125" style="24" customWidth="1"/>
    <col min="5367" max="5368" width="8" style="24" customWidth="1"/>
    <col min="5369" max="5369" width="9.36328125" style="24" customWidth="1"/>
    <col min="5370" max="5370" width="8" style="24" customWidth="1"/>
    <col min="5371" max="5371" width="8.453125" style="24" customWidth="1"/>
    <col min="5372" max="5372" width="10.90625" style="24" customWidth="1"/>
    <col min="5373" max="5619" width="14.08984375" style="24"/>
    <col min="5620" max="5620" width="8.36328125" style="24" customWidth="1"/>
    <col min="5621" max="5621" width="5.36328125" style="24" customWidth="1"/>
    <col min="5622" max="5622" width="7.36328125" style="24" customWidth="1"/>
    <col min="5623" max="5624" width="8" style="24" customWidth="1"/>
    <col min="5625" max="5625" width="9.36328125" style="24" customWidth="1"/>
    <col min="5626" max="5626" width="8" style="24" customWidth="1"/>
    <col min="5627" max="5627" width="8.453125" style="24" customWidth="1"/>
    <col min="5628" max="5628" width="10.90625" style="24" customWidth="1"/>
    <col min="5629" max="5875" width="14.08984375" style="24"/>
    <col min="5876" max="5876" width="8.36328125" style="24" customWidth="1"/>
    <col min="5877" max="5877" width="5.36328125" style="24" customWidth="1"/>
    <col min="5878" max="5878" width="7.36328125" style="24" customWidth="1"/>
    <col min="5879" max="5880" width="8" style="24" customWidth="1"/>
    <col min="5881" max="5881" width="9.36328125" style="24" customWidth="1"/>
    <col min="5882" max="5882" width="8" style="24" customWidth="1"/>
    <col min="5883" max="5883" width="8.453125" style="24" customWidth="1"/>
    <col min="5884" max="5884" width="10.90625" style="24" customWidth="1"/>
    <col min="5885" max="6131" width="14.08984375" style="24"/>
    <col min="6132" max="6132" width="8.36328125" style="24" customWidth="1"/>
    <col min="6133" max="6133" width="5.36328125" style="24" customWidth="1"/>
    <col min="6134" max="6134" width="7.36328125" style="24" customWidth="1"/>
    <col min="6135" max="6136" width="8" style="24" customWidth="1"/>
    <col min="6137" max="6137" width="9.36328125" style="24" customWidth="1"/>
    <col min="6138" max="6138" width="8" style="24" customWidth="1"/>
    <col min="6139" max="6139" width="8.453125" style="24" customWidth="1"/>
    <col min="6140" max="6140" width="10.90625" style="24" customWidth="1"/>
    <col min="6141" max="6387" width="14.08984375" style="24"/>
    <col min="6388" max="6388" width="8.36328125" style="24" customWidth="1"/>
    <col min="6389" max="6389" width="5.36328125" style="24" customWidth="1"/>
    <col min="6390" max="6390" width="7.36328125" style="24" customWidth="1"/>
    <col min="6391" max="6392" width="8" style="24" customWidth="1"/>
    <col min="6393" max="6393" width="9.36328125" style="24" customWidth="1"/>
    <col min="6394" max="6394" width="8" style="24" customWidth="1"/>
    <col min="6395" max="6395" width="8.453125" style="24" customWidth="1"/>
    <col min="6396" max="6396" width="10.90625" style="24" customWidth="1"/>
    <col min="6397" max="6643" width="14.08984375" style="24"/>
    <col min="6644" max="6644" width="8.36328125" style="24" customWidth="1"/>
    <col min="6645" max="6645" width="5.36328125" style="24" customWidth="1"/>
    <col min="6646" max="6646" width="7.36328125" style="24" customWidth="1"/>
    <col min="6647" max="6648" width="8" style="24" customWidth="1"/>
    <col min="6649" max="6649" width="9.36328125" style="24" customWidth="1"/>
    <col min="6650" max="6650" width="8" style="24" customWidth="1"/>
    <col min="6651" max="6651" width="8.453125" style="24" customWidth="1"/>
    <col min="6652" max="6652" width="10.90625" style="24" customWidth="1"/>
    <col min="6653" max="6899" width="14.08984375" style="24"/>
    <col min="6900" max="6900" width="8.36328125" style="24" customWidth="1"/>
    <col min="6901" max="6901" width="5.36328125" style="24" customWidth="1"/>
    <col min="6902" max="6902" width="7.36328125" style="24" customWidth="1"/>
    <col min="6903" max="6904" width="8" style="24" customWidth="1"/>
    <col min="6905" max="6905" width="9.36328125" style="24" customWidth="1"/>
    <col min="6906" max="6906" width="8" style="24" customWidth="1"/>
    <col min="6907" max="6907" width="8.453125" style="24" customWidth="1"/>
    <col min="6908" max="6908" width="10.90625" style="24" customWidth="1"/>
    <col min="6909" max="7155" width="14.08984375" style="24"/>
    <col min="7156" max="7156" width="8.36328125" style="24" customWidth="1"/>
    <col min="7157" max="7157" width="5.36328125" style="24" customWidth="1"/>
    <col min="7158" max="7158" width="7.36328125" style="24" customWidth="1"/>
    <col min="7159" max="7160" width="8" style="24" customWidth="1"/>
    <col min="7161" max="7161" width="9.36328125" style="24" customWidth="1"/>
    <col min="7162" max="7162" width="8" style="24" customWidth="1"/>
    <col min="7163" max="7163" width="8.453125" style="24" customWidth="1"/>
    <col min="7164" max="7164" width="10.90625" style="24" customWidth="1"/>
    <col min="7165" max="7411" width="14.08984375" style="24"/>
    <col min="7412" max="7412" width="8.36328125" style="24" customWidth="1"/>
    <col min="7413" max="7413" width="5.36328125" style="24" customWidth="1"/>
    <col min="7414" max="7414" width="7.36328125" style="24" customWidth="1"/>
    <col min="7415" max="7416" width="8" style="24" customWidth="1"/>
    <col min="7417" max="7417" width="9.36328125" style="24" customWidth="1"/>
    <col min="7418" max="7418" width="8" style="24" customWidth="1"/>
    <col min="7419" max="7419" width="8.453125" style="24" customWidth="1"/>
    <col min="7420" max="7420" width="10.90625" style="24" customWidth="1"/>
    <col min="7421" max="7667" width="14.08984375" style="24"/>
    <col min="7668" max="7668" width="8.36328125" style="24" customWidth="1"/>
    <col min="7669" max="7669" width="5.36328125" style="24" customWidth="1"/>
    <col min="7670" max="7670" width="7.36328125" style="24" customWidth="1"/>
    <col min="7671" max="7672" width="8" style="24" customWidth="1"/>
    <col min="7673" max="7673" width="9.36328125" style="24" customWidth="1"/>
    <col min="7674" max="7674" width="8" style="24" customWidth="1"/>
    <col min="7675" max="7675" width="8.453125" style="24" customWidth="1"/>
    <col min="7676" max="7676" width="10.90625" style="24" customWidth="1"/>
    <col min="7677" max="7923" width="14.08984375" style="24"/>
    <col min="7924" max="7924" width="8.36328125" style="24" customWidth="1"/>
    <col min="7925" max="7925" width="5.36328125" style="24" customWidth="1"/>
    <col min="7926" max="7926" width="7.36328125" style="24" customWidth="1"/>
    <col min="7927" max="7928" width="8" style="24" customWidth="1"/>
    <col min="7929" max="7929" width="9.36328125" style="24" customWidth="1"/>
    <col min="7930" max="7930" width="8" style="24" customWidth="1"/>
    <col min="7931" max="7931" width="8.453125" style="24" customWidth="1"/>
    <col min="7932" max="7932" width="10.90625" style="24" customWidth="1"/>
    <col min="7933" max="8179" width="14.08984375" style="24"/>
    <col min="8180" max="8180" width="8.36328125" style="24" customWidth="1"/>
    <col min="8181" max="8181" width="5.36328125" style="24" customWidth="1"/>
    <col min="8182" max="8182" width="7.36328125" style="24" customWidth="1"/>
    <col min="8183" max="8184" width="8" style="24" customWidth="1"/>
    <col min="8185" max="8185" width="9.36328125" style="24" customWidth="1"/>
    <col min="8186" max="8186" width="8" style="24" customWidth="1"/>
    <col min="8187" max="8187" width="8.453125" style="24" customWidth="1"/>
    <col min="8188" max="8188" width="10.90625" style="24" customWidth="1"/>
    <col min="8189" max="8435" width="14.08984375" style="24"/>
    <col min="8436" max="8436" width="8.36328125" style="24" customWidth="1"/>
    <col min="8437" max="8437" width="5.36328125" style="24" customWidth="1"/>
    <col min="8438" max="8438" width="7.36328125" style="24" customWidth="1"/>
    <col min="8439" max="8440" width="8" style="24" customWidth="1"/>
    <col min="8441" max="8441" width="9.36328125" style="24" customWidth="1"/>
    <col min="8442" max="8442" width="8" style="24" customWidth="1"/>
    <col min="8443" max="8443" width="8.453125" style="24" customWidth="1"/>
    <col min="8444" max="8444" width="10.90625" style="24" customWidth="1"/>
    <col min="8445" max="8691" width="14.08984375" style="24"/>
    <col min="8692" max="8692" width="8.36328125" style="24" customWidth="1"/>
    <col min="8693" max="8693" width="5.36328125" style="24" customWidth="1"/>
    <col min="8694" max="8694" width="7.36328125" style="24" customWidth="1"/>
    <col min="8695" max="8696" width="8" style="24" customWidth="1"/>
    <col min="8697" max="8697" width="9.36328125" style="24" customWidth="1"/>
    <col min="8698" max="8698" width="8" style="24" customWidth="1"/>
    <col min="8699" max="8699" width="8.453125" style="24" customWidth="1"/>
    <col min="8700" max="8700" width="10.90625" style="24" customWidth="1"/>
    <col min="8701" max="8947" width="14.08984375" style="24"/>
    <col min="8948" max="8948" width="8.36328125" style="24" customWidth="1"/>
    <col min="8949" max="8949" width="5.36328125" style="24" customWidth="1"/>
    <col min="8950" max="8950" width="7.36328125" style="24" customWidth="1"/>
    <col min="8951" max="8952" width="8" style="24" customWidth="1"/>
    <col min="8953" max="8953" width="9.36328125" style="24" customWidth="1"/>
    <col min="8954" max="8954" width="8" style="24" customWidth="1"/>
    <col min="8955" max="8955" width="8.453125" style="24" customWidth="1"/>
    <col min="8956" max="8956" width="10.90625" style="24" customWidth="1"/>
    <col min="8957" max="9203" width="14.08984375" style="24"/>
    <col min="9204" max="9204" width="8.36328125" style="24" customWidth="1"/>
    <col min="9205" max="9205" width="5.36328125" style="24" customWidth="1"/>
    <col min="9206" max="9206" width="7.36328125" style="24" customWidth="1"/>
    <col min="9207" max="9208" width="8" style="24" customWidth="1"/>
    <col min="9209" max="9209" width="9.36328125" style="24" customWidth="1"/>
    <col min="9210" max="9210" width="8" style="24" customWidth="1"/>
    <col min="9211" max="9211" width="8.453125" style="24" customWidth="1"/>
    <col min="9212" max="9212" width="10.90625" style="24" customWidth="1"/>
    <col min="9213" max="9459" width="14.08984375" style="24"/>
    <col min="9460" max="9460" width="8.36328125" style="24" customWidth="1"/>
    <col min="9461" max="9461" width="5.36328125" style="24" customWidth="1"/>
    <col min="9462" max="9462" width="7.36328125" style="24" customWidth="1"/>
    <col min="9463" max="9464" width="8" style="24" customWidth="1"/>
    <col min="9465" max="9465" width="9.36328125" style="24" customWidth="1"/>
    <col min="9466" max="9466" width="8" style="24" customWidth="1"/>
    <col min="9467" max="9467" width="8.453125" style="24" customWidth="1"/>
    <col min="9468" max="9468" width="10.90625" style="24" customWidth="1"/>
    <col min="9469" max="9715" width="14.08984375" style="24"/>
    <col min="9716" max="9716" width="8.36328125" style="24" customWidth="1"/>
    <col min="9717" max="9717" width="5.36328125" style="24" customWidth="1"/>
    <col min="9718" max="9718" width="7.36328125" style="24" customWidth="1"/>
    <col min="9719" max="9720" width="8" style="24" customWidth="1"/>
    <col min="9721" max="9721" width="9.36328125" style="24" customWidth="1"/>
    <col min="9722" max="9722" width="8" style="24" customWidth="1"/>
    <col min="9723" max="9723" width="8.453125" style="24" customWidth="1"/>
    <col min="9724" max="9724" width="10.90625" style="24" customWidth="1"/>
    <col min="9725" max="9971" width="14.08984375" style="24"/>
    <col min="9972" max="9972" width="8.36328125" style="24" customWidth="1"/>
    <col min="9973" max="9973" width="5.36328125" style="24" customWidth="1"/>
    <col min="9974" max="9974" width="7.36328125" style="24" customWidth="1"/>
    <col min="9975" max="9976" width="8" style="24" customWidth="1"/>
    <col min="9977" max="9977" width="9.36328125" style="24" customWidth="1"/>
    <col min="9978" max="9978" width="8" style="24" customWidth="1"/>
    <col min="9979" max="9979" width="8.453125" style="24" customWidth="1"/>
    <col min="9980" max="9980" width="10.90625" style="24" customWidth="1"/>
    <col min="9981" max="10227" width="14.08984375" style="24"/>
    <col min="10228" max="10228" width="8.36328125" style="24" customWidth="1"/>
    <col min="10229" max="10229" width="5.36328125" style="24" customWidth="1"/>
    <col min="10230" max="10230" width="7.36328125" style="24" customWidth="1"/>
    <col min="10231" max="10232" width="8" style="24" customWidth="1"/>
    <col min="10233" max="10233" width="9.36328125" style="24" customWidth="1"/>
    <col min="10234" max="10234" width="8" style="24" customWidth="1"/>
    <col min="10235" max="10235" width="8.453125" style="24" customWidth="1"/>
    <col min="10236" max="10236" width="10.90625" style="24" customWidth="1"/>
    <col min="10237" max="10483" width="14.08984375" style="24"/>
    <col min="10484" max="10484" width="8.36328125" style="24" customWidth="1"/>
    <col min="10485" max="10485" width="5.36328125" style="24" customWidth="1"/>
    <col min="10486" max="10486" width="7.36328125" style="24" customWidth="1"/>
    <col min="10487" max="10488" width="8" style="24" customWidth="1"/>
    <col min="10489" max="10489" width="9.36328125" style="24" customWidth="1"/>
    <col min="10490" max="10490" width="8" style="24" customWidth="1"/>
    <col min="10491" max="10491" width="8.453125" style="24" customWidth="1"/>
    <col min="10492" max="10492" width="10.90625" style="24" customWidth="1"/>
    <col min="10493" max="10739" width="14.08984375" style="24"/>
    <col min="10740" max="10740" width="8.36328125" style="24" customWidth="1"/>
    <col min="10741" max="10741" width="5.36328125" style="24" customWidth="1"/>
    <col min="10742" max="10742" width="7.36328125" style="24" customWidth="1"/>
    <col min="10743" max="10744" width="8" style="24" customWidth="1"/>
    <col min="10745" max="10745" width="9.36328125" style="24" customWidth="1"/>
    <col min="10746" max="10746" width="8" style="24" customWidth="1"/>
    <col min="10747" max="10747" width="8.453125" style="24" customWidth="1"/>
    <col min="10748" max="10748" width="10.90625" style="24" customWidth="1"/>
    <col min="10749" max="10995" width="14.08984375" style="24"/>
    <col min="10996" max="10996" width="8.36328125" style="24" customWidth="1"/>
    <col min="10997" max="10997" width="5.36328125" style="24" customWidth="1"/>
    <col min="10998" max="10998" width="7.36328125" style="24" customWidth="1"/>
    <col min="10999" max="11000" width="8" style="24" customWidth="1"/>
    <col min="11001" max="11001" width="9.36328125" style="24" customWidth="1"/>
    <col min="11002" max="11002" width="8" style="24" customWidth="1"/>
    <col min="11003" max="11003" width="8.453125" style="24" customWidth="1"/>
    <col min="11004" max="11004" width="10.90625" style="24" customWidth="1"/>
    <col min="11005" max="11251" width="14.08984375" style="24"/>
    <col min="11252" max="11252" width="8.36328125" style="24" customWidth="1"/>
    <col min="11253" max="11253" width="5.36328125" style="24" customWidth="1"/>
    <col min="11254" max="11254" width="7.36328125" style="24" customWidth="1"/>
    <col min="11255" max="11256" width="8" style="24" customWidth="1"/>
    <col min="11257" max="11257" width="9.36328125" style="24" customWidth="1"/>
    <col min="11258" max="11258" width="8" style="24" customWidth="1"/>
    <col min="11259" max="11259" width="8.453125" style="24" customWidth="1"/>
    <col min="11260" max="11260" width="10.90625" style="24" customWidth="1"/>
    <col min="11261" max="11507" width="14.08984375" style="24"/>
    <col min="11508" max="11508" width="8.36328125" style="24" customWidth="1"/>
    <col min="11509" max="11509" width="5.36328125" style="24" customWidth="1"/>
    <col min="11510" max="11510" width="7.36328125" style="24" customWidth="1"/>
    <col min="11511" max="11512" width="8" style="24" customWidth="1"/>
    <col min="11513" max="11513" width="9.36328125" style="24" customWidth="1"/>
    <col min="11514" max="11514" width="8" style="24" customWidth="1"/>
    <col min="11515" max="11515" width="8.453125" style="24" customWidth="1"/>
    <col min="11516" max="11516" width="10.90625" style="24" customWidth="1"/>
    <col min="11517" max="11763" width="14.08984375" style="24"/>
    <col min="11764" max="11764" width="8.36328125" style="24" customWidth="1"/>
    <col min="11765" max="11765" width="5.36328125" style="24" customWidth="1"/>
    <col min="11766" max="11766" width="7.36328125" style="24" customWidth="1"/>
    <col min="11767" max="11768" width="8" style="24" customWidth="1"/>
    <col min="11769" max="11769" width="9.36328125" style="24" customWidth="1"/>
    <col min="11770" max="11770" width="8" style="24" customWidth="1"/>
    <col min="11771" max="11771" width="8.453125" style="24" customWidth="1"/>
    <col min="11772" max="11772" width="10.90625" style="24" customWidth="1"/>
    <col min="11773" max="12019" width="14.08984375" style="24"/>
    <col min="12020" max="12020" width="8.36328125" style="24" customWidth="1"/>
    <col min="12021" max="12021" width="5.36328125" style="24" customWidth="1"/>
    <col min="12022" max="12022" width="7.36328125" style="24" customWidth="1"/>
    <col min="12023" max="12024" width="8" style="24" customWidth="1"/>
    <col min="12025" max="12025" width="9.36328125" style="24" customWidth="1"/>
    <col min="12026" max="12026" width="8" style="24" customWidth="1"/>
    <col min="12027" max="12027" width="8.453125" style="24" customWidth="1"/>
    <col min="12028" max="12028" width="10.90625" style="24" customWidth="1"/>
    <col min="12029" max="12275" width="14.08984375" style="24"/>
    <col min="12276" max="12276" width="8.36328125" style="24" customWidth="1"/>
    <col min="12277" max="12277" width="5.36328125" style="24" customWidth="1"/>
    <col min="12278" max="12278" width="7.36328125" style="24" customWidth="1"/>
    <col min="12279" max="12280" width="8" style="24" customWidth="1"/>
    <col min="12281" max="12281" width="9.36328125" style="24" customWidth="1"/>
    <col min="12282" max="12282" width="8" style="24" customWidth="1"/>
    <col min="12283" max="12283" width="8.453125" style="24" customWidth="1"/>
    <col min="12284" max="12284" width="10.90625" style="24" customWidth="1"/>
    <col min="12285" max="12531" width="14.08984375" style="24"/>
    <col min="12532" max="12532" width="8.36328125" style="24" customWidth="1"/>
    <col min="12533" max="12533" width="5.36328125" style="24" customWidth="1"/>
    <col min="12534" max="12534" width="7.36328125" style="24" customWidth="1"/>
    <col min="12535" max="12536" width="8" style="24" customWidth="1"/>
    <col min="12537" max="12537" width="9.36328125" style="24" customWidth="1"/>
    <col min="12538" max="12538" width="8" style="24" customWidth="1"/>
    <col min="12539" max="12539" width="8.453125" style="24" customWidth="1"/>
    <col min="12540" max="12540" width="10.90625" style="24" customWidth="1"/>
    <col min="12541" max="12787" width="14.08984375" style="24"/>
    <col min="12788" max="12788" width="8.36328125" style="24" customWidth="1"/>
    <col min="12789" max="12789" width="5.36328125" style="24" customWidth="1"/>
    <col min="12790" max="12790" width="7.36328125" style="24" customWidth="1"/>
    <col min="12791" max="12792" width="8" style="24" customWidth="1"/>
    <col min="12793" max="12793" width="9.36328125" style="24" customWidth="1"/>
    <col min="12794" max="12794" width="8" style="24" customWidth="1"/>
    <col min="12795" max="12795" width="8.453125" style="24" customWidth="1"/>
    <col min="12796" max="12796" width="10.90625" style="24" customWidth="1"/>
    <col min="12797" max="13043" width="14.08984375" style="24"/>
    <col min="13044" max="13044" width="8.36328125" style="24" customWidth="1"/>
    <col min="13045" max="13045" width="5.36328125" style="24" customWidth="1"/>
    <col min="13046" max="13046" width="7.36328125" style="24" customWidth="1"/>
    <col min="13047" max="13048" width="8" style="24" customWidth="1"/>
    <col min="13049" max="13049" width="9.36328125" style="24" customWidth="1"/>
    <col min="13050" max="13050" width="8" style="24" customWidth="1"/>
    <col min="13051" max="13051" width="8.453125" style="24" customWidth="1"/>
    <col min="13052" max="13052" width="10.90625" style="24" customWidth="1"/>
    <col min="13053" max="13299" width="14.08984375" style="24"/>
    <col min="13300" max="13300" width="8.36328125" style="24" customWidth="1"/>
    <col min="13301" max="13301" width="5.36328125" style="24" customWidth="1"/>
    <col min="13302" max="13302" width="7.36328125" style="24" customWidth="1"/>
    <col min="13303" max="13304" width="8" style="24" customWidth="1"/>
    <col min="13305" max="13305" width="9.36328125" style="24" customWidth="1"/>
    <col min="13306" max="13306" width="8" style="24" customWidth="1"/>
    <col min="13307" max="13307" width="8.453125" style="24" customWidth="1"/>
    <col min="13308" max="13308" width="10.90625" style="24" customWidth="1"/>
    <col min="13309" max="13555" width="14.08984375" style="24"/>
    <col min="13556" max="13556" width="8.36328125" style="24" customWidth="1"/>
    <col min="13557" max="13557" width="5.36328125" style="24" customWidth="1"/>
    <col min="13558" max="13558" width="7.36328125" style="24" customWidth="1"/>
    <col min="13559" max="13560" width="8" style="24" customWidth="1"/>
    <col min="13561" max="13561" width="9.36328125" style="24" customWidth="1"/>
    <col min="13562" max="13562" width="8" style="24" customWidth="1"/>
    <col min="13563" max="13563" width="8.453125" style="24" customWidth="1"/>
    <col min="13564" max="13564" width="10.90625" style="24" customWidth="1"/>
    <col min="13565" max="13811" width="14.08984375" style="24"/>
    <col min="13812" max="13812" width="8.36328125" style="24" customWidth="1"/>
    <col min="13813" max="13813" width="5.36328125" style="24" customWidth="1"/>
    <col min="13814" max="13814" width="7.36328125" style="24" customWidth="1"/>
    <col min="13815" max="13816" width="8" style="24" customWidth="1"/>
    <col min="13817" max="13817" width="9.36328125" style="24" customWidth="1"/>
    <col min="13818" max="13818" width="8" style="24" customWidth="1"/>
    <col min="13819" max="13819" width="8.453125" style="24" customWidth="1"/>
    <col min="13820" max="13820" width="10.90625" style="24" customWidth="1"/>
    <col min="13821" max="14067" width="14.08984375" style="24"/>
    <col min="14068" max="14068" width="8.36328125" style="24" customWidth="1"/>
    <col min="14069" max="14069" width="5.36328125" style="24" customWidth="1"/>
    <col min="14070" max="14070" width="7.36328125" style="24" customWidth="1"/>
    <col min="14071" max="14072" width="8" style="24" customWidth="1"/>
    <col min="14073" max="14073" width="9.36328125" style="24" customWidth="1"/>
    <col min="14074" max="14074" width="8" style="24" customWidth="1"/>
    <col min="14075" max="14075" width="8.453125" style="24" customWidth="1"/>
    <col min="14076" max="14076" width="10.90625" style="24" customWidth="1"/>
    <col min="14077" max="14323" width="14.08984375" style="24"/>
    <col min="14324" max="14324" width="8.36328125" style="24" customWidth="1"/>
    <col min="14325" max="14325" width="5.36328125" style="24" customWidth="1"/>
    <col min="14326" max="14326" width="7.36328125" style="24" customWidth="1"/>
    <col min="14327" max="14328" width="8" style="24" customWidth="1"/>
    <col min="14329" max="14329" width="9.36328125" style="24" customWidth="1"/>
    <col min="14330" max="14330" width="8" style="24" customWidth="1"/>
    <col min="14331" max="14331" width="8.453125" style="24" customWidth="1"/>
    <col min="14332" max="14332" width="10.90625" style="24" customWidth="1"/>
    <col min="14333" max="14579" width="14.08984375" style="24"/>
    <col min="14580" max="14580" width="8.36328125" style="24" customWidth="1"/>
    <col min="14581" max="14581" width="5.36328125" style="24" customWidth="1"/>
    <col min="14582" max="14582" width="7.36328125" style="24" customWidth="1"/>
    <col min="14583" max="14584" width="8" style="24" customWidth="1"/>
    <col min="14585" max="14585" width="9.36328125" style="24" customWidth="1"/>
    <col min="14586" max="14586" width="8" style="24" customWidth="1"/>
    <col min="14587" max="14587" width="8.453125" style="24" customWidth="1"/>
    <col min="14588" max="14588" width="10.90625" style="24" customWidth="1"/>
    <col min="14589" max="14835" width="14.08984375" style="24"/>
    <col min="14836" max="14836" width="8.36328125" style="24" customWidth="1"/>
    <col min="14837" max="14837" width="5.36328125" style="24" customWidth="1"/>
    <col min="14838" max="14838" width="7.36328125" style="24" customWidth="1"/>
    <col min="14839" max="14840" width="8" style="24" customWidth="1"/>
    <col min="14841" max="14841" width="9.36328125" style="24" customWidth="1"/>
    <col min="14842" max="14842" width="8" style="24" customWidth="1"/>
    <col min="14843" max="14843" width="8.453125" style="24" customWidth="1"/>
    <col min="14844" max="14844" width="10.90625" style="24" customWidth="1"/>
    <col min="14845" max="15091" width="14.08984375" style="24"/>
    <col min="15092" max="15092" width="8.36328125" style="24" customWidth="1"/>
    <col min="15093" max="15093" width="5.36328125" style="24" customWidth="1"/>
    <col min="15094" max="15094" width="7.36328125" style="24" customWidth="1"/>
    <col min="15095" max="15096" width="8" style="24" customWidth="1"/>
    <col min="15097" max="15097" width="9.36328125" style="24" customWidth="1"/>
    <col min="15098" max="15098" width="8" style="24" customWidth="1"/>
    <col min="15099" max="15099" width="8.453125" style="24" customWidth="1"/>
    <col min="15100" max="15100" width="10.90625" style="24" customWidth="1"/>
    <col min="15101" max="15347" width="14.08984375" style="24"/>
    <col min="15348" max="15348" width="8.36328125" style="24" customWidth="1"/>
    <col min="15349" max="15349" width="5.36328125" style="24" customWidth="1"/>
    <col min="15350" max="15350" width="7.36328125" style="24" customWidth="1"/>
    <col min="15351" max="15352" width="8" style="24" customWidth="1"/>
    <col min="15353" max="15353" width="9.36328125" style="24" customWidth="1"/>
    <col min="15354" max="15354" width="8" style="24" customWidth="1"/>
    <col min="15355" max="15355" width="8.453125" style="24" customWidth="1"/>
    <col min="15356" max="15356" width="10.90625" style="24" customWidth="1"/>
    <col min="15357" max="15603" width="14.08984375" style="24"/>
    <col min="15604" max="15604" width="8.36328125" style="24" customWidth="1"/>
    <col min="15605" max="15605" width="5.36328125" style="24" customWidth="1"/>
    <col min="15606" max="15606" width="7.36328125" style="24" customWidth="1"/>
    <col min="15607" max="15608" width="8" style="24" customWidth="1"/>
    <col min="15609" max="15609" width="9.36328125" style="24" customWidth="1"/>
    <col min="15610" max="15610" width="8" style="24" customWidth="1"/>
    <col min="15611" max="15611" width="8.453125" style="24" customWidth="1"/>
    <col min="15612" max="15612" width="10.90625" style="24" customWidth="1"/>
    <col min="15613" max="15859" width="14.08984375" style="24"/>
    <col min="15860" max="15860" width="8.36328125" style="24" customWidth="1"/>
    <col min="15861" max="15861" width="5.36328125" style="24" customWidth="1"/>
    <col min="15862" max="15862" width="7.36328125" style="24" customWidth="1"/>
    <col min="15863" max="15864" width="8" style="24" customWidth="1"/>
    <col min="15865" max="15865" width="9.36328125" style="24" customWidth="1"/>
    <col min="15866" max="15866" width="8" style="24" customWidth="1"/>
    <col min="15867" max="15867" width="8.453125" style="24" customWidth="1"/>
    <col min="15868" max="15868" width="10.90625" style="24" customWidth="1"/>
    <col min="15869" max="16115" width="14.08984375" style="24"/>
    <col min="16116" max="16116" width="8.36328125" style="24" customWidth="1"/>
    <col min="16117" max="16117" width="5.36328125" style="24" customWidth="1"/>
    <col min="16118" max="16118" width="7.36328125" style="24" customWidth="1"/>
    <col min="16119" max="16120" width="8" style="24" customWidth="1"/>
    <col min="16121" max="16121" width="9.36328125" style="24" customWidth="1"/>
    <col min="16122" max="16122" width="8" style="24" customWidth="1"/>
    <col min="16123" max="16123" width="8.453125" style="24" customWidth="1"/>
    <col min="16124" max="16124" width="10.90625" style="24" customWidth="1"/>
    <col min="16125" max="16384" width="14.08984375" style="24"/>
  </cols>
  <sheetData>
    <row r="1" spans="1:44">
      <c r="A1" s="43" t="s">
        <v>1475</v>
      </c>
      <c r="B1" s="44"/>
      <c r="C1" s="44" t="s">
        <v>271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 t="s">
        <v>271</v>
      </c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4">
      <c r="A2" s="2667" t="s">
        <v>24</v>
      </c>
      <c r="B2" s="2668"/>
      <c r="C2" s="2667" t="s">
        <v>25</v>
      </c>
      <c r="D2" s="2667"/>
      <c r="E2" s="2667"/>
      <c r="F2" s="2667"/>
      <c r="G2" s="2667"/>
      <c r="H2" s="2667"/>
      <c r="I2" s="2668" t="s">
        <v>1468</v>
      </c>
      <c r="J2" s="2667"/>
      <c r="K2" s="2667"/>
      <c r="L2" s="2667"/>
      <c r="M2" s="2667"/>
      <c r="N2" s="2667"/>
      <c r="O2" s="2668"/>
      <c r="P2" s="2667"/>
      <c r="Q2" s="2667"/>
      <c r="R2" s="2667"/>
      <c r="S2" s="2667"/>
      <c r="T2" s="2667"/>
      <c r="U2" s="2668"/>
      <c r="V2" s="2668"/>
      <c r="W2" s="2668"/>
      <c r="X2" s="2668"/>
      <c r="Y2" s="2668"/>
      <c r="Z2" s="2668"/>
      <c r="AA2" s="2668"/>
      <c r="AB2" s="2667"/>
      <c r="AC2" s="2667"/>
      <c r="AD2" s="2667"/>
      <c r="AE2" s="2667"/>
      <c r="AF2" s="2667"/>
      <c r="AG2" s="2668" t="s">
        <v>1468</v>
      </c>
      <c r="AH2" s="2667"/>
      <c r="AI2" s="2667"/>
      <c r="AJ2" s="2667"/>
      <c r="AK2" s="2667"/>
      <c r="AL2" s="2667"/>
      <c r="AM2" s="2668"/>
      <c r="AN2" s="2667"/>
      <c r="AO2" s="2667"/>
      <c r="AP2" s="2667"/>
      <c r="AQ2" s="2667"/>
      <c r="AR2" s="2667"/>
    </row>
    <row r="3" spans="1:44" ht="15" customHeight="1">
      <c r="A3" s="87" t="s">
        <v>26</v>
      </c>
      <c r="B3" s="784"/>
      <c r="C3" s="2630" t="s">
        <v>27</v>
      </c>
      <c r="D3" s="47"/>
      <c r="E3" s="47"/>
      <c r="F3" s="47"/>
      <c r="G3" s="47"/>
      <c r="H3" s="784"/>
      <c r="I3" s="2655" t="s">
        <v>28</v>
      </c>
      <c r="J3" s="47"/>
      <c r="K3" s="2637"/>
      <c r="L3" s="47"/>
      <c r="M3" s="47"/>
      <c r="N3" s="784"/>
      <c r="O3" s="2630" t="s">
        <v>29</v>
      </c>
      <c r="P3" s="47"/>
      <c r="Q3" s="47"/>
      <c r="R3" s="47"/>
      <c r="S3" s="47"/>
      <c r="T3" s="784"/>
      <c r="U3" s="2630" t="s">
        <v>30</v>
      </c>
      <c r="V3" s="47"/>
      <c r="W3" s="47"/>
      <c r="X3" s="47"/>
      <c r="Y3" s="47"/>
      <c r="Z3" s="784"/>
      <c r="AA3" s="2630" t="s">
        <v>31</v>
      </c>
      <c r="AB3" s="47"/>
      <c r="AC3" s="47"/>
      <c r="AD3" s="47"/>
      <c r="AE3" s="47"/>
      <c r="AF3" s="784"/>
      <c r="AG3" s="2637" t="s">
        <v>32</v>
      </c>
      <c r="AH3" s="47"/>
      <c r="AI3" s="2637"/>
      <c r="AJ3" s="47"/>
      <c r="AK3" s="47"/>
      <c r="AL3" s="784"/>
      <c r="AM3" s="2666" t="s">
        <v>33</v>
      </c>
      <c r="AN3" s="47"/>
      <c r="AO3" s="47"/>
      <c r="AP3" s="47"/>
      <c r="AQ3" s="47"/>
      <c r="AR3" s="47"/>
    </row>
    <row r="4" spans="1:44" ht="15" customHeight="1">
      <c r="A4" s="85" t="s">
        <v>352</v>
      </c>
      <c r="B4" s="784"/>
      <c r="C4" s="2630" t="s">
        <v>34</v>
      </c>
      <c r="D4" s="2626" t="s">
        <v>487</v>
      </c>
      <c r="E4" s="2627" t="s">
        <v>1466</v>
      </c>
      <c r="F4" s="47"/>
      <c r="G4" s="47"/>
      <c r="H4" s="2652" t="s">
        <v>1467</v>
      </c>
      <c r="I4" s="2637" t="s">
        <v>35</v>
      </c>
      <c r="J4" s="2626" t="s">
        <v>487</v>
      </c>
      <c r="K4" s="2656" t="s">
        <v>1466</v>
      </c>
      <c r="L4" s="47"/>
      <c r="M4" s="47"/>
      <c r="N4" s="2652" t="s">
        <v>1467</v>
      </c>
      <c r="O4" s="2630" t="s">
        <v>36</v>
      </c>
      <c r="P4" s="2626" t="s">
        <v>487</v>
      </c>
      <c r="Q4" s="2627" t="s">
        <v>1466</v>
      </c>
      <c r="R4" s="47"/>
      <c r="S4" s="47"/>
      <c r="T4" s="2652" t="s">
        <v>1467</v>
      </c>
      <c r="U4" s="2632" t="s">
        <v>37</v>
      </c>
      <c r="V4" s="2626" t="s">
        <v>487</v>
      </c>
      <c r="W4" s="2627" t="s">
        <v>1466</v>
      </c>
      <c r="X4" s="47"/>
      <c r="Y4" s="47"/>
      <c r="Z4" s="2652" t="s">
        <v>1467</v>
      </c>
      <c r="AA4" s="2630" t="s">
        <v>38</v>
      </c>
      <c r="AB4" s="2626" t="s">
        <v>487</v>
      </c>
      <c r="AC4" s="2627" t="s">
        <v>1466</v>
      </c>
      <c r="AD4" s="47"/>
      <c r="AE4" s="47"/>
      <c r="AF4" s="2652" t="s">
        <v>1467</v>
      </c>
      <c r="AG4" s="2655" t="s">
        <v>39</v>
      </c>
      <c r="AH4" s="2626" t="s">
        <v>487</v>
      </c>
      <c r="AI4" s="2656" t="s">
        <v>1466</v>
      </c>
      <c r="AJ4" s="47"/>
      <c r="AK4" s="47"/>
      <c r="AL4" s="2652" t="s">
        <v>1467</v>
      </c>
      <c r="AM4" s="2630" t="s">
        <v>468</v>
      </c>
      <c r="AN4" s="2626" t="s">
        <v>487</v>
      </c>
      <c r="AO4" s="2627" t="s">
        <v>1466</v>
      </c>
      <c r="AP4" s="47"/>
      <c r="AQ4" s="47"/>
      <c r="AR4" s="2632" t="s">
        <v>1467</v>
      </c>
    </row>
    <row r="5" spans="1:44" ht="15" customHeight="1">
      <c r="A5" s="87"/>
      <c r="B5" s="784"/>
      <c r="C5" s="2633" t="s">
        <v>41</v>
      </c>
      <c r="D5" s="130"/>
      <c r="E5" s="2634"/>
      <c r="F5" s="130"/>
      <c r="G5" s="130"/>
      <c r="H5" s="2662"/>
      <c r="I5" s="2640" t="s">
        <v>41</v>
      </c>
      <c r="J5" s="130"/>
      <c r="K5" s="2640"/>
      <c r="L5" s="130"/>
      <c r="M5" s="130"/>
      <c r="N5" s="2662"/>
      <c r="O5" s="2631" t="s">
        <v>41</v>
      </c>
      <c r="P5" s="130"/>
      <c r="Q5" s="2634"/>
      <c r="R5" s="130"/>
      <c r="S5" s="130"/>
      <c r="T5" s="2662"/>
      <c r="U5" s="2631" t="s">
        <v>41</v>
      </c>
      <c r="V5" s="130"/>
      <c r="W5" s="2634"/>
      <c r="X5" s="130"/>
      <c r="Y5" s="130"/>
      <c r="Z5" s="2662"/>
      <c r="AA5" s="2633" t="s">
        <v>41</v>
      </c>
      <c r="AB5" s="130"/>
      <c r="AC5" s="2634"/>
      <c r="AD5" s="130"/>
      <c r="AE5" s="130"/>
      <c r="AF5" s="2662"/>
      <c r="AG5" s="2640" t="s">
        <v>41</v>
      </c>
      <c r="AH5" s="130"/>
      <c r="AI5" s="2640"/>
      <c r="AJ5" s="130"/>
      <c r="AK5" s="130"/>
      <c r="AL5" s="2662"/>
      <c r="AM5" s="2653" t="s">
        <v>42</v>
      </c>
      <c r="AN5" s="130"/>
      <c r="AO5" s="2634"/>
      <c r="AP5" s="130"/>
      <c r="AQ5" s="130"/>
      <c r="AR5" s="2631"/>
    </row>
    <row r="6" spans="1:44" ht="15" customHeight="1">
      <c r="A6" s="87"/>
      <c r="B6" s="784"/>
      <c r="C6" s="2632" t="s">
        <v>0</v>
      </c>
      <c r="D6" s="46"/>
      <c r="E6" s="46"/>
      <c r="F6" s="46"/>
      <c r="G6" s="46"/>
      <c r="H6" s="2652"/>
      <c r="I6" s="2641" t="s">
        <v>1</v>
      </c>
      <c r="J6" s="46"/>
      <c r="K6" s="2641"/>
      <c r="L6" s="46"/>
      <c r="M6" s="46"/>
      <c r="N6" s="2652"/>
      <c r="O6" s="2639" t="s">
        <v>43</v>
      </c>
      <c r="P6" s="46"/>
      <c r="Q6" s="46"/>
      <c r="R6" s="46"/>
      <c r="S6" s="46"/>
      <c r="T6" s="2652"/>
      <c r="U6" s="2639" t="s">
        <v>44</v>
      </c>
      <c r="V6" s="46"/>
      <c r="W6" s="46"/>
      <c r="X6" s="46"/>
      <c r="Y6" s="46"/>
      <c r="Z6" s="2652"/>
      <c r="AA6" s="2639" t="s">
        <v>45</v>
      </c>
      <c r="AB6" s="46"/>
      <c r="AC6" s="46"/>
      <c r="AD6" s="46"/>
      <c r="AE6" s="46"/>
      <c r="AF6" s="2652"/>
      <c r="AG6" s="2638" t="s">
        <v>46</v>
      </c>
      <c r="AH6" s="46"/>
      <c r="AI6" s="2641"/>
      <c r="AJ6" s="46"/>
      <c r="AK6" s="46"/>
      <c r="AL6" s="2652"/>
      <c r="AM6" s="2654" t="s">
        <v>47</v>
      </c>
      <c r="AN6" s="46"/>
      <c r="AO6" s="46"/>
      <c r="AP6" s="46"/>
      <c r="AQ6" s="46"/>
      <c r="AR6" s="2632"/>
    </row>
    <row r="7" spans="1:44">
      <c r="A7" s="111" t="s">
        <v>598</v>
      </c>
      <c r="B7" s="770" t="s">
        <v>3</v>
      </c>
      <c r="C7" s="25">
        <f>'6兵庫県CI先行個別指標'!K355</f>
        <v>121</v>
      </c>
      <c r="D7" s="2642"/>
      <c r="E7" s="2642"/>
      <c r="F7" s="404"/>
      <c r="G7" s="404"/>
      <c r="H7" s="2663"/>
      <c r="I7" s="25">
        <f>'6兵庫県CI先行個別指標'!L355</f>
        <v>86.8</v>
      </c>
      <c r="J7" s="2642"/>
      <c r="K7" s="2642"/>
      <c r="L7" s="404"/>
      <c r="M7" s="404"/>
      <c r="N7" s="2663"/>
      <c r="O7" s="25">
        <f>'6兵庫県CI先行個別指標'!M355</f>
        <v>2453</v>
      </c>
      <c r="P7" s="2642"/>
      <c r="Q7" s="2642"/>
      <c r="R7" s="404"/>
      <c r="S7" s="404"/>
      <c r="T7" s="2663"/>
      <c r="U7" s="26">
        <f>'6兵庫県CI先行個別指標'!N355</f>
        <v>17306</v>
      </c>
      <c r="V7" s="2643"/>
      <c r="W7" s="2644"/>
      <c r="X7" s="404"/>
      <c r="Y7" s="404"/>
      <c r="Z7" s="2663"/>
      <c r="AA7" s="26">
        <f>'6兵庫県CI先行個別指標'!O355</f>
        <v>10461</v>
      </c>
      <c r="AB7" s="2642"/>
      <c r="AC7" s="2642"/>
      <c r="AD7" s="404"/>
      <c r="AE7" s="404"/>
      <c r="AF7" s="2663"/>
      <c r="AG7" s="26">
        <f>'6兵庫県CI先行個別指標'!P355</f>
        <v>35</v>
      </c>
      <c r="AH7" s="2642"/>
      <c r="AI7" s="2642"/>
      <c r="AJ7" s="404"/>
      <c r="AK7" s="404"/>
      <c r="AL7" s="2663"/>
      <c r="AM7" s="25">
        <f>'6兵庫県CI先行個別指標'!Q355</f>
        <v>108</v>
      </c>
      <c r="AN7" s="2642"/>
      <c r="AO7" s="2642"/>
      <c r="AP7" s="404"/>
      <c r="AQ7" s="404"/>
      <c r="AR7" s="2660"/>
    </row>
    <row r="8" spans="1:44">
      <c r="A8" s="112">
        <v>2018</v>
      </c>
      <c r="B8" s="768" t="s">
        <v>4</v>
      </c>
      <c r="C8" s="27">
        <f>'6兵庫県CI先行個別指標'!K356</f>
        <v>120.1</v>
      </c>
      <c r="D8" s="2645"/>
      <c r="E8" s="2645"/>
      <c r="F8" s="17"/>
      <c r="G8" s="17"/>
      <c r="H8" s="2664"/>
      <c r="I8" s="27">
        <f>'6兵庫県CI先行個別指標'!L356</f>
        <v>86.7</v>
      </c>
      <c r="J8" s="2645"/>
      <c r="K8" s="2645"/>
      <c r="L8" s="17"/>
      <c r="M8" s="17"/>
      <c r="N8" s="2664"/>
      <c r="O8" s="27">
        <f>'6兵庫県CI先行個別指標'!M356</f>
        <v>2636</v>
      </c>
      <c r="P8" s="2645"/>
      <c r="Q8" s="2645"/>
      <c r="R8" s="17"/>
      <c r="S8" s="17"/>
      <c r="T8" s="2664"/>
      <c r="U8" s="28">
        <f>'6兵庫県CI先行個別指標'!N356</f>
        <v>18233</v>
      </c>
      <c r="V8" s="2646"/>
      <c r="W8" s="2647"/>
      <c r="X8" s="17"/>
      <c r="Y8" s="17"/>
      <c r="Z8" s="2664"/>
      <c r="AA8" s="28">
        <f>'6兵庫県CI先行個別指標'!O356</f>
        <v>11311</v>
      </c>
      <c r="AB8" s="2645"/>
      <c r="AC8" s="2645"/>
      <c r="AD8" s="17"/>
      <c r="AE8" s="17"/>
      <c r="AF8" s="2664"/>
      <c r="AG8" s="28">
        <f>'6兵庫県CI先行個別指標'!P356</f>
        <v>42</v>
      </c>
      <c r="AH8" s="2645"/>
      <c r="AI8" s="2645"/>
      <c r="AJ8" s="17"/>
      <c r="AK8" s="17"/>
      <c r="AL8" s="2664"/>
      <c r="AM8" s="27">
        <f>'6兵庫県CI先行個別指標'!Q356</f>
        <v>108.2</v>
      </c>
      <c r="AN8" s="2645"/>
      <c r="AO8" s="2645"/>
      <c r="AP8" s="17"/>
      <c r="AQ8" s="17"/>
      <c r="AR8" s="2504"/>
    </row>
    <row r="9" spans="1:44">
      <c r="A9" s="112"/>
      <c r="B9" s="768" t="s">
        <v>5</v>
      </c>
      <c r="C9" s="27">
        <f>'6兵庫県CI先行個別指標'!K357</f>
        <v>121.9</v>
      </c>
      <c r="D9" s="2645">
        <f t="shared" ref="D9:D72" si="0">AVERAGE(C7:C9)</f>
        <v>121</v>
      </c>
      <c r="E9" s="2645">
        <f t="shared" ref="E9:E72" si="1">D9-D8</f>
        <v>121</v>
      </c>
      <c r="F9" s="17">
        <f t="shared" ref="F9:F72" si="2">IF(E9&lt;0,-1,1)</f>
        <v>1</v>
      </c>
      <c r="G9" s="17">
        <f t="shared" ref="G9:G72" si="3">SUM(F7:F9)</f>
        <v>1</v>
      </c>
      <c r="H9" s="2664" t="str">
        <f t="shared" ref="H9:H72" si="4">IF(G9=-3,"悪化 ",IF(G9=3,"改善 "," ?"))</f>
        <v xml:space="preserve"> ?</v>
      </c>
      <c r="I9" s="27">
        <f>'6兵庫県CI先行個別指標'!L357</f>
        <v>84.8</v>
      </c>
      <c r="J9" s="2645">
        <f t="shared" ref="J9:J72" si="5">AVERAGE(I7:I9)</f>
        <v>86.100000000000009</v>
      </c>
      <c r="K9" s="2657">
        <f>(J9-J8)*-1</f>
        <v>-86.100000000000009</v>
      </c>
      <c r="L9" s="17">
        <f t="shared" ref="L9:L72" si="6">IF(K9&lt;0,-1,1)</f>
        <v>-1</v>
      </c>
      <c r="M9" s="17">
        <f t="shared" ref="M9:M72" si="7">SUM(L7:L9)</f>
        <v>-1</v>
      </c>
      <c r="N9" s="2664" t="str">
        <f t="shared" ref="N9:N72" si="8">IF(M9=-3,"悪化 ",IF(M9=3,"改善 "," ?"))</f>
        <v xml:space="preserve"> ?</v>
      </c>
      <c r="O9" s="27">
        <f>'6兵庫県CI先行個別指標'!M357</f>
        <v>2674</v>
      </c>
      <c r="P9" s="2645">
        <f t="shared" ref="P9:P72" si="9">AVERAGE(O7:O9)</f>
        <v>2587.6666666666665</v>
      </c>
      <c r="Q9" s="2645">
        <f t="shared" ref="Q9:Q72" si="10">P9-P8</f>
        <v>2587.6666666666665</v>
      </c>
      <c r="R9" s="17">
        <f t="shared" ref="R9:R72" si="11">IF(Q9&lt;0,-1,1)</f>
        <v>1</v>
      </c>
      <c r="S9" s="17">
        <f t="shared" ref="S9:S72" si="12">SUM(R7:R9)</f>
        <v>1</v>
      </c>
      <c r="T9" s="2664" t="str">
        <f t="shared" ref="T9:T72" si="13">IF(S9=-3,"悪化 ",IF(S9=3,"改善 "," ?"))</f>
        <v xml:space="preserve"> ?</v>
      </c>
      <c r="U9" s="28">
        <f>'6兵庫県CI先行個別指標'!N357</f>
        <v>18114</v>
      </c>
      <c r="V9" s="2646">
        <f t="shared" ref="V9:V72" si="14">AVERAGE(U7:U9)</f>
        <v>17884.333333333332</v>
      </c>
      <c r="W9" s="2647">
        <f t="shared" ref="W9:W72" si="15">V9-V8</f>
        <v>17884.333333333332</v>
      </c>
      <c r="X9" s="17">
        <f t="shared" ref="X9:X72" si="16">IF(W9&lt;0,-1,1)</f>
        <v>1</v>
      </c>
      <c r="Y9" s="17">
        <f t="shared" ref="Y9:Y72" si="17">SUM(X7:X9)</f>
        <v>1</v>
      </c>
      <c r="Z9" s="2664" t="str">
        <f t="shared" ref="Z9:Z72" si="18">IF(Y9=-3,"悪化 ",IF(Y9=3,"改善 "," ?"))</f>
        <v xml:space="preserve"> ?</v>
      </c>
      <c r="AA9" s="28">
        <f>'6兵庫県CI先行個別指標'!O357</f>
        <v>11392</v>
      </c>
      <c r="AB9" s="2645">
        <f t="shared" ref="AB9:AB72" si="19">AVERAGE(AA7:AA9)</f>
        <v>11054.666666666666</v>
      </c>
      <c r="AC9" s="2645">
        <f t="shared" ref="AC9:AC72" si="20">AB9-AB8</f>
        <v>11054.666666666666</v>
      </c>
      <c r="AD9" s="17">
        <f t="shared" ref="AD9:AD72" si="21">IF(AC9&lt;0,-1,1)</f>
        <v>1</v>
      </c>
      <c r="AE9" s="17">
        <f t="shared" ref="AE9:AE72" si="22">SUM(AD7:AD9)</f>
        <v>1</v>
      </c>
      <c r="AF9" s="2664" t="str">
        <f t="shared" ref="AF9:AF72" si="23">IF(AE9=-3,"悪化 ",IF(AE9=3,"改善 "," ?"))</f>
        <v xml:space="preserve"> ?</v>
      </c>
      <c r="AG9" s="28">
        <f>'6兵庫県CI先行個別指標'!P357</f>
        <v>40</v>
      </c>
      <c r="AH9" s="2645">
        <f t="shared" ref="AH9:AH72" si="24">AVERAGE(AG7:AG9)</f>
        <v>39</v>
      </c>
      <c r="AI9" s="2657">
        <f>(AH9-AH8)*-1</f>
        <v>-39</v>
      </c>
      <c r="AJ9" s="17">
        <f t="shared" ref="AJ9:AJ72" si="25">IF(AI9&lt;0,-1,1)</f>
        <v>-1</v>
      </c>
      <c r="AK9" s="17">
        <f t="shared" ref="AK9:AK72" si="26">SUM(AJ7:AJ9)</f>
        <v>-1</v>
      </c>
      <c r="AL9" s="2664" t="str">
        <f t="shared" ref="AL9:AL72" si="27">IF(AK9=-3,"悪化 ",IF(AK9=3,"改善 "," ?"))</f>
        <v xml:space="preserve"> ?</v>
      </c>
      <c r="AM9" s="27">
        <f>'6兵庫県CI先行個別指標'!Q357</f>
        <v>106.1</v>
      </c>
      <c r="AN9" s="2645">
        <f t="shared" ref="AN9:AN72" si="28">AVERAGE(AM7:AM9)</f>
        <v>107.43333333333332</v>
      </c>
      <c r="AO9" s="2645">
        <f t="shared" ref="AO9:AO72" si="29">AN9-AN8</f>
        <v>107.43333333333332</v>
      </c>
      <c r="AP9" s="17">
        <f t="shared" ref="AP9:AP72" si="30">IF(AO9&lt;0,-1,1)</f>
        <v>1</v>
      </c>
      <c r="AQ9" s="17">
        <f t="shared" ref="AQ9:AQ72" si="31">SUM(AP7:AP9)</f>
        <v>1</v>
      </c>
      <c r="AR9" s="2504" t="str">
        <f t="shared" ref="AR9:AR72" si="32">IF(AQ9=-3,"悪化 ",IF(AQ9=3,"改善 "," ?"))</f>
        <v xml:space="preserve"> ?</v>
      </c>
    </row>
    <row r="10" spans="1:44">
      <c r="A10" s="112"/>
      <c r="B10" s="768" t="s">
        <v>6</v>
      </c>
      <c r="C10" s="27">
        <f>'6兵庫県CI先行個別指標'!K358</f>
        <v>121.4</v>
      </c>
      <c r="D10" s="2645">
        <f t="shared" si="0"/>
        <v>121.13333333333333</v>
      </c>
      <c r="E10" s="2645">
        <f t="shared" si="1"/>
        <v>0.13333333333332575</v>
      </c>
      <c r="F10" s="17">
        <f t="shared" si="2"/>
        <v>1</v>
      </c>
      <c r="G10" s="17">
        <f t="shared" si="3"/>
        <v>2</v>
      </c>
      <c r="H10" s="2664" t="str">
        <f t="shared" si="4"/>
        <v xml:space="preserve"> ?</v>
      </c>
      <c r="I10" s="27">
        <f>'6兵庫県CI先行個別指標'!L358</f>
        <v>83.5</v>
      </c>
      <c r="J10" s="2645">
        <f t="shared" si="5"/>
        <v>85</v>
      </c>
      <c r="K10" s="2657">
        <f t="shared" ref="K10:K73" si="33">(J10-J9)*-1</f>
        <v>1.1000000000000085</v>
      </c>
      <c r="L10" s="17">
        <f t="shared" si="6"/>
        <v>1</v>
      </c>
      <c r="M10" s="17">
        <f t="shared" si="7"/>
        <v>0</v>
      </c>
      <c r="N10" s="2664" t="str">
        <f t="shared" si="8"/>
        <v xml:space="preserve"> ?</v>
      </c>
      <c r="O10" s="27">
        <f>'6兵庫県CI先行個別指標'!M358</f>
        <v>2369</v>
      </c>
      <c r="P10" s="2645">
        <f t="shared" si="9"/>
        <v>2559.6666666666665</v>
      </c>
      <c r="Q10" s="2645">
        <f t="shared" si="10"/>
        <v>-28</v>
      </c>
      <c r="R10" s="17">
        <f t="shared" si="11"/>
        <v>-1</v>
      </c>
      <c r="S10" s="17">
        <f t="shared" si="12"/>
        <v>0</v>
      </c>
      <c r="T10" s="2664" t="str">
        <f t="shared" si="13"/>
        <v xml:space="preserve"> ?</v>
      </c>
      <c r="U10" s="28">
        <f>'6兵庫県CI先行個別指標'!N358</f>
        <v>17907</v>
      </c>
      <c r="V10" s="2646">
        <f t="shared" si="14"/>
        <v>18084.666666666668</v>
      </c>
      <c r="W10" s="2647">
        <f t="shared" si="15"/>
        <v>200.33333333333576</v>
      </c>
      <c r="X10" s="17">
        <f t="shared" si="16"/>
        <v>1</v>
      </c>
      <c r="Y10" s="17">
        <f t="shared" si="17"/>
        <v>2</v>
      </c>
      <c r="Z10" s="2664" t="str">
        <f t="shared" si="18"/>
        <v xml:space="preserve"> ?</v>
      </c>
      <c r="AA10" s="28">
        <f>'6兵庫県CI先行個別指標'!O358</f>
        <v>11337</v>
      </c>
      <c r="AB10" s="2645">
        <f t="shared" si="19"/>
        <v>11346.666666666666</v>
      </c>
      <c r="AC10" s="2645">
        <f t="shared" si="20"/>
        <v>292</v>
      </c>
      <c r="AD10" s="17">
        <f t="shared" si="21"/>
        <v>1</v>
      </c>
      <c r="AE10" s="17">
        <f t="shared" si="22"/>
        <v>2</v>
      </c>
      <c r="AF10" s="2664" t="str">
        <f t="shared" si="23"/>
        <v xml:space="preserve"> ?</v>
      </c>
      <c r="AG10" s="28">
        <f>'6兵庫県CI先行個別指標'!P358</f>
        <v>33</v>
      </c>
      <c r="AH10" s="2645">
        <f t="shared" si="24"/>
        <v>38.333333333333336</v>
      </c>
      <c r="AI10" s="2657">
        <f t="shared" ref="AI10:AI73" si="34">(AH10-AH9)*-1</f>
        <v>0.6666666666666643</v>
      </c>
      <c r="AJ10" s="17">
        <f t="shared" si="25"/>
        <v>1</v>
      </c>
      <c r="AK10" s="17">
        <f t="shared" si="26"/>
        <v>0</v>
      </c>
      <c r="AL10" s="2664" t="str">
        <f t="shared" si="27"/>
        <v xml:space="preserve"> ?</v>
      </c>
      <c r="AM10" s="27">
        <f>'6兵庫県CI先行個別指標'!Q358</f>
        <v>108.7</v>
      </c>
      <c r="AN10" s="2645">
        <f t="shared" si="28"/>
        <v>107.66666666666667</v>
      </c>
      <c r="AO10" s="2645">
        <f t="shared" si="29"/>
        <v>0.23333333333334849</v>
      </c>
      <c r="AP10" s="17">
        <f t="shared" si="30"/>
        <v>1</v>
      </c>
      <c r="AQ10" s="17">
        <f t="shared" si="31"/>
        <v>2</v>
      </c>
      <c r="AR10" s="2504" t="str">
        <f t="shared" si="32"/>
        <v xml:space="preserve"> ?</v>
      </c>
    </row>
    <row r="11" spans="1:44">
      <c r="A11" s="112"/>
      <c r="B11" s="768" t="s">
        <v>7</v>
      </c>
      <c r="C11" s="27">
        <f>'6兵庫県CI先行個別指標'!K359</f>
        <v>122.4</v>
      </c>
      <c r="D11" s="2645">
        <f t="shared" si="0"/>
        <v>121.90000000000002</v>
      </c>
      <c r="E11" s="2645">
        <f t="shared" si="1"/>
        <v>0.76666666666669414</v>
      </c>
      <c r="F11" s="17">
        <f t="shared" si="2"/>
        <v>1</v>
      </c>
      <c r="G11" s="17">
        <f t="shared" si="3"/>
        <v>3</v>
      </c>
      <c r="H11" s="2664" t="str">
        <f t="shared" si="4"/>
        <v xml:space="preserve">改善 </v>
      </c>
      <c r="I11" s="27">
        <f>'6兵庫県CI先行個別指標'!L359</f>
        <v>80.5</v>
      </c>
      <c r="J11" s="2645">
        <f t="shared" si="5"/>
        <v>82.933333333333337</v>
      </c>
      <c r="K11" s="2657">
        <f t="shared" si="33"/>
        <v>2.0666666666666629</v>
      </c>
      <c r="L11" s="17">
        <f t="shared" si="6"/>
        <v>1</v>
      </c>
      <c r="M11" s="17">
        <f t="shared" si="7"/>
        <v>1</v>
      </c>
      <c r="N11" s="2664" t="str">
        <f t="shared" si="8"/>
        <v xml:space="preserve"> ?</v>
      </c>
      <c r="O11" s="27">
        <f>'6兵庫県CI先行個別指標'!M359</f>
        <v>2617</v>
      </c>
      <c r="P11" s="2645">
        <f t="shared" si="9"/>
        <v>2553.3333333333335</v>
      </c>
      <c r="Q11" s="2645">
        <f t="shared" si="10"/>
        <v>-6.3333333333330302</v>
      </c>
      <c r="R11" s="17">
        <f t="shared" si="11"/>
        <v>-1</v>
      </c>
      <c r="S11" s="17">
        <f t="shared" si="12"/>
        <v>-1</v>
      </c>
      <c r="T11" s="2664" t="str">
        <f t="shared" si="13"/>
        <v xml:space="preserve"> ?</v>
      </c>
      <c r="U11" s="28">
        <f>'6兵庫県CI先行個別指標'!N359</f>
        <v>18495</v>
      </c>
      <c r="V11" s="2646">
        <f t="shared" si="14"/>
        <v>18172</v>
      </c>
      <c r="W11" s="2647">
        <f t="shared" si="15"/>
        <v>87.333333333332121</v>
      </c>
      <c r="X11" s="17">
        <f t="shared" si="16"/>
        <v>1</v>
      </c>
      <c r="Y11" s="17">
        <f t="shared" si="17"/>
        <v>3</v>
      </c>
      <c r="Z11" s="2664" t="str">
        <f t="shared" si="18"/>
        <v xml:space="preserve">改善 </v>
      </c>
      <c r="AA11" s="28">
        <f>'6兵庫県CI先行個別指標'!O359</f>
        <v>11490</v>
      </c>
      <c r="AB11" s="2645">
        <f t="shared" si="19"/>
        <v>11406.333333333334</v>
      </c>
      <c r="AC11" s="2645">
        <f t="shared" si="20"/>
        <v>59.666666666667879</v>
      </c>
      <c r="AD11" s="17">
        <f t="shared" si="21"/>
        <v>1</v>
      </c>
      <c r="AE11" s="17">
        <f t="shared" si="22"/>
        <v>3</v>
      </c>
      <c r="AF11" s="2664" t="str">
        <f t="shared" si="23"/>
        <v xml:space="preserve">改善 </v>
      </c>
      <c r="AG11" s="28">
        <f>'6兵庫県CI先行個別指標'!P359</f>
        <v>40</v>
      </c>
      <c r="AH11" s="2645">
        <f t="shared" si="24"/>
        <v>37.666666666666664</v>
      </c>
      <c r="AI11" s="2657">
        <f t="shared" si="34"/>
        <v>0.6666666666666714</v>
      </c>
      <c r="AJ11" s="17">
        <f t="shared" si="25"/>
        <v>1</v>
      </c>
      <c r="AK11" s="17">
        <f t="shared" si="26"/>
        <v>1</v>
      </c>
      <c r="AL11" s="2664" t="str">
        <f t="shared" si="27"/>
        <v xml:space="preserve"> ?</v>
      </c>
      <c r="AM11" s="27">
        <f>'6兵庫県CI先行個別指標'!Q359</f>
        <v>108.4</v>
      </c>
      <c r="AN11" s="2645">
        <f t="shared" si="28"/>
        <v>107.73333333333335</v>
      </c>
      <c r="AO11" s="2645">
        <f t="shared" si="29"/>
        <v>6.6666666666677088E-2</v>
      </c>
      <c r="AP11" s="17">
        <f t="shared" si="30"/>
        <v>1</v>
      </c>
      <c r="AQ11" s="17">
        <f t="shared" si="31"/>
        <v>3</v>
      </c>
      <c r="AR11" s="2504" t="str">
        <f t="shared" si="32"/>
        <v xml:space="preserve">改善 </v>
      </c>
    </row>
    <row r="12" spans="1:44">
      <c r="A12" s="112"/>
      <c r="B12" s="768" t="s">
        <v>8</v>
      </c>
      <c r="C12" s="27">
        <f>'6兵庫県CI先行個別指標'!K360</f>
        <v>125.4</v>
      </c>
      <c r="D12" s="2645">
        <f t="shared" si="0"/>
        <v>123.06666666666668</v>
      </c>
      <c r="E12" s="2645">
        <f t="shared" si="1"/>
        <v>1.1666666666666572</v>
      </c>
      <c r="F12" s="17">
        <f t="shared" si="2"/>
        <v>1</v>
      </c>
      <c r="G12" s="17">
        <f t="shared" si="3"/>
        <v>3</v>
      </c>
      <c r="H12" s="2664" t="str">
        <f t="shared" si="4"/>
        <v xml:space="preserve">改善 </v>
      </c>
      <c r="I12" s="27">
        <f>'6兵庫県CI先行個別指標'!L360</f>
        <v>79.2</v>
      </c>
      <c r="J12" s="2645">
        <f t="shared" si="5"/>
        <v>81.066666666666663</v>
      </c>
      <c r="K12" s="2657">
        <f t="shared" si="33"/>
        <v>1.8666666666666742</v>
      </c>
      <c r="L12" s="17">
        <f t="shared" si="6"/>
        <v>1</v>
      </c>
      <c r="M12" s="17">
        <f t="shared" si="7"/>
        <v>3</v>
      </c>
      <c r="N12" s="2664" t="str">
        <f t="shared" si="8"/>
        <v xml:space="preserve">改善 </v>
      </c>
      <c r="O12" s="27">
        <f>'6兵庫県CI先行個別指標'!M360</f>
        <v>2636</v>
      </c>
      <c r="P12" s="2645">
        <f t="shared" si="9"/>
        <v>2540.6666666666665</v>
      </c>
      <c r="Q12" s="2645">
        <f t="shared" si="10"/>
        <v>-12.66666666666697</v>
      </c>
      <c r="R12" s="17">
        <f t="shared" si="11"/>
        <v>-1</v>
      </c>
      <c r="S12" s="17">
        <f t="shared" si="12"/>
        <v>-3</v>
      </c>
      <c r="T12" s="2664" t="str">
        <f t="shared" si="13"/>
        <v xml:space="preserve">悪化 </v>
      </c>
      <c r="U12" s="28">
        <f>'6兵庫県CI先行個別指標'!N360</f>
        <v>18087</v>
      </c>
      <c r="V12" s="2646">
        <f t="shared" si="14"/>
        <v>18163</v>
      </c>
      <c r="W12" s="2647">
        <f t="shared" si="15"/>
        <v>-9</v>
      </c>
      <c r="X12" s="17">
        <f t="shared" si="16"/>
        <v>-1</v>
      </c>
      <c r="Y12" s="17">
        <f t="shared" si="17"/>
        <v>1</v>
      </c>
      <c r="Z12" s="2664" t="str">
        <f t="shared" si="18"/>
        <v xml:space="preserve"> ?</v>
      </c>
      <c r="AA12" s="28">
        <f>'6兵庫県CI先行個別指標'!O360</f>
        <v>11075</v>
      </c>
      <c r="AB12" s="2645">
        <f t="shared" si="19"/>
        <v>11300.666666666666</v>
      </c>
      <c r="AC12" s="2645">
        <f t="shared" si="20"/>
        <v>-105.66666666666788</v>
      </c>
      <c r="AD12" s="17">
        <f t="shared" si="21"/>
        <v>-1</v>
      </c>
      <c r="AE12" s="17">
        <f t="shared" si="22"/>
        <v>1</v>
      </c>
      <c r="AF12" s="2664" t="str">
        <f t="shared" si="23"/>
        <v xml:space="preserve"> ?</v>
      </c>
      <c r="AG12" s="28">
        <f>'6兵庫県CI先行個別指標'!P360</f>
        <v>27</v>
      </c>
      <c r="AH12" s="2645">
        <f t="shared" si="24"/>
        <v>33.333333333333336</v>
      </c>
      <c r="AI12" s="2657">
        <f t="shared" si="34"/>
        <v>4.3333333333333286</v>
      </c>
      <c r="AJ12" s="17">
        <f t="shared" si="25"/>
        <v>1</v>
      </c>
      <c r="AK12" s="17">
        <f t="shared" si="26"/>
        <v>3</v>
      </c>
      <c r="AL12" s="2664" t="str">
        <f t="shared" si="27"/>
        <v xml:space="preserve">改善 </v>
      </c>
      <c r="AM12" s="27">
        <f>'6兵庫県CI先行個別指標'!Q360</f>
        <v>107.7</v>
      </c>
      <c r="AN12" s="2645">
        <f t="shared" si="28"/>
        <v>108.26666666666667</v>
      </c>
      <c r="AO12" s="2645">
        <f t="shared" si="29"/>
        <v>0.53333333333331723</v>
      </c>
      <c r="AP12" s="17">
        <f t="shared" si="30"/>
        <v>1</v>
      </c>
      <c r="AQ12" s="17">
        <f t="shared" si="31"/>
        <v>3</v>
      </c>
      <c r="AR12" s="2504" t="str">
        <f t="shared" si="32"/>
        <v xml:space="preserve">改善 </v>
      </c>
    </row>
    <row r="13" spans="1:44">
      <c r="A13" s="112"/>
      <c r="B13" s="768" t="s">
        <v>9</v>
      </c>
      <c r="C13" s="27">
        <f>'6兵庫県CI先行個別指標'!K361</f>
        <v>121.7</v>
      </c>
      <c r="D13" s="2645">
        <f t="shared" si="0"/>
        <v>123.16666666666667</v>
      </c>
      <c r="E13" s="2645">
        <f t="shared" si="1"/>
        <v>9.9999999999994316E-2</v>
      </c>
      <c r="F13" s="17">
        <f t="shared" si="2"/>
        <v>1</v>
      </c>
      <c r="G13" s="17">
        <f t="shared" si="3"/>
        <v>3</v>
      </c>
      <c r="H13" s="2664" t="str">
        <f t="shared" si="4"/>
        <v xml:space="preserve">改善 </v>
      </c>
      <c r="I13" s="27">
        <f>'6兵庫県CI先行個別指標'!L361</f>
        <v>83.1</v>
      </c>
      <c r="J13" s="2645">
        <f t="shared" si="5"/>
        <v>80.933333333333323</v>
      </c>
      <c r="K13" s="2657">
        <f t="shared" si="33"/>
        <v>0.13333333333333997</v>
      </c>
      <c r="L13" s="17">
        <f t="shared" si="6"/>
        <v>1</v>
      </c>
      <c r="M13" s="17">
        <f t="shared" si="7"/>
        <v>3</v>
      </c>
      <c r="N13" s="2664" t="str">
        <f t="shared" si="8"/>
        <v xml:space="preserve">改善 </v>
      </c>
      <c r="O13" s="27">
        <f>'6兵庫県CI先行個別指標'!M361</f>
        <v>2813</v>
      </c>
      <c r="P13" s="2645">
        <f t="shared" si="9"/>
        <v>2688.6666666666665</v>
      </c>
      <c r="Q13" s="2645">
        <f t="shared" si="10"/>
        <v>148</v>
      </c>
      <c r="R13" s="17">
        <f t="shared" si="11"/>
        <v>1</v>
      </c>
      <c r="S13" s="17">
        <f t="shared" si="12"/>
        <v>-1</v>
      </c>
      <c r="T13" s="2664" t="str">
        <f t="shared" si="13"/>
        <v xml:space="preserve"> ?</v>
      </c>
      <c r="U13" s="28">
        <f>'6兵庫県CI先行個別指標'!N361</f>
        <v>18052</v>
      </c>
      <c r="V13" s="2646">
        <f t="shared" si="14"/>
        <v>18211.333333333332</v>
      </c>
      <c r="W13" s="2647">
        <f t="shared" si="15"/>
        <v>48.333333333332121</v>
      </c>
      <c r="X13" s="17">
        <f t="shared" si="16"/>
        <v>1</v>
      </c>
      <c r="Y13" s="17">
        <f t="shared" si="17"/>
        <v>1</v>
      </c>
      <c r="Z13" s="2664" t="str">
        <f t="shared" si="18"/>
        <v xml:space="preserve"> ?</v>
      </c>
      <c r="AA13" s="28">
        <f>'6兵庫県CI先行個別指標'!O361</f>
        <v>11211</v>
      </c>
      <c r="AB13" s="2645">
        <f t="shared" si="19"/>
        <v>11258.666666666666</v>
      </c>
      <c r="AC13" s="2645">
        <f t="shared" si="20"/>
        <v>-42</v>
      </c>
      <c r="AD13" s="17">
        <f t="shared" si="21"/>
        <v>-1</v>
      </c>
      <c r="AE13" s="17">
        <f t="shared" si="22"/>
        <v>-1</v>
      </c>
      <c r="AF13" s="2664" t="str">
        <f t="shared" si="23"/>
        <v xml:space="preserve"> ?</v>
      </c>
      <c r="AG13" s="28">
        <f>'6兵庫県CI先行個別指標'!P361</f>
        <v>33</v>
      </c>
      <c r="AH13" s="2645">
        <f t="shared" si="24"/>
        <v>33.333333333333336</v>
      </c>
      <c r="AI13" s="2657">
        <f t="shared" si="34"/>
        <v>0</v>
      </c>
      <c r="AJ13" s="17">
        <f t="shared" si="25"/>
        <v>1</v>
      </c>
      <c r="AK13" s="17">
        <f t="shared" si="26"/>
        <v>3</v>
      </c>
      <c r="AL13" s="2664" t="str">
        <f t="shared" si="27"/>
        <v xml:space="preserve">改善 </v>
      </c>
      <c r="AM13" s="27">
        <f>'6兵庫県CI先行個別指標'!Q361</f>
        <v>105.8</v>
      </c>
      <c r="AN13" s="2645">
        <f t="shared" si="28"/>
        <v>107.30000000000001</v>
      </c>
      <c r="AO13" s="2645">
        <f t="shared" si="29"/>
        <v>-0.96666666666665435</v>
      </c>
      <c r="AP13" s="17">
        <f t="shared" si="30"/>
        <v>-1</v>
      </c>
      <c r="AQ13" s="17">
        <f t="shared" si="31"/>
        <v>1</v>
      </c>
      <c r="AR13" s="2504" t="str">
        <f t="shared" si="32"/>
        <v xml:space="preserve"> ?</v>
      </c>
    </row>
    <row r="14" spans="1:44">
      <c r="A14" s="112"/>
      <c r="B14" s="768" t="s">
        <v>10</v>
      </c>
      <c r="C14" s="27">
        <f>'6兵庫県CI先行個別指標'!K362</f>
        <v>123.2</v>
      </c>
      <c r="D14" s="2645">
        <f t="shared" si="0"/>
        <v>123.43333333333334</v>
      </c>
      <c r="E14" s="2645">
        <f t="shared" si="1"/>
        <v>0.26666666666666572</v>
      </c>
      <c r="F14" s="17">
        <f t="shared" si="2"/>
        <v>1</v>
      </c>
      <c r="G14" s="17">
        <f t="shared" si="3"/>
        <v>3</v>
      </c>
      <c r="H14" s="2664" t="str">
        <f t="shared" si="4"/>
        <v xml:space="preserve">改善 </v>
      </c>
      <c r="I14" s="27">
        <f>'6兵庫県CI先行個別指標'!L362</f>
        <v>80.099999999999994</v>
      </c>
      <c r="J14" s="2645">
        <f t="shared" si="5"/>
        <v>80.8</v>
      </c>
      <c r="K14" s="2657">
        <f t="shared" si="33"/>
        <v>0.13333333333332575</v>
      </c>
      <c r="L14" s="17">
        <f t="shared" si="6"/>
        <v>1</v>
      </c>
      <c r="M14" s="17">
        <f t="shared" si="7"/>
        <v>3</v>
      </c>
      <c r="N14" s="2664" t="str">
        <f t="shared" si="8"/>
        <v xml:space="preserve">改善 </v>
      </c>
      <c r="O14" s="27">
        <f>'6兵庫県CI先行個別指標'!M362</f>
        <v>2539</v>
      </c>
      <c r="P14" s="2645">
        <f t="shared" si="9"/>
        <v>2662.6666666666665</v>
      </c>
      <c r="Q14" s="2645">
        <f t="shared" si="10"/>
        <v>-26</v>
      </c>
      <c r="R14" s="17">
        <f t="shared" si="11"/>
        <v>-1</v>
      </c>
      <c r="S14" s="17">
        <f t="shared" si="12"/>
        <v>-1</v>
      </c>
      <c r="T14" s="2664" t="str">
        <f t="shared" si="13"/>
        <v xml:space="preserve"> ?</v>
      </c>
      <c r="U14" s="28">
        <f>'6兵庫県CI先行個別指標'!N362</f>
        <v>18650</v>
      </c>
      <c r="V14" s="2646">
        <f t="shared" si="14"/>
        <v>18263</v>
      </c>
      <c r="W14" s="2647">
        <f t="shared" si="15"/>
        <v>51.666666666667879</v>
      </c>
      <c r="X14" s="17">
        <f t="shared" si="16"/>
        <v>1</v>
      </c>
      <c r="Y14" s="17">
        <f t="shared" si="17"/>
        <v>1</v>
      </c>
      <c r="Z14" s="2664" t="str">
        <f t="shared" si="18"/>
        <v xml:space="preserve"> ?</v>
      </c>
      <c r="AA14" s="28">
        <f>'6兵庫県CI先行個別指標'!O362</f>
        <v>11213</v>
      </c>
      <c r="AB14" s="2645">
        <f t="shared" si="19"/>
        <v>11166.333333333334</v>
      </c>
      <c r="AC14" s="2645">
        <f t="shared" si="20"/>
        <v>-92.333333333332121</v>
      </c>
      <c r="AD14" s="17">
        <f t="shared" si="21"/>
        <v>-1</v>
      </c>
      <c r="AE14" s="17">
        <f t="shared" si="22"/>
        <v>-3</v>
      </c>
      <c r="AF14" s="2664" t="str">
        <f t="shared" si="23"/>
        <v xml:space="preserve">悪化 </v>
      </c>
      <c r="AG14" s="28">
        <f>'6兵庫県CI先行個別指標'!P362</f>
        <v>30</v>
      </c>
      <c r="AH14" s="2645">
        <f t="shared" si="24"/>
        <v>30</v>
      </c>
      <c r="AI14" s="2657">
        <f t="shared" si="34"/>
        <v>3.3333333333333357</v>
      </c>
      <c r="AJ14" s="17">
        <f t="shared" si="25"/>
        <v>1</v>
      </c>
      <c r="AK14" s="17">
        <f t="shared" si="26"/>
        <v>3</v>
      </c>
      <c r="AL14" s="2664" t="str">
        <f t="shared" si="27"/>
        <v xml:space="preserve">改善 </v>
      </c>
      <c r="AM14" s="27">
        <f>'6兵庫県CI先行個別指標'!Q362</f>
        <v>103.8</v>
      </c>
      <c r="AN14" s="2645">
        <f t="shared" si="28"/>
        <v>105.76666666666667</v>
      </c>
      <c r="AO14" s="2645">
        <f t="shared" si="29"/>
        <v>-1.5333333333333456</v>
      </c>
      <c r="AP14" s="17">
        <f t="shared" si="30"/>
        <v>-1</v>
      </c>
      <c r="AQ14" s="17">
        <f t="shared" si="31"/>
        <v>-1</v>
      </c>
      <c r="AR14" s="2504" t="str">
        <f t="shared" si="32"/>
        <v xml:space="preserve"> ?</v>
      </c>
    </row>
    <row r="15" spans="1:44">
      <c r="A15" s="112"/>
      <c r="B15" s="768" t="s">
        <v>11</v>
      </c>
      <c r="C15" s="27">
        <f>'6兵庫県CI先行個別指標'!K363</f>
        <v>122.3</v>
      </c>
      <c r="D15" s="2645">
        <f t="shared" si="0"/>
        <v>122.39999999999999</v>
      </c>
      <c r="E15" s="2645">
        <f t="shared" si="1"/>
        <v>-1.0333333333333456</v>
      </c>
      <c r="F15" s="17">
        <f t="shared" si="2"/>
        <v>-1</v>
      </c>
      <c r="G15" s="17">
        <f t="shared" si="3"/>
        <v>1</v>
      </c>
      <c r="H15" s="2664" t="str">
        <f t="shared" si="4"/>
        <v xml:space="preserve"> ?</v>
      </c>
      <c r="I15" s="27">
        <f>'6兵庫県CI先行個別指標'!L363</f>
        <v>88.3</v>
      </c>
      <c r="J15" s="2645">
        <f t="shared" si="5"/>
        <v>83.833333333333329</v>
      </c>
      <c r="K15" s="2657">
        <f t="shared" si="33"/>
        <v>-3.0333333333333314</v>
      </c>
      <c r="L15" s="17">
        <f t="shared" si="6"/>
        <v>-1</v>
      </c>
      <c r="M15" s="17">
        <f t="shared" si="7"/>
        <v>1</v>
      </c>
      <c r="N15" s="2664" t="str">
        <f t="shared" si="8"/>
        <v xml:space="preserve"> ?</v>
      </c>
      <c r="O15" s="27">
        <f>'6兵庫県CI先行個別指標'!M363</f>
        <v>2363</v>
      </c>
      <c r="P15" s="2645">
        <f t="shared" si="9"/>
        <v>2571.6666666666665</v>
      </c>
      <c r="Q15" s="2645">
        <f t="shared" si="10"/>
        <v>-91</v>
      </c>
      <c r="R15" s="17">
        <f t="shared" si="11"/>
        <v>-1</v>
      </c>
      <c r="S15" s="17">
        <f t="shared" si="12"/>
        <v>-1</v>
      </c>
      <c r="T15" s="2664" t="str">
        <f t="shared" si="13"/>
        <v xml:space="preserve"> ?</v>
      </c>
      <c r="U15" s="28">
        <f>'6兵庫県CI先行個別指標'!N363</f>
        <v>17650</v>
      </c>
      <c r="V15" s="2646">
        <f t="shared" si="14"/>
        <v>18117.333333333332</v>
      </c>
      <c r="W15" s="2647">
        <f t="shared" si="15"/>
        <v>-145.66666666666788</v>
      </c>
      <c r="X15" s="17">
        <f t="shared" si="16"/>
        <v>-1</v>
      </c>
      <c r="Y15" s="17">
        <f t="shared" si="17"/>
        <v>1</v>
      </c>
      <c r="Z15" s="2664" t="str">
        <f t="shared" si="18"/>
        <v xml:space="preserve"> ?</v>
      </c>
      <c r="AA15" s="28">
        <f>'6兵庫県CI先行個別指標'!O363</f>
        <v>11310</v>
      </c>
      <c r="AB15" s="2645">
        <f t="shared" si="19"/>
        <v>11244.666666666666</v>
      </c>
      <c r="AC15" s="2645">
        <f t="shared" si="20"/>
        <v>78.333333333332121</v>
      </c>
      <c r="AD15" s="17">
        <f t="shared" si="21"/>
        <v>1</v>
      </c>
      <c r="AE15" s="17">
        <f t="shared" si="22"/>
        <v>-1</v>
      </c>
      <c r="AF15" s="2664" t="str">
        <f t="shared" si="23"/>
        <v xml:space="preserve"> ?</v>
      </c>
      <c r="AG15" s="28">
        <f>'6兵庫県CI先行個別指標'!P363</f>
        <v>23</v>
      </c>
      <c r="AH15" s="2645">
        <f t="shared" si="24"/>
        <v>28.666666666666668</v>
      </c>
      <c r="AI15" s="2657">
        <f t="shared" si="34"/>
        <v>1.3333333333333321</v>
      </c>
      <c r="AJ15" s="17">
        <f t="shared" si="25"/>
        <v>1</v>
      </c>
      <c r="AK15" s="17">
        <f t="shared" si="26"/>
        <v>3</v>
      </c>
      <c r="AL15" s="2664" t="str">
        <f t="shared" si="27"/>
        <v xml:space="preserve">改善 </v>
      </c>
      <c r="AM15" s="27">
        <f>'6兵庫県CI先行個別指標'!Q363</f>
        <v>102.7</v>
      </c>
      <c r="AN15" s="2645">
        <f t="shared" si="28"/>
        <v>104.10000000000001</v>
      </c>
      <c r="AO15" s="2645">
        <f t="shared" si="29"/>
        <v>-1.6666666666666572</v>
      </c>
      <c r="AP15" s="17">
        <f t="shared" si="30"/>
        <v>-1</v>
      </c>
      <c r="AQ15" s="17">
        <f t="shared" si="31"/>
        <v>-3</v>
      </c>
      <c r="AR15" s="2504" t="str">
        <f t="shared" si="32"/>
        <v xml:space="preserve">悪化 </v>
      </c>
    </row>
    <row r="16" spans="1:44">
      <c r="A16" s="112"/>
      <c r="B16" s="768" t="s">
        <v>12</v>
      </c>
      <c r="C16" s="27">
        <f>'6兵庫県CI先行個別指標'!K364</f>
        <v>122.4</v>
      </c>
      <c r="D16" s="2645">
        <f t="shared" si="0"/>
        <v>122.63333333333333</v>
      </c>
      <c r="E16" s="2645">
        <f t="shared" si="1"/>
        <v>0.23333333333333428</v>
      </c>
      <c r="F16" s="17">
        <f t="shared" si="2"/>
        <v>1</v>
      </c>
      <c r="G16" s="17">
        <f t="shared" si="3"/>
        <v>1</v>
      </c>
      <c r="H16" s="2664" t="str">
        <f t="shared" si="4"/>
        <v xml:space="preserve"> ?</v>
      </c>
      <c r="I16" s="27">
        <f>'6兵庫県CI先行個別指標'!L364</f>
        <v>82.8</v>
      </c>
      <c r="J16" s="2645">
        <f t="shared" si="5"/>
        <v>83.733333333333334</v>
      </c>
      <c r="K16" s="2657">
        <f t="shared" si="33"/>
        <v>9.9999999999994316E-2</v>
      </c>
      <c r="L16" s="17">
        <f t="shared" si="6"/>
        <v>1</v>
      </c>
      <c r="M16" s="17">
        <f t="shared" si="7"/>
        <v>1</v>
      </c>
      <c r="N16" s="2664" t="str">
        <f t="shared" si="8"/>
        <v xml:space="preserve"> ?</v>
      </c>
      <c r="O16" s="27">
        <f>'6兵庫県CI先行個別指標'!M364</f>
        <v>2756</v>
      </c>
      <c r="P16" s="2645">
        <f t="shared" si="9"/>
        <v>2552.6666666666665</v>
      </c>
      <c r="Q16" s="2645">
        <f t="shared" si="10"/>
        <v>-19</v>
      </c>
      <c r="R16" s="17">
        <f t="shared" si="11"/>
        <v>-1</v>
      </c>
      <c r="S16" s="17">
        <f t="shared" si="12"/>
        <v>-3</v>
      </c>
      <c r="T16" s="2664" t="str">
        <f t="shared" si="13"/>
        <v xml:space="preserve">悪化 </v>
      </c>
      <c r="U16" s="28">
        <f>'6兵庫県CI先行個別指標'!N364</f>
        <v>18432</v>
      </c>
      <c r="V16" s="2646">
        <f t="shared" si="14"/>
        <v>18244</v>
      </c>
      <c r="W16" s="2647">
        <f t="shared" si="15"/>
        <v>126.66666666666788</v>
      </c>
      <c r="X16" s="17">
        <f t="shared" si="16"/>
        <v>1</v>
      </c>
      <c r="Y16" s="17">
        <f t="shared" si="17"/>
        <v>1</v>
      </c>
      <c r="Z16" s="2664" t="str">
        <f t="shared" si="18"/>
        <v xml:space="preserve"> ?</v>
      </c>
      <c r="AA16" s="28">
        <f>'6兵庫県CI先行個別指標'!O364</f>
        <v>11271</v>
      </c>
      <c r="AB16" s="2645">
        <f t="shared" si="19"/>
        <v>11264.666666666666</v>
      </c>
      <c r="AC16" s="2645">
        <f t="shared" si="20"/>
        <v>20</v>
      </c>
      <c r="AD16" s="17">
        <f t="shared" si="21"/>
        <v>1</v>
      </c>
      <c r="AE16" s="17">
        <f t="shared" si="22"/>
        <v>1</v>
      </c>
      <c r="AF16" s="2664" t="str">
        <f t="shared" si="23"/>
        <v xml:space="preserve"> ?</v>
      </c>
      <c r="AG16" s="28">
        <f>'6兵庫県CI先行個別指標'!P364</f>
        <v>46</v>
      </c>
      <c r="AH16" s="2645">
        <f t="shared" si="24"/>
        <v>33</v>
      </c>
      <c r="AI16" s="2657">
        <f t="shared" si="34"/>
        <v>-4.3333333333333321</v>
      </c>
      <c r="AJ16" s="17">
        <f t="shared" si="25"/>
        <v>-1</v>
      </c>
      <c r="AK16" s="17">
        <f t="shared" si="26"/>
        <v>1</v>
      </c>
      <c r="AL16" s="2664" t="str">
        <f t="shared" si="27"/>
        <v xml:space="preserve"> ?</v>
      </c>
      <c r="AM16" s="27">
        <f>'6兵庫県CI先行個別指標'!Q364</f>
        <v>102.3</v>
      </c>
      <c r="AN16" s="2645">
        <f t="shared" si="28"/>
        <v>102.93333333333334</v>
      </c>
      <c r="AO16" s="2645">
        <f t="shared" si="29"/>
        <v>-1.1666666666666714</v>
      </c>
      <c r="AP16" s="17">
        <f t="shared" si="30"/>
        <v>-1</v>
      </c>
      <c r="AQ16" s="17">
        <f t="shared" si="31"/>
        <v>-3</v>
      </c>
      <c r="AR16" s="2504" t="str">
        <f t="shared" si="32"/>
        <v xml:space="preserve">悪化 </v>
      </c>
    </row>
    <row r="17" spans="1:44">
      <c r="A17" s="112"/>
      <c r="B17" s="768" t="s">
        <v>13</v>
      </c>
      <c r="C17" s="27">
        <f>'6兵庫県CI先行個別指標'!K365</f>
        <v>120.7</v>
      </c>
      <c r="D17" s="2645">
        <f t="shared" si="0"/>
        <v>121.8</v>
      </c>
      <c r="E17" s="2645">
        <f t="shared" si="1"/>
        <v>-0.8333333333333286</v>
      </c>
      <c r="F17" s="17">
        <f t="shared" si="2"/>
        <v>-1</v>
      </c>
      <c r="G17" s="17">
        <f t="shared" si="3"/>
        <v>-1</v>
      </c>
      <c r="H17" s="2664" t="str">
        <f t="shared" si="4"/>
        <v xml:space="preserve"> ?</v>
      </c>
      <c r="I17" s="27">
        <f>'6兵庫県CI先行個別指標'!L365</f>
        <v>86.2</v>
      </c>
      <c r="J17" s="2645">
        <f t="shared" si="5"/>
        <v>85.766666666666666</v>
      </c>
      <c r="K17" s="2657">
        <f t="shared" si="33"/>
        <v>-2.0333333333333314</v>
      </c>
      <c r="L17" s="17">
        <f t="shared" si="6"/>
        <v>-1</v>
      </c>
      <c r="M17" s="17">
        <f t="shared" si="7"/>
        <v>-1</v>
      </c>
      <c r="N17" s="2664" t="str">
        <f t="shared" si="8"/>
        <v xml:space="preserve"> ?</v>
      </c>
      <c r="O17" s="27">
        <f>'6兵庫県CI先行個別指標'!M365</f>
        <v>2713</v>
      </c>
      <c r="P17" s="2645">
        <f t="shared" si="9"/>
        <v>2610.6666666666665</v>
      </c>
      <c r="Q17" s="2645">
        <f t="shared" si="10"/>
        <v>58</v>
      </c>
      <c r="R17" s="17">
        <f t="shared" si="11"/>
        <v>1</v>
      </c>
      <c r="S17" s="17">
        <f t="shared" si="12"/>
        <v>-1</v>
      </c>
      <c r="T17" s="2664" t="str">
        <f t="shared" si="13"/>
        <v xml:space="preserve"> ?</v>
      </c>
      <c r="U17" s="28">
        <f>'6兵庫県CI先行個別指標'!N365</f>
        <v>18669</v>
      </c>
      <c r="V17" s="2646">
        <f t="shared" si="14"/>
        <v>18250.333333333332</v>
      </c>
      <c r="W17" s="2647">
        <f t="shared" si="15"/>
        <v>6.3333333333321207</v>
      </c>
      <c r="X17" s="17">
        <f t="shared" si="16"/>
        <v>1</v>
      </c>
      <c r="Y17" s="17">
        <f t="shared" si="17"/>
        <v>1</v>
      </c>
      <c r="Z17" s="2664" t="str">
        <f t="shared" si="18"/>
        <v xml:space="preserve"> ?</v>
      </c>
      <c r="AA17" s="28">
        <f>'6兵庫県CI先行個別指標'!O365</f>
        <v>11029</v>
      </c>
      <c r="AB17" s="2645">
        <f t="shared" si="19"/>
        <v>11203.333333333334</v>
      </c>
      <c r="AC17" s="2645">
        <f t="shared" si="20"/>
        <v>-61.333333333332121</v>
      </c>
      <c r="AD17" s="17">
        <f t="shared" si="21"/>
        <v>-1</v>
      </c>
      <c r="AE17" s="17">
        <f t="shared" si="22"/>
        <v>1</v>
      </c>
      <c r="AF17" s="2664" t="str">
        <f t="shared" si="23"/>
        <v xml:space="preserve"> ?</v>
      </c>
      <c r="AG17" s="28">
        <f>'6兵庫県CI先行個別指標'!P365</f>
        <v>36</v>
      </c>
      <c r="AH17" s="2645">
        <f t="shared" si="24"/>
        <v>35</v>
      </c>
      <c r="AI17" s="2657">
        <f t="shared" si="34"/>
        <v>-2</v>
      </c>
      <c r="AJ17" s="17">
        <f t="shared" si="25"/>
        <v>-1</v>
      </c>
      <c r="AK17" s="17">
        <f t="shared" si="26"/>
        <v>-1</v>
      </c>
      <c r="AL17" s="2664" t="str">
        <f t="shared" si="27"/>
        <v xml:space="preserve"> ?</v>
      </c>
      <c r="AM17" s="27">
        <f>'6兵庫県CI先行個別指標'!Q365</f>
        <v>100.4</v>
      </c>
      <c r="AN17" s="2645">
        <f t="shared" si="28"/>
        <v>101.8</v>
      </c>
      <c r="AO17" s="2645">
        <f t="shared" si="29"/>
        <v>-1.13333333333334</v>
      </c>
      <c r="AP17" s="17">
        <f t="shared" si="30"/>
        <v>-1</v>
      </c>
      <c r="AQ17" s="17">
        <f t="shared" si="31"/>
        <v>-3</v>
      </c>
      <c r="AR17" s="2504" t="str">
        <f t="shared" si="32"/>
        <v xml:space="preserve">悪化 </v>
      </c>
    </row>
    <row r="18" spans="1:44">
      <c r="A18" s="113"/>
      <c r="B18" s="2651" t="s">
        <v>14</v>
      </c>
      <c r="C18" s="29">
        <f>'6兵庫県CI先行個別指標'!K366</f>
        <v>122.4</v>
      </c>
      <c r="D18" s="2648">
        <f t="shared" si="0"/>
        <v>121.83333333333333</v>
      </c>
      <c r="E18" s="2648">
        <f t="shared" si="1"/>
        <v>3.3333333333331439E-2</v>
      </c>
      <c r="F18" s="402">
        <f t="shared" si="2"/>
        <v>1</v>
      </c>
      <c r="G18" s="402">
        <f t="shared" si="3"/>
        <v>1</v>
      </c>
      <c r="H18" s="2665" t="str">
        <f t="shared" si="4"/>
        <v xml:space="preserve"> ?</v>
      </c>
      <c r="I18" s="29">
        <f>'6兵庫県CI先行個別指標'!L366</f>
        <v>88.2</v>
      </c>
      <c r="J18" s="2648">
        <f t="shared" si="5"/>
        <v>85.733333333333334</v>
      </c>
      <c r="K18" s="2658">
        <f t="shared" si="33"/>
        <v>3.3333333333331439E-2</v>
      </c>
      <c r="L18" s="402">
        <f t="shared" si="6"/>
        <v>1</v>
      </c>
      <c r="M18" s="402">
        <f t="shared" si="7"/>
        <v>1</v>
      </c>
      <c r="N18" s="2665" t="str">
        <f t="shared" si="8"/>
        <v xml:space="preserve"> ?</v>
      </c>
      <c r="O18" s="29">
        <f>'6兵庫県CI先行個別指標'!M366</f>
        <v>2700</v>
      </c>
      <c r="P18" s="2648">
        <f t="shared" si="9"/>
        <v>2723</v>
      </c>
      <c r="Q18" s="2648">
        <f t="shared" si="10"/>
        <v>112.33333333333348</v>
      </c>
      <c r="R18" s="402">
        <f t="shared" si="11"/>
        <v>1</v>
      </c>
      <c r="S18" s="402">
        <f t="shared" si="12"/>
        <v>1</v>
      </c>
      <c r="T18" s="2665" t="str">
        <f t="shared" si="13"/>
        <v xml:space="preserve"> ?</v>
      </c>
      <c r="U18" s="30">
        <f>'6兵庫県CI先行個別指標'!N366</f>
        <v>17712</v>
      </c>
      <c r="V18" s="2649">
        <f t="shared" si="14"/>
        <v>18271</v>
      </c>
      <c r="W18" s="2650">
        <f t="shared" si="15"/>
        <v>20.666666666667879</v>
      </c>
      <c r="X18" s="402">
        <f t="shared" si="16"/>
        <v>1</v>
      </c>
      <c r="Y18" s="402">
        <f t="shared" si="17"/>
        <v>3</v>
      </c>
      <c r="Z18" s="2665" t="str">
        <f t="shared" si="18"/>
        <v xml:space="preserve">改善 </v>
      </c>
      <c r="AA18" s="30">
        <f>'6兵庫県CI先行個別指標'!O366</f>
        <v>10789</v>
      </c>
      <c r="AB18" s="2648">
        <f t="shared" si="19"/>
        <v>11029.666666666666</v>
      </c>
      <c r="AC18" s="2648">
        <f t="shared" si="20"/>
        <v>-173.66666666666788</v>
      </c>
      <c r="AD18" s="402">
        <f t="shared" si="21"/>
        <v>-1</v>
      </c>
      <c r="AE18" s="402">
        <f t="shared" si="22"/>
        <v>-1</v>
      </c>
      <c r="AF18" s="2665" t="str">
        <f t="shared" si="23"/>
        <v xml:space="preserve"> ?</v>
      </c>
      <c r="AG18" s="30">
        <f>'6兵庫県CI先行個別指標'!P366</f>
        <v>27</v>
      </c>
      <c r="AH18" s="2648">
        <f t="shared" si="24"/>
        <v>36.333333333333336</v>
      </c>
      <c r="AI18" s="2658">
        <f t="shared" si="34"/>
        <v>-1.3333333333333357</v>
      </c>
      <c r="AJ18" s="402">
        <f t="shared" si="25"/>
        <v>-1</v>
      </c>
      <c r="AK18" s="402">
        <f t="shared" si="26"/>
        <v>-3</v>
      </c>
      <c r="AL18" s="2665" t="str">
        <f t="shared" si="27"/>
        <v xml:space="preserve">悪化 </v>
      </c>
      <c r="AM18" s="29">
        <f>'6兵庫県CI先行個別指標'!Q366</f>
        <v>97.9</v>
      </c>
      <c r="AN18" s="2648">
        <f t="shared" si="28"/>
        <v>100.2</v>
      </c>
      <c r="AO18" s="2648">
        <f t="shared" si="29"/>
        <v>-1.5999999999999943</v>
      </c>
      <c r="AP18" s="402">
        <f t="shared" si="30"/>
        <v>-1</v>
      </c>
      <c r="AQ18" s="402">
        <f t="shared" si="31"/>
        <v>-3</v>
      </c>
      <c r="AR18" s="2661" t="str">
        <f t="shared" si="32"/>
        <v xml:space="preserve">悪化 </v>
      </c>
    </row>
    <row r="19" spans="1:44">
      <c r="A19" s="112" t="s">
        <v>756</v>
      </c>
      <c r="B19" s="768" t="s">
        <v>3</v>
      </c>
      <c r="C19" s="27">
        <f>'6兵庫県CI先行個別指標'!K367</f>
        <v>118.2</v>
      </c>
      <c r="D19" s="2629">
        <f t="shared" si="0"/>
        <v>120.43333333333334</v>
      </c>
      <c r="E19" s="2629">
        <f t="shared" si="1"/>
        <v>-1.3999999999999915</v>
      </c>
      <c r="F19" s="17">
        <f t="shared" si="2"/>
        <v>-1</v>
      </c>
      <c r="G19" s="17">
        <f t="shared" si="3"/>
        <v>-1</v>
      </c>
      <c r="H19" s="2664" t="str">
        <f t="shared" si="4"/>
        <v xml:space="preserve"> ?</v>
      </c>
      <c r="I19" s="27">
        <f>'6兵庫県CI先行個別指標'!L367</f>
        <v>91.7</v>
      </c>
      <c r="J19" s="2629">
        <f t="shared" si="5"/>
        <v>88.7</v>
      </c>
      <c r="K19" s="2657">
        <f t="shared" si="33"/>
        <v>-2.9666666666666686</v>
      </c>
      <c r="L19" s="17">
        <f t="shared" si="6"/>
        <v>-1</v>
      </c>
      <c r="M19" s="17">
        <f t="shared" si="7"/>
        <v>-1</v>
      </c>
      <c r="N19" s="2664" t="str">
        <f t="shared" si="8"/>
        <v xml:space="preserve"> ?</v>
      </c>
      <c r="O19" s="27">
        <f>'6兵庫県CI先行個別指標'!M367</f>
        <v>2733</v>
      </c>
      <c r="P19" s="2629">
        <f t="shared" si="9"/>
        <v>2715.3333333333335</v>
      </c>
      <c r="Q19" s="2629">
        <f t="shared" si="10"/>
        <v>-7.6666666666665151</v>
      </c>
      <c r="R19" s="17">
        <f t="shared" si="11"/>
        <v>-1</v>
      </c>
      <c r="S19" s="17">
        <f t="shared" si="12"/>
        <v>1</v>
      </c>
      <c r="T19" s="2664" t="str">
        <f t="shared" si="13"/>
        <v xml:space="preserve"> ?</v>
      </c>
      <c r="U19" s="28">
        <f>'6兵庫県CI先行個別指標'!N367</f>
        <v>18109</v>
      </c>
      <c r="V19" s="2636">
        <f t="shared" si="14"/>
        <v>18163.333333333332</v>
      </c>
      <c r="W19" s="2635">
        <f t="shared" si="15"/>
        <v>-107.66666666666788</v>
      </c>
      <c r="X19" s="17">
        <f t="shared" si="16"/>
        <v>-1</v>
      </c>
      <c r="Y19" s="17">
        <f t="shared" si="17"/>
        <v>1</v>
      </c>
      <c r="Z19" s="2664" t="str">
        <f t="shared" si="18"/>
        <v xml:space="preserve"> ?</v>
      </c>
      <c r="AA19" s="28">
        <f>'6兵庫県CI先行個別指標'!O367</f>
        <v>11136</v>
      </c>
      <c r="AB19" s="2629">
        <f t="shared" si="19"/>
        <v>10984.666666666666</v>
      </c>
      <c r="AC19" s="2629">
        <f t="shared" si="20"/>
        <v>-45</v>
      </c>
      <c r="AD19" s="17">
        <f t="shared" si="21"/>
        <v>-1</v>
      </c>
      <c r="AE19" s="17">
        <f t="shared" si="22"/>
        <v>-3</v>
      </c>
      <c r="AF19" s="2664" t="str">
        <f t="shared" si="23"/>
        <v xml:space="preserve">悪化 </v>
      </c>
      <c r="AG19" s="28">
        <f>'6兵庫県CI先行個別指標'!P367</f>
        <v>59</v>
      </c>
      <c r="AH19" s="2629">
        <f t="shared" si="24"/>
        <v>40.666666666666664</v>
      </c>
      <c r="AI19" s="2657">
        <f t="shared" si="34"/>
        <v>-4.3333333333333286</v>
      </c>
      <c r="AJ19" s="17">
        <f t="shared" si="25"/>
        <v>-1</v>
      </c>
      <c r="AK19" s="17">
        <f t="shared" si="26"/>
        <v>-3</v>
      </c>
      <c r="AL19" s="2664" t="str">
        <f t="shared" si="27"/>
        <v xml:space="preserve">悪化 </v>
      </c>
      <c r="AM19" s="27">
        <f>'6兵庫県CI先行個別指標'!Q367</f>
        <v>97.4</v>
      </c>
      <c r="AN19" s="2629">
        <f t="shared" si="28"/>
        <v>98.566666666666677</v>
      </c>
      <c r="AO19" s="2629">
        <f t="shared" si="29"/>
        <v>-1.6333333333333258</v>
      </c>
      <c r="AP19" s="17">
        <f t="shared" si="30"/>
        <v>-1</v>
      </c>
      <c r="AQ19" s="17">
        <f t="shared" si="31"/>
        <v>-3</v>
      </c>
      <c r="AR19" s="2504" t="str">
        <f t="shared" si="32"/>
        <v xml:space="preserve">悪化 </v>
      </c>
    </row>
    <row r="20" spans="1:44">
      <c r="A20" s="112">
        <v>2019</v>
      </c>
      <c r="B20" s="768" t="s">
        <v>4</v>
      </c>
      <c r="C20" s="27">
        <f>'6兵庫県CI先行個別指標'!K368</f>
        <v>119.3</v>
      </c>
      <c r="D20" s="2629">
        <f t="shared" si="0"/>
        <v>119.96666666666668</v>
      </c>
      <c r="E20" s="2629">
        <f t="shared" si="1"/>
        <v>-0.46666666666665435</v>
      </c>
      <c r="F20" s="17">
        <f t="shared" si="2"/>
        <v>-1</v>
      </c>
      <c r="G20" s="17">
        <f t="shared" si="3"/>
        <v>-1</v>
      </c>
      <c r="H20" s="2664" t="str">
        <f t="shared" si="4"/>
        <v xml:space="preserve"> ?</v>
      </c>
      <c r="I20" s="27">
        <f>'6兵庫県CI先行個別指標'!L368</f>
        <v>90.3</v>
      </c>
      <c r="J20" s="2629">
        <f t="shared" si="5"/>
        <v>90.066666666666663</v>
      </c>
      <c r="K20" s="2657">
        <f t="shared" si="33"/>
        <v>-1.36666666666666</v>
      </c>
      <c r="L20" s="17">
        <f t="shared" si="6"/>
        <v>-1</v>
      </c>
      <c r="M20" s="17">
        <f t="shared" si="7"/>
        <v>-1</v>
      </c>
      <c r="N20" s="2664" t="str">
        <f t="shared" si="8"/>
        <v xml:space="preserve"> ?</v>
      </c>
      <c r="O20" s="27">
        <f>'6兵庫県CI先行個別指標'!M368</f>
        <v>2901</v>
      </c>
      <c r="P20" s="2629">
        <f t="shared" si="9"/>
        <v>2778</v>
      </c>
      <c r="Q20" s="2629">
        <f t="shared" si="10"/>
        <v>62.666666666666515</v>
      </c>
      <c r="R20" s="17">
        <f t="shared" si="11"/>
        <v>1</v>
      </c>
      <c r="S20" s="17">
        <f t="shared" si="12"/>
        <v>1</v>
      </c>
      <c r="T20" s="2664" t="str">
        <f t="shared" si="13"/>
        <v xml:space="preserve"> ?</v>
      </c>
      <c r="U20" s="28">
        <f>'6兵庫県CI先行個別指標'!N368</f>
        <v>18530</v>
      </c>
      <c r="V20" s="2636">
        <f t="shared" si="14"/>
        <v>18117</v>
      </c>
      <c r="W20" s="2635">
        <f t="shared" si="15"/>
        <v>-46.333333333332121</v>
      </c>
      <c r="X20" s="17">
        <f t="shared" si="16"/>
        <v>-1</v>
      </c>
      <c r="Y20" s="17">
        <f t="shared" si="17"/>
        <v>-1</v>
      </c>
      <c r="Z20" s="2664" t="str">
        <f t="shared" si="18"/>
        <v xml:space="preserve"> ?</v>
      </c>
      <c r="AA20" s="28">
        <f>'6兵庫県CI先行個別指標'!O368</f>
        <v>10986</v>
      </c>
      <c r="AB20" s="2629">
        <f t="shared" si="19"/>
        <v>10970.333333333334</v>
      </c>
      <c r="AC20" s="2629">
        <f t="shared" si="20"/>
        <v>-14.333333333332121</v>
      </c>
      <c r="AD20" s="17">
        <f t="shared" si="21"/>
        <v>-1</v>
      </c>
      <c r="AE20" s="17">
        <f t="shared" si="22"/>
        <v>-3</v>
      </c>
      <c r="AF20" s="2664" t="str">
        <f t="shared" si="23"/>
        <v xml:space="preserve">悪化 </v>
      </c>
      <c r="AG20" s="28">
        <f>'6兵庫県CI先行個別指標'!P368</f>
        <v>30</v>
      </c>
      <c r="AH20" s="2629">
        <f t="shared" si="24"/>
        <v>38.666666666666664</v>
      </c>
      <c r="AI20" s="2657">
        <f t="shared" si="34"/>
        <v>2</v>
      </c>
      <c r="AJ20" s="17">
        <f t="shared" si="25"/>
        <v>1</v>
      </c>
      <c r="AK20" s="17">
        <f t="shared" si="26"/>
        <v>-1</v>
      </c>
      <c r="AL20" s="2664" t="str">
        <f t="shared" si="27"/>
        <v xml:space="preserve"> ?</v>
      </c>
      <c r="AM20" s="27">
        <f>'6兵庫県CI先行個別指標'!Q368</f>
        <v>98.2</v>
      </c>
      <c r="AN20" s="2629">
        <f t="shared" si="28"/>
        <v>97.833333333333329</v>
      </c>
      <c r="AO20" s="2629">
        <f t="shared" si="29"/>
        <v>-0.73333333333334849</v>
      </c>
      <c r="AP20" s="17">
        <f t="shared" si="30"/>
        <v>-1</v>
      </c>
      <c r="AQ20" s="17">
        <f t="shared" si="31"/>
        <v>-3</v>
      </c>
      <c r="AR20" s="2504" t="str">
        <f t="shared" si="32"/>
        <v xml:space="preserve">悪化 </v>
      </c>
    </row>
    <row r="21" spans="1:44">
      <c r="A21" s="112"/>
      <c r="B21" s="768" t="s">
        <v>5</v>
      </c>
      <c r="C21" s="27">
        <f>'6兵庫県CI先行個別指標'!K369</f>
        <v>113.9</v>
      </c>
      <c r="D21" s="2629">
        <f t="shared" si="0"/>
        <v>117.13333333333333</v>
      </c>
      <c r="E21" s="2629">
        <f t="shared" si="1"/>
        <v>-2.833333333333357</v>
      </c>
      <c r="F21" s="17">
        <f t="shared" si="2"/>
        <v>-1</v>
      </c>
      <c r="G21" s="17">
        <f t="shared" si="3"/>
        <v>-3</v>
      </c>
      <c r="H21" s="2664" t="str">
        <f t="shared" si="4"/>
        <v xml:space="preserve">悪化 </v>
      </c>
      <c r="I21" s="27">
        <f>'6兵庫県CI先行個別指標'!L369</f>
        <v>96.4</v>
      </c>
      <c r="J21" s="2629">
        <f t="shared" si="5"/>
        <v>92.8</v>
      </c>
      <c r="K21" s="2657">
        <f t="shared" si="33"/>
        <v>-2.7333333333333343</v>
      </c>
      <c r="L21" s="17">
        <f t="shared" si="6"/>
        <v>-1</v>
      </c>
      <c r="M21" s="17">
        <f t="shared" si="7"/>
        <v>-3</v>
      </c>
      <c r="N21" s="2664" t="str">
        <f t="shared" si="8"/>
        <v xml:space="preserve">悪化 </v>
      </c>
      <c r="O21" s="27">
        <f>'6兵庫県CI先行個別指標'!M369</f>
        <v>2608</v>
      </c>
      <c r="P21" s="2629">
        <f t="shared" si="9"/>
        <v>2747.3333333333335</v>
      </c>
      <c r="Q21" s="2629">
        <f t="shared" si="10"/>
        <v>-30.666666666666515</v>
      </c>
      <c r="R21" s="17">
        <f t="shared" si="11"/>
        <v>-1</v>
      </c>
      <c r="S21" s="17">
        <f t="shared" si="12"/>
        <v>-1</v>
      </c>
      <c r="T21" s="2664" t="str">
        <f t="shared" si="13"/>
        <v xml:space="preserve"> ?</v>
      </c>
      <c r="U21" s="28">
        <f>'6兵庫県CI先行個別指標'!N369</f>
        <v>17399</v>
      </c>
      <c r="V21" s="2636">
        <f t="shared" si="14"/>
        <v>18012.666666666668</v>
      </c>
      <c r="W21" s="2635">
        <f t="shared" si="15"/>
        <v>-104.33333333333212</v>
      </c>
      <c r="X21" s="17">
        <f t="shared" si="16"/>
        <v>-1</v>
      </c>
      <c r="Y21" s="17">
        <f t="shared" si="17"/>
        <v>-3</v>
      </c>
      <c r="Z21" s="2664" t="str">
        <f t="shared" si="18"/>
        <v xml:space="preserve">悪化 </v>
      </c>
      <c r="AA21" s="28">
        <f>'6兵庫県CI先行個別指標'!O369</f>
        <v>11050</v>
      </c>
      <c r="AB21" s="2629">
        <f t="shared" si="19"/>
        <v>11057.333333333334</v>
      </c>
      <c r="AC21" s="2629">
        <f t="shared" si="20"/>
        <v>87</v>
      </c>
      <c r="AD21" s="17">
        <f t="shared" si="21"/>
        <v>1</v>
      </c>
      <c r="AE21" s="17">
        <f t="shared" si="22"/>
        <v>-1</v>
      </c>
      <c r="AF21" s="2664" t="str">
        <f t="shared" si="23"/>
        <v xml:space="preserve"> ?</v>
      </c>
      <c r="AG21" s="28">
        <f>'6兵庫県CI先行個別指標'!P369</f>
        <v>46</v>
      </c>
      <c r="AH21" s="2629">
        <f t="shared" si="24"/>
        <v>45</v>
      </c>
      <c r="AI21" s="2657">
        <f t="shared" si="34"/>
        <v>-6.3333333333333357</v>
      </c>
      <c r="AJ21" s="17">
        <f t="shared" si="25"/>
        <v>-1</v>
      </c>
      <c r="AK21" s="17">
        <f t="shared" si="26"/>
        <v>-1</v>
      </c>
      <c r="AL21" s="2664" t="str">
        <f t="shared" si="27"/>
        <v xml:space="preserve"> ?</v>
      </c>
      <c r="AM21" s="27">
        <f>'6兵庫県CI先行個別指標'!Q369</f>
        <v>99.6</v>
      </c>
      <c r="AN21" s="2629">
        <f t="shared" si="28"/>
        <v>98.40000000000002</v>
      </c>
      <c r="AO21" s="2629">
        <f t="shared" si="29"/>
        <v>0.5666666666666913</v>
      </c>
      <c r="AP21" s="17">
        <f t="shared" si="30"/>
        <v>1</v>
      </c>
      <c r="AQ21" s="17">
        <f t="shared" si="31"/>
        <v>-1</v>
      </c>
      <c r="AR21" s="2504" t="str">
        <f t="shared" si="32"/>
        <v xml:space="preserve"> ?</v>
      </c>
    </row>
    <row r="22" spans="1:44">
      <c r="A22" s="112"/>
      <c r="B22" s="768" t="s">
        <v>6</v>
      </c>
      <c r="C22" s="27">
        <f>'6兵庫県CI先行個別指標'!K370</f>
        <v>116.7</v>
      </c>
      <c r="D22" s="2629">
        <f t="shared" si="0"/>
        <v>116.63333333333333</v>
      </c>
      <c r="E22" s="2629">
        <f t="shared" si="1"/>
        <v>-0.5</v>
      </c>
      <c r="F22" s="17">
        <f t="shared" si="2"/>
        <v>-1</v>
      </c>
      <c r="G22" s="17">
        <f t="shared" si="3"/>
        <v>-3</v>
      </c>
      <c r="H22" s="2664" t="str">
        <f t="shared" si="4"/>
        <v xml:space="preserve">悪化 </v>
      </c>
      <c r="I22" s="27">
        <f>'6兵庫県CI先行個別指標'!L370</f>
        <v>90.4</v>
      </c>
      <c r="J22" s="2629">
        <f t="shared" si="5"/>
        <v>92.366666666666674</v>
      </c>
      <c r="K22" s="2657">
        <f t="shared" si="33"/>
        <v>0.43333333333332291</v>
      </c>
      <c r="L22" s="17">
        <f t="shared" si="6"/>
        <v>1</v>
      </c>
      <c r="M22" s="17">
        <f t="shared" si="7"/>
        <v>-1</v>
      </c>
      <c r="N22" s="2664" t="str">
        <f t="shared" si="8"/>
        <v xml:space="preserve"> ?</v>
      </c>
      <c r="O22" s="27">
        <f>'6兵庫県CI先行個別指標'!M370</f>
        <v>2902</v>
      </c>
      <c r="P22" s="2629">
        <f t="shared" si="9"/>
        <v>2803.6666666666665</v>
      </c>
      <c r="Q22" s="2629">
        <f t="shared" si="10"/>
        <v>56.33333333333303</v>
      </c>
      <c r="R22" s="17">
        <f t="shared" si="11"/>
        <v>1</v>
      </c>
      <c r="S22" s="17">
        <f t="shared" si="12"/>
        <v>1</v>
      </c>
      <c r="T22" s="2664" t="str">
        <f t="shared" si="13"/>
        <v xml:space="preserve"> ?</v>
      </c>
      <c r="U22" s="28">
        <f>'6兵庫県CI先行個別指標'!N370</f>
        <v>17803</v>
      </c>
      <c r="V22" s="2636">
        <f t="shared" si="14"/>
        <v>17910.666666666668</v>
      </c>
      <c r="W22" s="2635">
        <f t="shared" si="15"/>
        <v>-102</v>
      </c>
      <c r="X22" s="17">
        <f t="shared" si="16"/>
        <v>-1</v>
      </c>
      <c r="Y22" s="17">
        <f t="shared" si="17"/>
        <v>-3</v>
      </c>
      <c r="Z22" s="2664" t="str">
        <f t="shared" si="18"/>
        <v xml:space="preserve">悪化 </v>
      </c>
      <c r="AA22" s="28">
        <f>'6兵庫県CI先行個別指標'!O370</f>
        <v>11213</v>
      </c>
      <c r="AB22" s="2629">
        <f t="shared" si="19"/>
        <v>11083</v>
      </c>
      <c r="AC22" s="2629">
        <f t="shared" si="20"/>
        <v>25.66666666666606</v>
      </c>
      <c r="AD22" s="17">
        <f t="shared" si="21"/>
        <v>1</v>
      </c>
      <c r="AE22" s="17">
        <f t="shared" si="22"/>
        <v>1</v>
      </c>
      <c r="AF22" s="2664" t="str">
        <f t="shared" si="23"/>
        <v xml:space="preserve"> ?</v>
      </c>
      <c r="AG22" s="28">
        <f>'6兵庫県CI先行個別指標'!P370</f>
        <v>38</v>
      </c>
      <c r="AH22" s="2629">
        <f t="shared" si="24"/>
        <v>38</v>
      </c>
      <c r="AI22" s="2657">
        <f t="shared" si="34"/>
        <v>7</v>
      </c>
      <c r="AJ22" s="17">
        <f t="shared" si="25"/>
        <v>1</v>
      </c>
      <c r="AK22" s="17">
        <f t="shared" si="26"/>
        <v>1</v>
      </c>
      <c r="AL22" s="2664" t="str">
        <f t="shared" si="27"/>
        <v xml:space="preserve"> ?</v>
      </c>
      <c r="AM22" s="27">
        <f>'6兵庫県CI先行個別指標'!Q370</f>
        <v>98.4</v>
      </c>
      <c r="AN22" s="2629">
        <f t="shared" si="28"/>
        <v>98.733333333333348</v>
      </c>
      <c r="AO22" s="2629">
        <f t="shared" si="29"/>
        <v>0.3333333333333286</v>
      </c>
      <c r="AP22" s="17">
        <f t="shared" si="30"/>
        <v>1</v>
      </c>
      <c r="AQ22" s="17">
        <f t="shared" si="31"/>
        <v>1</v>
      </c>
      <c r="AR22" s="2504" t="str">
        <f t="shared" si="32"/>
        <v xml:space="preserve"> ?</v>
      </c>
    </row>
    <row r="23" spans="1:44">
      <c r="A23" s="112" t="s">
        <v>791</v>
      </c>
      <c r="B23" s="768" t="s">
        <v>7</v>
      </c>
      <c r="C23" s="27">
        <f>'6兵庫県CI先行個別指標'!K371</f>
        <v>115.6</v>
      </c>
      <c r="D23" s="2629">
        <f t="shared" si="0"/>
        <v>115.40000000000002</v>
      </c>
      <c r="E23" s="2629">
        <f t="shared" si="1"/>
        <v>-1.2333333333333059</v>
      </c>
      <c r="F23" s="17">
        <f t="shared" si="2"/>
        <v>-1</v>
      </c>
      <c r="G23" s="17">
        <f t="shared" si="3"/>
        <v>-3</v>
      </c>
      <c r="H23" s="2664" t="str">
        <f t="shared" si="4"/>
        <v xml:space="preserve">悪化 </v>
      </c>
      <c r="I23" s="27">
        <f>'6兵庫県CI先行個別指標'!L371</f>
        <v>90.9</v>
      </c>
      <c r="J23" s="2629">
        <f t="shared" si="5"/>
        <v>92.566666666666677</v>
      </c>
      <c r="K23" s="2657">
        <f t="shared" si="33"/>
        <v>-0.20000000000000284</v>
      </c>
      <c r="L23" s="17">
        <f t="shared" si="6"/>
        <v>-1</v>
      </c>
      <c r="M23" s="17">
        <f t="shared" si="7"/>
        <v>-1</v>
      </c>
      <c r="N23" s="2664" t="str">
        <f t="shared" si="8"/>
        <v xml:space="preserve"> ?</v>
      </c>
      <c r="O23" s="27">
        <f>'6兵庫県CI先行個別指標'!M371</f>
        <v>2075</v>
      </c>
      <c r="P23" s="2629">
        <f t="shared" si="9"/>
        <v>2528.3333333333335</v>
      </c>
      <c r="Q23" s="2629">
        <f t="shared" si="10"/>
        <v>-275.33333333333303</v>
      </c>
      <c r="R23" s="17">
        <f t="shared" si="11"/>
        <v>-1</v>
      </c>
      <c r="S23" s="17">
        <f t="shared" si="12"/>
        <v>-1</v>
      </c>
      <c r="T23" s="2664" t="str">
        <f t="shared" si="13"/>
        <v xml:space="preserve"> ?</v>
      </c>
      <c r="U23" s="28">
        <f>'6兵庫県CI先行個別指標'!N371</f>
        <v>18516</v>
      </c>
      <c r="V23" s="2636">
        <f t="shared" si="14"/>
        <v>17906</v>
      </c>
      <c r="W23" s="2635">
        <f t="shared" si="15"/>
        <v>-4.6666666666678793</v>
      </c>
      <c r="X23" s="17">
        <f t="shared" si="16"/>
        <v>-1</v>
      </c>
      <c r="Y23" s="17">
        <f t="shared" si="17"/>
        <v>-3</v>
      </c>
      <c r="Z23" s="2664" t="str">
        <f t="shared" si="18"/>
        <v xml:space="preserve">悪化 </v>
      </c>
      <c r="AA23" s="28">
        <f>'6兵庫県CI先行個別指標'!O371</f>
        <v>12319</v>
      </c>
      <c r="AB23" s="2629">
        <f t="shared" si="19"/>
        <v>11527.333333333334</v>
      </c>
      <c r="AC23" s="2629">
        <f t="shared" si="20"/>
        <v>444.33333333333394</v>
      </c>
      <c r="AD23" s="17">
        <f t="shared" si="21"/>
        <v>1</v>
      </c>
      <c r="AE23" s="17">
        <f t="shared" si="22"/>
        <v>3</v>
      </c>
      <c r="AF23" s="2664" t="str">
        <f t="shared" si="23"/>
        <v xml:space="preserve">改善 </v>
      </c>
      <c r="AG23" s="28">
        <f>'6兵庫県CI先行個別指標'!P371</f>
        <v>34</v>
      </c>
      <c r="AH23" s="2629">
        <f t="shared" si="24"/>
        <v>39.333333333333336</v>
      </c>
      <c r="AI23" s="2657">
        <f t="shared" si="34"/>
        <v>-1.3333333333333357</v>
      </c>
      <c r="AJ23" s="17">
        <f t="shared" si="25"/>
        <v>-1</v>
      </c>
      <c r="AK23" s="17">
        <f t="shared" si="26"/>
        <v>-1</v>
      </c>
      <c r="AL23" s="2664" t="str">
        <f t="shared" si="27"/>
        <v xml:space="preserve"> ?</v>
      </c>
      <c r="AM23" s="27">
        <f>'6兵庫県CI先行個別指標'!Q371</f>
        <v>97.5</v>
      </c>
      <c r="AN23" s="2629">
        <f t="shared" si="28"/>
        <v>98.5</v>
      </c>
      <c r="AO23" s="2629">
        <f t="shared" si="29"/>
        <v>-0.23333333333334849</v>
      </c>
      <c r="AP23" s="17">
        <f t="shared" si="30"/>
        <v>-1</v>
      </c>
      <c r="AQ23" s="17">
        <f t="shared" si="31"/>
        <v>1</v>
      </c>
      <c r="AR23" s="2504" t="str">
        <f t="shared" si="32"/>
        <v xml:space="preserve"> ?</v>
      </c>
    </row>
    <row r="24" spans="1:44">
      <c r="A24" s="112"/>
      <c r="B24" s="768" t="s">
        <v>8</v>
      </c>
      <c r="C24" s="27">
        <f>'6兵庫県CI先行個別指標'!K372</f>
        <v>116.6</v>
      </c>
      <c r="D24" s="2629">
        <f t="shared" si="0"/>
        <v>116.3</v>
      </c>
      <c r="E24" s="2629">
        <f t="shared" si="1"/>
        <v>0.89999999999997726</v>
      </c>
      <c r="F24" s="17">
        <f t="shared" si="2"/>
        <v>1</v>
      </c>
      <c r="G24" s="17">
        <f t="shared" si="3"/>
        <v>-1</v>
      </c>
      <c r="H24" s="2664" t="str">
        <f t="shared" si="4"/>
        <v xml:space="preserve"> ?</v>
      </c>
      <c r="I24" s="27">
        <f>'6兵庫県CI先行個別指標'!L372</f>
        <v>99.4</v>
      </c>
      <c r="J24" s="2629">
        <f t="shared" si="5"/>
        <v>93.566666666666677</v>
      </c>
      <c r="K24" s="2657">
        <f t="shared" si="33"/>
        <v>-1</v>
      </c>
      <c r="L24" s="17">
        <f t="shared" si="6"/>
        <v>-1</v>
      </c>
      <c r="M24" s="17">
        <f t="shared" si="7"/>
        <v>-1</v>
      </c>
      <c r="N24" s="2664" t="str">
        <f t="shared" si="8"/>
        <v xml:space="preserve"> ?</v>
      </c>
      <c r="O24" s="27">
        <f>'6兵庫県CI先行個別指標'!M372</f>
        <v>2794</v>
      </c>
      <c r="P24" s="2629">
        <f t="shared" si="9"/>
        <v>2590.3333333333335</v>
      </c>
      <c r="Q24" s="2629">
        <f t="shared" si="10"/>
        <v>62</v>
      </c>
      <c r="R24" s="17">
        <f t="shared" si="11"/>
        <v>1</v>
      </c>
      <c r="S24" s="17">
        <f t="shared" si="12"/>
        <v>1</v>
      </c>
      <c r="T24" s="2664" t="str">
        <f t="shared" si="13"/>
        <v xml:space="preserve"> ?</v>
      </c>
      <c r="U24" s="28">
        <f>'6兵庫県CI先行個別指標'!N372</f>
        <v>17813</v>
      </c>
      <c r="V24" s="2636">
        <f t="shared" si="14"/>
        <v>18044</v>
      </c>
      <c r="W24" s="2635">
        <f t="shared" si="15"/>
        <v>138</v>
      </c>
      <c r="X24" s="17">
        <f t="shared" si="16"/>
        <v>1</v>
      </c>
      <c r="Y24" s="17">
        <f t="shared" si="17"/>
        <v>-1</v>
      </c>
      <c r="Z24" s="2664" t="str">
        <f t="shared" si="18"/>
        <v xml:space="preserve"> ?</v>
      </c>
      <c r="AA24" s="28">
        <f>'6兵庫県CI先行個別指標'!O372</f>
        <v>12424</v>
      </c>
      <c r="AB24" s="2629">
        <f t="shared" si="19"/>
        <v>11985.333333333334</v>
      </c>
      <c r="AC24" s="2629">
        <f t="shared" si="20"/>
        <v>458</v>
      </c>
      <c r="AD24" s="17">
        <f t="shared" si="21"/>
        <v>1</v>
      </c>
      <c r="AE24" s="17">
        <f t="shared" si="22"/>
        <v>3</v>
      </c>
      <c r="AF24" s="2664" t="str">
        <f t="shared" si="23"/>
        <v xml:space="preserve">改善 </v>
      </c>
      <c r="AG24" s="28">
        <f>'6兵庫県CI先行個別指標'!P372</f>
        <v>42</v>
      </c>
      <c r="AH24" s="2629">
        <f t="shared" si="24"/>
        <v>38</v>
      </c>
      <c r="AI24" s="2657">
        <f t="shared" si="34"/>
        <v>1.3333333333333357</v>
      </c>
      <c r="AJ24" s="17">
        <f t="shared" si="25"/>
        <v>1</v>
      </c>
      <c r="AK24" s="17">
        <f t="shared" si="26"/>
        <v>1</v>
      </c>
      <c r="AL24" s="2664" t="str">
        <f t="shared" si="27"/>
        <v xml:space="preserve"> ?</v>
      </c>
      <c r="AM24" s="27">
        <f>'6兵庫県CI先行個別指標'!Q372</f>
        <v>97.6</v>
      </c>
      <c r="AN24" s="2629">
        <f t="shared" si="28"/>
        <v>97.833333333333329</v>
      </c>
      <c r="AO24" s="2629">
        <f t="shared" si="29"/>
        <v>-0.6666666666666714</v>
      </c>
      <c r="AP24" s="17">
        <f t="shared" si="30"/>
        <v>-1</v>
      </c>
      <c r="AQ24" s="17">
        <f t="shared" si="31"/>
        <v>-1</v>
      </c>
      <c r="AR24" s="2504" t="str">
        <f t="shared" si="32"/>
        <v xml:space="preserve"> ?</v>
      </c>
    </row>
    <row r="25" spans="1:44">
      <c r="A25" s="112"/>
      <c r="B25" s="768" t="s">
        <v>9</v>
      </c>
      <c r="C25" s="27">
        <f>'6兵庫県CI先行個別指標'!K373</f>
        <v>120.5</v>
      </c>
      <c r="D25" s="2629">
        <f t="shared" si="0"/>
        <v>117.56666666666666</v>
      </c>
      <c r="E25" s="2629">
        <f t="shared" si="1"/>
        <v>1.2666666666666657</v>
      </c>
      <c r="F25" s="17">
        <f t="shared" si="2"/>
        <v>1</v>
      </c>
      <c r="G25" s="17">
        <f t="shared" si="3"/>
        <v>1</v>
      </c>
      <c r="H25" s="2664" t="str">
        <f t="shared" si="4"/>
        <v xml:space="preserve"> ?</v>
      </c>
      <c r="I25" s="27">
        <f>'6兵庫県CI先行個別指標'!L373</f>
        <v>106.7</v>
      </c>
      <c r="J25" s="2629">
        <f t="shared" si="5"/>
        <v>99</v>
      </c>
      <c r="K25" s="2657">
        <f t="shared" si="33"/>
        <v>-5.4333333333333229</v>
      </c>
      <c r="L25" s="17">
        <f t="shared" si="6"/>
        <v>-1</v>
      </c>
      <c r="M25" s="17">
        <f t="shared" si="7"/>
        <v>-3</v>
      </c>
      <c r="N25" s="2664" t="str">
        <f t="shared" si="8"/>
        <v xml:space="preserve">悪化 </v>
      </c>
      <c r="O25" s="27">
        <f>'6兵庫県CI先行個別指標'!M373</f>
        <v>2693</v>
      </c>
      <c r="P25" s="2629">
        <f t="shared" si="9"/>
        <v>2520.6666666666665</v>
      </c>
      <c r="Q25" s="2629">
        <f t="shared" si="10"/>
        <v>-69.66666666666697</v>
      </c>
      <c r="R25" s="17">
        <f t="shared" si="11"/>
        <v>-1</v>
      </c>
      <c r="S25" s="17">
        <f t="shared" si="12"/>
        <v>-1</v>
      </c>
      <c r="T25" s="2664" t="str">
        <f t="shared" si="13"/>
        <v xml:space="preserve"> ?</v>
      </c>
      <c r="U25" s="28">
        <f>'6兵庫県CI先行個別指標'!N373</f>
        <v>17973</v>
      </c>
      <c r="V25" s="2636">
        <f t="shared" si="14"/>
        <v>18100.666666666668</v>
      </c>
      <c r="W25" s="2635">
        <f t="shared" si="15"/>
        <v>56.666666666667879</v>
      </c>
      <c r="X25" s="17">
        <f t="shared" si="16"/>
        <v>1</v>
      </c>
      <c r="Y25" s="17">
        <f t="shared" si="17"/>
        <v>1</v>
      </c>
      <c r="Z25" s="2664" t="str">
        <f t="shared" si="18"/>
        <v xml:space="preserve"> ?</v>
      </c>
      <c r="AA25" s="28">
        <f>'6兵庫県CI先行個別指標'!O373</f>
        <v>12051</v>
      </c>
      <c r="AB25" s="2629">
        <f t="shared" si="19"/>
        <v>12264.666666666666</v>
      </c>
      <c r="AC25" s="2629">
        <f t="shared" si="20"/>
        <v>279.33333333333212</v>
      </c>
      <c r="AD25" s="17">
        <f t="shared" si="21"/>
        <v>1</v>
      </c>
      <c r="AE25" s="17">
        <f t="shared" si="22"/>
        <v>3</v>
      </c>
      <c r="AF25" s="2664" t="str">
        <f t="shared" si="23"/>
        <v xml:space="preserve">改善 </v>
      </c>
      <c r="AG25" s="28">
        <f>'6兵庫県CI先行個別指標'!P373</f>
        <v>35</v>
      </c>
      <c r="AH25" s="2629">
        <f t="shared" si="24"/>
        <v>37</v>
      </c>
      <c r="AI25" s="2657">
        <f t="shared" si="34"/>
        <v>1</v>
      </c>
      <c r="AJ25" s="17">
        <f t="shared" si="25"/>
        <v>1</v>
      </c>
      <c r="AK25" s="17">
        <f t="shared" si="26"/>
        <v>1</v>
      </c>
      <c r="AL25" s="2664" t="str">
        <f t="shared" si="27"/>
        <v xml:space="preserve"> ?</v>
      </c>
      <c r="AM25" s="27">
        <f>'6兵庫県CI先行個別指標'!Q373</f>
        <v>97.3</v>
      </c>
      <c r="AN25" s="2629">
        <f t="shared" si="28"/>
        <v>97.466666666666654</v>
      </c>
      <c r="AO25" s="2629">
        <f t="shared" si="29"/>
        <v>-0.36666666666667425</v>
      </c>
      <c r="AP25" s="17">
        <f t="shared" si="30"/>
        <v>-1</v>
      </c>
      <c r="AQ25" s="17">
        <f t="shared" si="31"/>
        <v>-3</v>
      </c>
      <c r="AR25" s="2504" t="str">
        <f t="shared" si="32"/>
        <v xml:space="preserve">悪化 </v>
      </c>
    </row>
    <row r="26" spans="1:44">
      <c r="A26" s="112"/>
      <c r="B26" s="768" t="s">
        <v>10</v>
      </c>
      <c r="C26" s="27">
        <f>'6兵庫県CI先行個別指標'!K374</f>
        <v>111.8</v>
      </c>
      <c r="D26" s="2629">
        <f t="shared" si="0"/>
        <v>116.3</v>
      </c>
      <c r="E26" s="2629">
        <f t="shared" si="1"/>
        <v>-1.2666666666666657</v>
      </c>
      <c r="F26" s="17">
        <f t="shared" si="2"/>
        <v>-1</v>
      </c>
      <c r="G26" s="17">
        <f t="shared" si="3"/>
        <v>1</v>
      </c>
      <c r="H26" s="2664" t="str">
        <f t="shared" si="4"/>
        <v xml:space="preserve"> ?</v>
      </c>
      <c r="I26" s="27">
        <f>'6兵庫県CI先行個別指標'!L374</f>
        <v>126.5</v>
      </c>
      <c r="J26" s="2629">
        <f t="shared" si="5"/>
        <v>110.86666666666667</v>
      </c>
      <c r="K26" s="2657">
        <f t="shared" si="33"/>
        <v>-11.866666666666674</v>
      </c>
      <c r="L26" s="17">
        <f t="shared" si="6"/>
        <v>-1</v>
      </c>
      <c r="M26" s="17">
        <f t="shared" si="7"/>
        <v>-3</v>
      </c>
      <c r="N26" s="2664" t="str">
        <f t="shared" si="8"/>
        <v xml:space="preserve">悪化 </v>
      </c>
      <c r="O26" s="27">
        <f>'6兵庫県CI先行個別指標'!M374</f>
        <v>2498</v>
      </c>
      <c r="P26" s="2629">
        <f t="shared" si="9"/>
        <v>2661.6666666666665</v>
      </c>
      <c r="Q26" s="2629">
        <f t="shared" si="10"/>
        <v>141</v>
      </c>
      <c r="R26" s="17">
        <f t="shared" si="11"/>
        <v>1</v>
      </c>
      <c r="S26" s="17">
        <f t="shared" si="12"/>
        <v>1</v>
      </c>
      <c r="T26" s="2664" t="str">
        <f t="shared" si="13"/>
        <v xml:space="preserve"> ?</v>
      </c>
      <c r="U26" s="28">
        <f>'6兵庫県CI先行個別指標'!N374</f>
        <v>17920</v>
      </c>
      <c r="V26" s="2636">
        <f t="shared" si="14"/>
        <v>17902</v>
      </c>
      <c r="W26" s="2635">
        <f t="shared" si="15"/>
        <v>-198.66666666666788</v>
      </c>
      <c r="X26" s="17">
        <f t="shared" si="16"/>
        <v>-1</v>
      </c>
      <c r="Y26" s="17">
        <f t="shared" si="17"/>
        <v>1</v>
      </c>
      <c r="Z26" s="2664" t="str">
        <f t="shared" si="18"/>
        <v xml:space="preserve"> ?</v>
      </c>
      <c r="AA26" s="28">
        <f>'6兵庫県CI先行個別指標'!O374</f>
        <v>12126</v>
      </c>
      <c r="AB26" s="2629">
        <f t="shared" si="19"/>
        <v>12200.333333333334</v>
      </c>
      <c r="AC26" s="2629">
        <f t="shared" si="20"/>
        <v>-64.333333333332121</v>
      </c>
      <c r="AD26" s="17">
        <f t="shared" si="21"/>
        <v>-1</v>
      </c>
      <c r="AE26" s="17">
        <f t="shared" si="22"/>
        <v>1</v>
      </c>
      <c r="AF26" s="2664" t="str">
        <f t="shared" si="23"/>
        <v xml:space="preserve"> ?</v>
      </c>
      <c r="AG26" s="28">
        <f>'6兵庫県CI先行個別指標'!P374</f>
        <v>40</v>
      </c>
      <c r="AH26" s="2629">
        <f t="shared" si="24"/>
        <v>39</v>
      </c>
      <c r="AI26" s="2657">
        <f t="shared" si="34"/>
        <v>-2</v>
      </c>
      <c r="AJ26" s="17">
        <f t="shared" si="25"/>
        <v>-1</v>
      </c>
      <c r="AK26" s="17">
        <f t="shared" si="26"/>
        <v>1</v>
      </c>
      <c r="AL26" s="2664" t="str">
        <f t="shared" si="27"/>
        <v xml:space="preserve"> ?</v>
      </c>
      <c r="AM26" s="27">
        <f>'6兵庫県CI先行個別指標'!Q374</f>
        <v>96</v>
      </c>
      <c r="AN26" s="2629">
        <f t="shared" si="28"/>
        <v>96.966666666666654</v>
      </c>
      <c r="AO26" s="2629">
        <f t="shared" si="29"/>
        <v>-0.5</v>
      </c>
      <c r="AP26" s="17">
        <f t="shared" si="30"/>
        <v>-1</v>
      </c>
      <c r="AQ26" s="17">
        <f t="shared" si="31"/>
        <v>-3</v>
      </c>
      <c r="AR26" s="2504" t="str">
        <f t="shared" si="32"/>
        <v xml:space="preserve">悪化 </v>
      </c>
    </row>
    <row r="27" spans="1:44">
      <c r="A27" s="112"/>
      <c r="B27" s="768" t="s">
        <v>11</v>
      </c>
      <c r="C27" s="27">
        <f>'6兵庫県CI先行個別指標'!K375</f>
        <v>112</v>
      </c>
      <c r="D27" s="2629">
        <f t="shared" si="0"/>
        <v>114.76666666666667</v>
      </c>
      <c r="E27" s="2629">
        <f t="shared" si="1"/>
        <v>-1.5333333333333314</v>
      </c>
      <c r="F27" s="17">
        <f t="shared" si="2"/>
        <v>-1</v>
      </c>
      <c r="G27" s="17">
        <f t="shared" si="3"/>
        <v>-1</v>
      </c>
      <c r="H27" s="2664" t="str">
        <f t="shared" si="4"/>
        <v xml:space="preserve"> ?</v>
      </c>
      <c r="I27" s="27">
        <f>'6兵庫県CI先行個別指標'!L375</f>
        <v>98</v>
      </c>
      <c r="J27" s="2629">
        <f t="shared" si="5"/>
        <v>110.39999999999999</v>
      </c>
      <c r="K27" s="2657">
        <f t="shared" si="33"/>
        <v>0.46666666666668277</v>
      </c>
      <c r="L27" s="17">
        <f t="shared" si="6"/>
        <v>1</v>
      </c>
      <c r="M27" s="17">
        <f t="shared" si="7"/>
        <v>-1</v>
      </c>
      <c r="N27" s="2664" t="str">
        <f t="shared" si="8"/>
        <v xml:space="preserve"> ?</v>
      </c>
      <c r="O27" s="27">
        <f>'6兵庫県CI先行個別指標'!M375</f>
        <v>3418</v>
      </c>
      <c r="P27" s="2629">
        <f t="shared" si="9"/>
        <v>2869.6666666666665</v>
      </c>
      <c r="Q27" s="2629">
        <f t="shared" si="10"/>
        <v>208</v>
      </c>
      <c r="R27" s="17">
        <f t="shared" si="11"/>
        <v>1</v>
      </c>
      <c r="S27" s="17">
        <f t="shared" si="12"/>
        <v>1</v>
      </c>
      <c r="T27" s="2664" t="str">
        <f t="shared" si="13"/>
        <v xml:space="preserve"> ?</v>
      </c>
      <c r="U27" s="28">
        <f>'6兵庫県CI先行個別指標'!N375</f>
        <v>17982</v>
      </c>
      <c r="V27" s="2636">
        <f t="shared" si="14"/>
        <v>17958.333333333332</v>
      </c>
      <c r="W27" s="2635">
        <f t="shared" si="15"/>
        <v>56.333333333332121</v>
      </c>
      <c r="X27" s="17">
        <f t="shared" si="16"/>
        <v>1</v>
      </c>
      <c r="Y27" s="17">
        <f t="shared" si="17"/>
        <v>1</v>
      </c>
      <c r="Z27" s="2664" t="str">
        <f t="shared" si="18"/>
        <v xml:space="preserve"> ?</v>
      </c>
      <c r="AA27" s="28">
        <f>'6兵庫県CI先行個別指標'!O375</f>
        <v>12914</v>
      </c>
      <c r="AB27" s="2629">
        <f t="shared" si="19"/>
        <v>12363.666666666666</v>
      </c>
      <c r="AC27" s="2629">
        <f t="shared" si="20"/>
        <v>163.33333333333212</v>
      </c>
      <c r="AD27" s="17">
        <f t="shared" si="21"/>
        <v>1</v>
      </c>
      <c r="AE27" s="17">
        <f t="shared" si="22"/>
        <v>1</v>
      </c>
      <c r="AF27" s="2664" t="str">
        <f t="shared" si="23"/>
        <v xml:space="preserve"> ?</v>
      </c>
      <c r="AG27" s="28">
        <f>'6兵庫県CI先行個別指標'!P375</f>
        <v>42</v>
      </c>
      <c r="AH27" s="2629">
        <f t="shared" si="24"/>
        <v>39</v>
      </c>
      <c r="AI27" s="2657">
        <f t="shared" si="34"/>
        <v>0</v>
      </c>
      <c r="AJ27" s="17">
        <f t="shared" si="25"/>
        <v>1</v>
      </c>
      <c r="AK27" s="17">
        <f t="shared" si="26"/>
        <v>1</v>
      </c>
      <c r="AL27" s="2664" t="str">
        <f t="shared" si="27"/>
        <v xml:space="preserve"> ?</v>
      </c>
      <c r="AM27" s="27">
        <f>'6兵庫県CI先行個別指標'!Q375</f>
        <v>95.7</v>
      </c>
      <c r="AN27" s="2629">
        <f t="shared" si="28"/>
        <v>96.333333333333329</v>
      </c>
      <c r="AO27" s="2629">
        <f t="shared" si="29"/>
        <v>-0.63333333333332575</v>
      </c>
      <c r="AP27" s="17">
        <f t="shared" si="30"/>
        <v>-1</v>
      </c>
      <c r="AQ27" s="17">
        <f t="shared" si="31"/>
        <v>-3</v>
      </c>
      <c r="AR27" s="2504" t="str">
        <f t="shared" si="32"/>
        <v xml:space="preserve">悪化 </v>
      </c>
    </row>
    <row r="28" spans="1:44">
      <c r="A28" s="112"/>
      <c r="B28" s="768" t="s">
        <v>12</v>
      </c>
      <c r="C28" s="27">
        <f>'6兵庫県CI先行個別指標'!K376</f>
        <v>111.5</v>
      </c>
      <c r="D28" s="2629">
        <f t="shared" si="0"/>
        <v>111.76666666666667</v>
      </c>
      <c r="E28" s="2629">
        <f t="shared" si="1"/>
        <v>-3</v>
      </c>
      <c r="F28" s="17">
        <f t="shared" si="2"/>
        <v>-1</v>
      </c>
      <c r="G28" s="17">
        <f t="shared" si="3"/>
        <v>-3</v>
      </c>
      <c r="H28" s="2664" t="str">
        <f t="shared" si="4"/>
        <v xml:space="preserve">悪化 </v>
      </c>
      <c r="I28" s="27">
        <f>'6兵庫県CI先行個別指標'!L376</f>
        <v>100.8</v>
      </c>
      <c r="J28" s="2629">
        <f t="shared" si="5"/>
        <v>108.43333333333334</v>
      </c>
      <c r="K28" s="2657">
        <f t="shared" si="33"/>
        <v>1.9666666666666544</v>
      </c>
      <c r="L28" s="17">
        <f t="shared" si="6"/>
        <v>1</v>
      </c>
      <c r="M28" s="17">
        <f t="shared" si="7"/>
        <v>1</v>
      </c>
      <c r="N28" s="2664" t="str">
        <f t="shared" si="8"/>
        <v xml:space="preserve"> ?</v>
      </c>
      <c r="O28" s="27">
        <f>'6兵庫県CI先行個別指標'!M376</f>
        <v>2248</v>
      </c>
      <c r="P28" s="2629">
        <f t="shared" si="9"/>
        <v>2721.3333333333335</v>
      </c>
      <c r="Q28" s="2629">
        <f t="shared" si="10"/>
        <v>-148.33333333333303</v>
      </c>
      <c r="R28" s="17">
        <f t="shared" si="11"/>
        <v>-1</v>
      </c>
      <c r="S28" s="17">
        <f t="shared" si="12"/>
        <v>1</v>
      </c>
      <c r="T28" s="2664" t="str">
        <f t="shared" si="13"/>
        <v xml:space="preserve"> ?</v>
      </c>
      <c r="U28" s="28">
        <f>'6兵庫県CI先行個別指標'!N376</f>
        <v>17317</v>
      </c>
      <c r="V28" s="2636">
        <f t="shared" si="14"/>
        <v>17739.666666666668</v>
      </c>
      <c r="W28" s="2635">
        <f t="shared" si="15"/>
        <v>-218.66666666666424</v>
      </c>
      <c r="X28" s="17">
        <f t="shared" si="16"/>
        <v>-1</v>
      </c>
      <c r="Y28" s="17">
        <f t="shared" si="17"/>
        <v>-1</v>
      </c>
      <c r="Z28" s="2664" t="str">
        <f t="shared" si="18"/>
        <v xml:space="preserve"> ?</v>
      </c>
      <c r="AA28" s="28">
        <f>'6兵庫県CI先行個別指標'!O376</f>
        <v>7776</v>
      </c>
      <c r="AB28" s="2629">
        <f t="shared" si="19"/>
        <v>10938.666666666666</v>
      </c>
      <c r="AC28" s="2629">
        <f t="shared" si="20"/>
        <v>-1425</v>
      </c>
      <c r="AD28" s="17">
        <f t="shared" si="21"/>
        <v>-1</v>
      </c>
      <c r="AE28" s="17">
        <f t="shared" si="22"/>
        <v>-1</v>
      </c>
      <c r="AF28" s="2664" t="str">
        <f t="shared" si="23"/>
        <v xml:space="preserve"> ?</v>
      </c>
      <c r="AG28" s="28">
        <f>'6兵庫県CI先行個別指標'!P376</f>
        <v>41</v>
      </c>
      <c r="AH28" s="2629">
        <f t="shared" si="24"/>
        <v>41</v>
      </c>
      <c r="AI28" s="2657">
        <f t="shared" si="34"/>
        <v>-2</v>
      </c>
      <c r="AJ28" s="17">
        <f t="shared" si="25"/>
        <v>-1</v>
      </c>
      <c r="AK28" s="17">
        <f t="shared" si="26"/>
        <v>-1</v>
      </c>
      <c r="AL28" s="2664" t="str">
        <f t="shared" si="27"/>
        <v xml:space="preserve"> ?</v>
      </c>
      <c r="AM28" s="27">
        <f>'6兵庫県CI先行個別指標'!Q376</f>
        <v>96.5</v>
      </c>
      <c r="AN28" s="2629">
        <f t="shared" si="28"/>
        <v>96.066666666666663</v>
      </c>
      <c r="AO28" s="2629">
        <f t="shared" si="29"/>
        <v>-0.26666666666666572</v>
      </c>
      <c r="AP28" s="17">
        <f t="shared" si="30"/>
        <v>-1</v>
      </c>
      <c r="AQ28" s="17">
        <f t="shared" si="31"/>
        <v>-3</v>
      </c>
      <c r="AR28" s="2504" t="str">
        <f t="shared" si="32"/>
        <v xml:space="preserve">悪化 </v>
      </c>
    </row>
    <row r="29" spans="1:44">
      <c r="A29" s="112"/>
      <c r="B29" s="768" t="s">
        <v>13</v>
      </c>
      <c r="C29" s="27">
        <f>'6兵庫県CI先行個別指標'!K377</f>
        <v>110.8</v>
      </c>
      <c r="D29" s="2629">
        <f t="shared" si="0"/>
        <v>111.43333333333334</v>
      </c>
      <c r="E29" s="2629">
        <f t="shared" si="1"/>
        <v>-0.3333333333333286</v>
      </c>
      <c r="F29" s="17">
        <f t="shared" si="2"/>
        <v>-1</v>
      </c>
      <c r="G29" s="17">
        <f t="shared" si="3"/>
        <v>-3</v>
      </c>
      <c r="H29" s="2664" t="str">
        <f t="shared" si="4"/>
        <v xml:space="preserve">悪化 </v>
      </c>
      <c r="I29" s="27">
        <f>'6兵庫県CI先行個別指標'!L377</f>
        <v>99.6</v>
      </c>
      <c r="J29" s="2629">
        <f t="shared" si="5"/>
        <v>99.466666666666654</v>
      </c>
      <c r="K29" s="2657">
        <f t="shared" si="33"/>
        <v>8.9666666666666828</v>
      </c>
      <c r="L29" s="17">
        <f t="shared" si="6"/>
        <v>1</v>
      </c>
      <c r="M29" s="17">
        <f t="shared" si="7"/>
        <v>3</v>
      </c>
      <c r="N29" s="2664" t="str">
        <f t="shared" si="8"/>
        <v xml:space="preserve">改善 </v>
      </c>
      <c r="O29" s="27">
        <f>'6兵庫県CI先行個別指標'!M377</f>
        <v>2398</v>
      </c>
      <c r="P29" s="2629">
        <f t="shared" si="9"/>
        <v>2688</v>
      </c>
      <c r="Q29" s="2629">
        <f t="shared" si="10"/>
        <v>-33.333333333333485</v>
      </c>
      <c r="R29" s="17">
        <f t="shared" si="11"/>
        <v>-1</v>
      </c>
      <c r="S29" s="17">
        <f t="shared" si="12"/>
        <v>-1</v>
      </c>
      <c r="T29" s="2664" t="str">
        <f t="shared" si="13"/>
        <v xml:space="preserve"> ?</v>
      </c>
      <c r="U29" s="28">
        <f>'6兵庫県CI先行個別指標'!N377</f>
        <v>17960</v>
      </c>
      <c r="V29" s="2636">
        <f t="shared" si="14"/>
        <v>17753</v>
      </c>
      <c r="W29" s="2635">
        <f t="shared" si="15"/>
        <v>13.333333333332121</v>
      </c>
      <c r="X29" s="17">
        <f t="shared" si="16"/>
        <v>1</v>
      </c>
      <c r="Y29" s="17">
        <f t="shared" si="17"/>
        <v>1</v>
      </c>
      <c r="Z29" s="2664" t="str">
        <f t="shared" si="18"/>
        <v xml:space="preserve"> ?</v>
      </c>
      <c r="AA29" s="28">
        <f>'6兵庫県CI先行個別指標'!O377</f>
        <v>9580</v>
      </c>
      <c r="AB29" s="2629">
        <f t="shared" si="19"/>
        <v>10090</v>
      </c>
      <c r="AC29" s="2629">
        <f t="shared" si="20"/>
        <v>-848.66666666666606</v>
      </c>
      <c r="AD29" s="17">
        <f t="shared" si="21"/>
        <v>-1</v>
      </c>
      <c r="AE29" s="17">
        <f t="shared" si="22"/>
        <v>-1</v>
      </c>
      <c r="AF29" s="2664" t="str">
        <f t="shared" si="23"/>
        <v xml:space="preserve"> ?</v>
      </c>
      <c r="AG29" s="28">
        <f>'6兵庫県CI先行個別指標'!P377</f>
        <v>40</v>
      </c>
      <c r="AH29" s="2629">
        <f t="shared" si="24"/>
        <v>41</v>
      </c>
      <c r="AI29" s="2657">
        <f t="shared" si="34"/>
        <v>0</v>
      </c>
      <c r="AJ29" s="17">
        <f t="shared" si="25"/>
        <v>1</v>
      </c>
      <c r="AK29" s="17">
        <f t="shared" si="26"/>
        <v>1</v>
      </c>
      <c r="AL29" s="2664" t="str">
        <f t="shared" si="27"/>
        <v xml:space="preserve"> ?</v>
      </c>
      <c r="AM29" s="27">
        <f>'6兵庫県CI先行個別指標'!Q377</f>
        <v>97.1</v>
      </c>
      <c r="AN29" s="2629">
        <f t="shared" si="28"/>
        <v>96.433333333333323</v>
      </c>
      <c r="AO29" s="2629">
        <f t="shared" si="29"/>
        <v>0.36666666666666003</v>
      </c>
      <c r="AP29" s="17">
        <f t="shared" si="30"/>
        <v>1</v>
      </c>
      <c r="AQ29" s="17">
        <f t="shared" si="31"/>
        <v>-1</v>
      </c>
      <c r="AR29" s="2504" t="str">
        <f t="shared" si="32"/>
        <v xml:space="preserve"> ?</v>
      </c>
    </row>
    <row r="30" spans="1:44">
      <c r="A30" s="112"/>
      <c r="B30" s="768" t="s">
        <v>14</v>
      </c>
      <c r="C30" s="27">
        <f>'6兵庫県CI先行個別指標'!K378</f>
        <v>110.6</v>
      </c>
      <c r="D30" s="2629">
        <f t="shared" si="0"/>
        <v>110.96666666666665</v>
      </c>
      <c r="E30" s="2629">
        <f t="shared" si="1"/>
        <v>-0.46666666666668277</v>
      </c>
      <c r="F30" s="17">
        <f t="shared" si="2"/>
        <v>-1</v>
      </c>
      <c r="G30" s="17">
        <f t="shared" si="3"/>
        <v>-3</v>
      </c>
      <c r="H30" s="2664" t="str">
        <f t="shared" si="4"/>
        <v xml:space="preserve">悪化 </v>
      </c>
      <c r="I30" s="27">
        <f>'6兵庫県CI先行個別指標'!L378</f>
        <v>97.6</v>
      </c>
      <c r="J30" s="2629">
        <f t="shared" si="5"/>
        <v>99.333333333333329</v>
      </c>
      <c r="K30" s="2657">
        <f t="shared" si="33"/>
        <v>0.13333333333332575</v>
      </c>
      <c r="L30" s="17">
        <f t="shared" si="6"/>
        <v>1</v>
      </c>
      <c r="M30" s="17">
        <f t="shared" si="7"/>
        <v>3</v>
      </c>
      <c r="N30" s="2664" t="str">
        <f t="shared" si="8"/>
        <v xml:space="preserve">改善 </v>
      </c>
      <c r="O30" s="27">
        <f>'6兵庫県CI先行個別指標'!M378</f>
        <v>2813</v>
      </c>
      <c r="P30" s="2629">
        <f t="shared" si="9"/>
        <v>2486.3333333333335</v>
      </c>
      <c r="Q30" s="2629">
        <f t="shared" si="10"/>
        <v>-201.66666666666652</v>
      </c>
      <c r="R30" s="17">
        <f t="shared" si="11"/>
        <v>-1</v>
      </c>
      <c r="S30" s="17">
        <f t="shared" si="12"/>
        <v>-3</v>
      </c>
      <c r="T30" s="2664" t="str">
        <f t="shared" si="13"/>
        <v xml:space="preserve">悪化 </v>
      </c>
      <c r="U30" s="28">
        <f>'6兵庫県CI先行個別指標'!N378</f>
        <v>17772</v>
      </c>
      <c r="V30" s="2636">
        <f t="shared" si="14"/>
        <v>17683</v>
      </c>
      <c r="W30" s="2635">
        <f t="shared" si="15"/>
        <v>-70</v>
      </c>
      <c r="X30" s="17">
        <f t="shared" si="16"/>
        <v>-1</v>
      </c>
      <c r="Y30" s="17">
        <f t="shared" si="17"/>
        <v>-1</v>
      </c>
      <c r="Z30" s="2664" t="str">
        <f t="shared" si="18"/>
        <v xml:space="preserve"> ?</v>
      </c>
      <c r="AA30" s="28">
        <f>'6兵庫県CI先行個別指標'!O378</f>
        <v>9574</v>
      </c>
      <c r="AB30" s="2629">
        <f t="shared" si="19"/>
        <v>8976.6666666666661</v>
      </c>
      <c r="AC30" s="2629">
        <f t="shared" si="20"/>
        <v>-1113.3333333333339</v>
      </c>
      <c r="AD30" s="17">
        <f t="shared" si="21"/>
        <v>-1</v>
      </c>
      <c r="AE30" s="17">
        <f t="shared" si="22"/>
        <v>-3</v>
      </c>
      <c r="AF30" s="2664" t="str">
        <f t="shared" si="23"/>
        <v xml:space="preserve">悪化 </v>
      </c>
      <c r="AG30" s="28">
        <f>'6兵庫県CI先行個別指標'!P378</f>
        <v>45</v>
      </c>
      <c r="AH30" s="2629">
        <f t="shared" si="24"/>
        <v>42</v>
      </c>
      <c r="AI30" s="2657">
        <f t="shared" si="34"/>
        <v>-1</v>
      </c>
      <c r="AJ30" s="17">
        <f t="shared" si="25"/>
        <v>-1</v>
      </c>
      <c r="AK30" s="17">
        <f t="shared" si="26"/>
        <v>-1</v>
      </c>
      <c r="AL30" s="2664" t="str">
        <f t="shared" si="27"/>
        <v xml:space="preserve"> ?</v>
      </c>
      <c r="AM30" s="27">
        <f>'6兵庫県CI先行個別指標'!Q378</f>
        <v>99</v>
      </c>
      <c r="AN30" s="2629">
        <f t="shared" si="28"/>
        <v>97.533333333333346</v>
      </c>
      <c r="AO30" s="2629">
        <f t="shared" si="29"/>
        <v>1.1000000000000227</v>
      </c>
      <c r="AP30" s="17">
        <f t="shared" si="30"/>
        <v>1</v>
      </c>
      <c r="AQ30" s="17">
        <f t="shared" si="31"/>
        <v>1</v>
      </c>
      <c r="AR30" s="2504" t="str">
        <f t="shared" si="32"/>
        <v xml:space="preserve"> ?</v>
      </c>
    </row>
    <row r="31" spans="1:44">
      <c r="A31" s="111" t="s">
        <v>790</v>
      </c>
      <c r="B31" s="770" t="s">
        <v>3</v>
      </c>
      <c r="C31" s="25">
        <f>'6兵庫県CI先行個別指標'!K379</f>
        <v>114.6</v>
      </c>
      <c r="D31" s="2642">
        <f t="shared" si="0"/>
        <v>112</v>
      </c>
      <c r="E31" s="2642">
        <f t="shared" si="1"/>
        <v>1.0333333333333456</v>
      </c>
      <c r="F31" s="404">
        <f t="shared" si="2"/>
        <v>1</v>
      </c>
      <c r="G31" s="404">
        <f t="shared" si="3"/>
        <v>-1</v>
      </c>
      <c r="H31" s="2663" t="str">
        <f t="shared" si="4"/>
        <v xml:space="preserve"> ?</v>
      </c>
      <c r="I31" s="25">
        <f>'6兵庫県CI先行個別指標'!L379</f>
        <v>95.3</v>
      </c>
      <c r="J31" s="2642">
        <f t="shared" si="5"/>
        <v>97.5</v>
      </c>
      <c r="K31" s="2659">
        <f t="shared" si="33"/>
        <v>1.8333333333333286</v>
      </c>
      <c r="L31" s="404">
        <f t="shared" si="6"/>
        <v>1</v>
      </c>
      <c r="M31" s="404">
        <f t="shared" si="7"/>
        <v>3</v>
      </c>
      <c r="N31" s="2663" t="str">
        <f t="shared" si="8"/>
        <v xml:space="preserve">改善 </v>
      </c>
      <c r="O31" s="25">
        <f>'6兵庫県CI先行個別指標'!M379</f>
        <v>2887</v>
      </c>
      <c r="P31" s="2642">
        <f t="shared" si="9"/>
        <v>2699.3333333333335</v>
      </c>
      <c r="Q31" s="2642">
        <f t="shared" si="10"/>
        <v>213</v>
      </c>
      <c r="R31" s="404">
        <f t="shared" si="11"/>
        <v>1</v>
      </c>
      <c r="S31" s="404">
        <f t="shared" si="12"/>
        <v>-1</v>
      </c>
      <c r="T31" s="2663" t="str">
        <f t="shared" si="13"/>
        <v xml:space="preserve"> ?</v>
      </c>
      <c r="U31" s="26">
        <f>'6兵庫県CI先行個別指標'!N379</f>
        <v>14707</v>
      </c>
      <c r="V31" s="2643">
        <f t="shared" si="14"/>
        <v>16813</v>
      </c>
      <c r="W31" s="2644">
        <f t="shared" si="15"/>
        <v>-870</v>
      </c>
      <c r="X31" s="404">
        <f t="shared" si="16"/>
        <v>-1</v>
      </c>
      <c r="Y31" s="404">
        <f t="shared" si="17"/>
        <v>-1</v>
      </c>
      <c r="Z31" s="2663" t="str">
        <f t="shared" si="18"/>
        <v xml:space="preserve"> ?</v>
      </c>
      <c r="AA31" s="26">
        <f>'6兵庫県CI先行個別指標'!O379</f>
        <v>9324</v>
      </c>
      <c r="AB31" s="2642">
        <f t="shared" si="19"/>
        <v>9492.6666666666661</v>
      </c>
      <c r="AC31" s="2642">
        <f t="shared" si="20"/>
        <v>516</v>
      </c>
      <c r="AD31" s="404">
        <f t="shared" si="21"/>
        <v>1</v>
      </c>
      <c r="AE31" s="404">
        <f t="shared" si="22"/>
        <v>-1</v>
      </c>
      <c r="AF31" s="2663" t="str">
        <f t="shared" si="23"/>
        <v xml:space="preserve"> ?</v>
      </c>
      <c r="AG31" s="26">
        <f>'6兵庫県CI先行個別指標'!P379</f>
        <v>37</v>
      </c>
      <c r="AH31" s="2642">
        <f t="shared" si="24"/>
        <v>40.666666666666664</v>
      </c>
      <c r="AI31" s="2659">
        <f t="shared" si="34"/>
        <v>1.3333333333333357</v>
      </c>
      <c r="AJ31" s="404">
        <f t="shared" si="25"/>
        <v>1</v>
      </c>
      <c r="AK31" s="404">
        <f t="shared" si="26"/>
        <v>1</v>
      </c>
      <c r="AL31" s="2663" t="str">
        <f t="shared" si="27"/>
        <v xml:space="preserve"> ?</v>
      </c>
      <c r="AM31" s="25">
        <f>'6兵庫県CI先行個別指標'!Q379</f>
        <v>98.4</v>
      </c>
      <c r="AN31" s="2642">
        <f t="shared" si="28"/>
        <v>98.166666666666671</v>
      </c>
      <c r="AO31" s="2642">
        <f t="shared" si="29"/>
        <v>0.63333333333332575</v>
      </c>
      <c r="AP31" s="404">
        <f t="shared" si="30"/>
        <v>1</v>
      </c>
      <c r="AQ31" s="404">
        <f t="shared" si="31"/>
        <v>3</v>
      </c>
      <c r="AR31" s="2660" t="str">
        <f t="shared" si="32"/>
        <v xml:space="preserve">改善 </v>
      </c>
    </row>
    <row r="32" spans="1:44">
      <c r="A32" s="112">
        <v>2020</v>
      </c>
      <c r="B32" s="768" t="s">
        <v>4</v>
      </c>
      <c r="C32" s="27">
        <f>'6兵庫県CI先行個別指標'!K380</f>
        <v>112</v>
      </c>
      <c r="D32" s="2645">
        <f t="shared" si="0"/>
        <v>112.39999999999999</v>
      </c>
      <c r="E32" s="2645">
        <f t="shared" si="1"/>
        <v>0.39999999999999147</v>
      </c>
      <c r="F32" s="17">
        <f t="shared" si="2"/>
        <v>1</v>
      </c>
      <c r="G32" s="17">
        <f t="shared" si="3"/>
        <v>1</v>
      </c>
      <c r="H32" s="2664" t="str">
        <f t="shared" si="4"/>
        <v xml:space="preserve"> ?</v>
      </c>
      <c r="I32" s="27">
        <f>'6兵庫県CI先行個別指標'!L380</f>
        <v>98.4</v>
      </c>
      <c r="J32" s="2645">
        <f t="shared" si="5"/>
        <v>97.09999999999998</v>
      </c>
      <c r="K32" s="2657">
        <f t="shared" si="33"/>
        <v>0.4000000000000199</v>
      </c>
      <c r="L32" s="17">
        <f t="shared" si="6"/>
        <v>1</v>
      </c>
      <c r="M32" s="17">
        <f t="shared" si="7"/>
        <v>3</v>
      </c>
      <c r="N32" s="2664" t="str">
        <f t="shared" si="8"/>
        <v xml:space="preserve">改善 </v>
      </c>
      <c r="O32" s="27">
        <f>'6兵庫県CI先行個別指標'!M380</f>
        <v>1971</v>
      </c>
      <c r="P32" s="2645">
        <f t="shared" si="9"/>
        <v>2557</v>
      </c>
      <c r="Q32" s="2645">
        <f t="shared" si="10"/>
        <v>-142.33333333333348</v>
      </c>
      <c r="R32" s="17">
        <f t="shared" si="11"/>
        <v>-1</v>
      </c>
      <c r="S32" s="17">
        <f t="shared" si="12"/>
        <v>-1</v>
      </c>
      <c r="T32" s="2664" t="str">
        <f t="shared" si="13"/>
        <v xml:space="preserve"> ?</v>
      </c>
      <c r="U32" s="28">
        <f>'6兵庫県CI先行個別指標'!N380</f>
        <v>15785</v>
      </c>
      <c r="V32" s="2646">
        <f t="shared" si="14"/>
        <v>16088</v>
      </c>
      <c r="W32" s="2647">
        <f t="shared" si="15"/>
        <v>-725</v>
      </c>
      <c r="X32" s="17">
        <f t="shared" si="16"/>
        <v>-1</v>
      </c>
      <c r="Y32" s="17">
        <f t="shared" si="17"/>
        <v>-3</v>
      </c>
      <c r="Z32" s="2664" t="str">
        <f t="shared" si="18"/>
        <v xml:space="preserve">悪化 </v>
      </c>
      <c r="AA32" s="28">
        <f>'6兵庫県CI先行個別指標'!O380</f>
        <v>9748</v>
      </c>
      <c r="AB32" s="2645">
        <f t="shared" si="19"/>
        <v>9548.6666666666661</v>
      </c>
      <c r="AC32" s="2645">
        <f t="shared" si="20"/>
        <v>56</v>
      </c>
      <c r="AD32" s="17">
        <f t="shared" si="21"/>
        <v>1</v>
      </c>
      <c r="AE32" s="17">
        <f t="shared" si="22"/>
        <v>1</v>
      </c>
      <c r="AF32" s="2664" t="str">
        <f t="shared" si="23"/>
        <v xml:space="preserve"> ?</v>
      </c>
      <c r="AG32" s="28">
        <f>'6兵庫県CI先行個別指標'!P380</f>
        <v>42</v>
      </c>
      <c r="AH32" s="2645">
        <f t="shared" si="24"/>
        <v>41.333333333333336</v>
      </c>
      <c r="AI32" s="2657">
        <f t="shared" si="34"/>
        <v>-0.6666666666666714</v>
      </c>
      <c r="AJ32" s="17">
        <f t="shared" si="25"/>
        <v>-1</v>
      </c>
      <c r="AK32" s="17">
        <f t="shared" si="26"/>
        <v>-1</v>
      </c>
      <c r="AL32" s="2664" t="str">
        <f t="shared" si="27"/>
        <v xml:space="preserve"> ?</v>
      </c>
      <c r="AM32" s="27">
        <f>'6兵庫県CI先行個別指標'!Q380</f>
        <v>96</v>
      </c>
      <c r="AN32" s="2645">
        <f t="shared" si="28"/>
        <v>97.8</v>
      </c>
      <c r="AO32" s="2645">
        <f t="shared" si="29"/>
        <v>-0.36666666666667425</v>
      </c>
      <c r="AP32" s="17">
        <f t="shared" si="30"/>
        <v>-1</v>
      </c>
      <c r="AQ32" s="17">
        <f t="shared" si="31"/>
        <v>1</v>
      </c>
      <c r="AR32" s="2504" t="str">
        <f t="shared" si="32"/>
        <v xml:space="preserve"> ?</v>
      </c>
    </row>
    <row r="33" spans="1:44">
      <c r="A33" s="112"/>
      <c r="B33" s="768" t="s">
        <v>5</v>
      </c>
      <c r="C33" s="27">
        <f>'6兵庫県CI先行個別指標'!K381</f>
        <v>119.4</v>
      </c>
      <c r="D33" s="2645">
        <f t="shared" si="0"/>
        <v>115.33333333333333</v>
      </c>
      <c r="E33" s="2645">
        <f t="shared" si="1"/>
        <v>2.9333333333333371</v>
      </c>
      <c r="F33" s="17">
        <f t="shared" si="2"/>
        <v>1</v>
      </c>
      <c r="G33" s="17">
        <f t="shared" si="3"/>
        <v>3</v>
      </c>
      <c r="H33" s="2664" t="str">
        <f t="shared" si="4"/>
        <v xml:space="preserve">改善 </v>
      </c>
      <c r="I33" s="27">
        <f>'6兵庫県CI先行個別指標'!L381</f>
        <v>99.2</v>
      </c>
      <c r="J33" s="2645">
        <f t="shared" si="5"/>
        <v>97.633333333333326</v>
      </c>
      <c r="K33" s="2657">
        <f t="shared" si="33"/>
        <v>-0.53333333333334565</v>
      </c>
      <c r="L33" s="17">
        <f t="shared" si="6"/>
        <v>-1</v>
      </c>
      <c r="M33" s="17">
        <f t="shared" si="7"/>
        <v>1</v>
      </c>
      <c r="N33" s="2664" t="str">
        <f t="shared" si="8"/>
        <v xml:space="preserve"> ?</v>
      </c>
      <c r="O33" s="27">
        <f>'6兵庫県CI先行個別指標'!M381</f>
        <v>2838</v>
      </c>
      <c r="P33" s="2645">
        <f t="shared" si="9"/>
        <v>2565.3333333333335</v>
      </c>
      <c r="Q33" s="2645">
        <f t="shared" si="10"/>
        <v>8.3333333333334849</v>
      </c>
      <c r="R33" s="17">
        <f t="shared" si="11"/>
        <v>1</v>
      </c>
      <c r="S33" s="17">
        <f t="shared" si="12"/>
        <v>1</v>
      </c>
      <c r="T33" s="2664" t="str">
        <f t="shared" si="13"/>
        <v xml:space="preserve"> ?</v>
      </c>
      <c r="U33" s="28">
        <f>'6兵庫県CI先行個別指標'!N381</f>
        <v>15377</v>
      </c>
      <c r="V33" s="2646">
        <f t="shared" si="14"/>
        <v>15289.666666666666</v>
      </c>
      <c r="W33" s="2647">
        <f t="shared" si="15"/>
        <v>-798.33333333333394</v>
      </c>
      <c r="X33" s="17">
        <f t="shared" si="16"/>
        <v>-1</v>
      </c>
      <c r="Y33" s="17">
        <f t="shared" si="17"/>
        <v>-3</v>
      </c>
      <c r="Z33" s="2664" t="str">
        <f t="shared" si="18"/>
        <v xml:space="preserve">悪化 </v>
      </c>
      <c r="AA33" s="28">
        <f>'6兵庫県CI先行個別指標'!O381</f>
        <v>9557</v>
      </c>
      <c r="AB33" s="2645">
        <f t="shared" si="19"/>
        <v>9543</v>
      </c>
      <c r="AC33" s="2645">
        <f t="shared" si="20"/>
        <v>-5.6666666666660603</v>
      </c>
      <c r="AD33" s="17">
        <f t="shared" si="21"/>
        <v>-1</v>
      </c>
      <c r="AE33" s="17">
        <f t="shared" si="22"/>
        <v>1</v>
      </c>
      <c r="AF33" s="2664" t="str">
        <f t="shared" si="23"/>
        <v xml:space="preserve"> ?</v>
      </c>
      <c r="AG33" s="28">
        <f>'6兵庫県CI先行個別指標'!P381</f>
        <v>34</v>
      </c>
      <c r="AH33" s="2645">
        <f t="shared" si="24"/>
        <v>37.666666666666664</v>
      </c>
      <c r="AI33" s="2657">
        <f t="shared" si="34"/>
        <v>3.6666666666666714</v>
      </c>
      <c r="AJ33" s="17">
        <f t="shared" si="25"/>
        <v>1</v>
      </c>
      <c r="AK33" s="17">
        <f t="shared" si="26"/>
        <v>1</v>
      </c>
      <c r="AL33" s="2664" t="str">
        <f t="shared" si="27"/>
        <v xml:space="preserve"> ?</v>
      </c>
      <c r="AM33" s="27">
        <f>'6兵庫県CI先行個別指標'!Q381</f>
        <v>90.5</v>
      </c>
      <c r="AN33" s="2645">
        <f t="shared" si="28"/>
        <v>94.966666666666654</v>
      </c>
      <c r="AO33" s="2645">
        <f t="shared" si="29"/>
        <v>-2.8333333333333428</v>
      </c>
      <c r="AP33" s="17">
        <f t="shared" si="30"/>
        <v>-1</v>
      </c>
      <c r="AQ33" s="17">
        <f t="shared" si="31"/>
        <v>-1</v>
      </c>
      <c r="AR33" s="2504" t="str">
        <f t="shared" si="32"/>
        <v xml:space="preserve"> ?</v>
      </c>
    </row>
    <row r="34" spans="1:44">
      <c r="A34" s="112"/>
      <c r="B34" s="768" t="s">
        <v>6</v>
      </c>
      <c r="C34" s="27">
        <f>'6兵庫県CI先行個別指標'!K382</f>
        <v>92.3</v>
      </c>
      <c r="D34" s="2645">
        <f t="shared" si="0"/>
        <v>107.89999999999999</v>
      </c>
      <c r="E34" s="2645">
        <f t="shared" si="1"/>
        <v>-7.4333333333333371</v>
      </c>
      <c r="F34" s="17">
        <f t="shared" si="2"/>
        <v>-1</v>
      </c>
      <c r="G34" s="17">
        <f t="shared" si="3"/>
        <v>1</v>
      </c>
      <c r="H34" s="2664" t="str">
        <f t="shared" si="4"/>
        <v xml:space="preserve"> ?</v>
      </c>
      <c r="I34" s="27">
        <f>'6兵庫県CI先行個別指標'!L382</f>
        <v>106.1</v>
      </c>
      <c r="J34" s="2645">
        <f t="shared" si="5"/>
        <v>101.23333333333335</v>
      </c>
      <c r="K34" s="2657">
        <f t="shared" si="33"/>
        <v>-3.6000000000000227</v>
      </c>
      <c r="L34" s="17">
        <f t="shared" si="6"/>
        <v>-1</v>
      </c>
      <c r="M34" s="17">
        <f t="shared" si="7"/>
        <v>-1</v>
      </c>
      <c r="N34" s="2664" t="str">
        <f t="shared" si="8"/>
        <v xml:space="preserve"> ?</v>
      </c>
      <c r="O34" s="27">
        <f>'6兵庫県CI先行個別指標'!M382</f>
        <v>2889</v>
      </c>
      <c r="P34" s="2645">
        <f t="shared" si="9"/>
        <v>2566</v>
      </c>
      <c r="Q34" s="2645">
        <f t="shared" si="10"/>
        <v>0.66666666666651508</v>
      </c>
      <c r="R34" s="17">
        <f t="shared" si="11"/>
        <v>1</v>
      </c>
      <c r="S34" s="17">
        <f t="shared" si="12"/>
        <v>1</v>
      </c>
      <c r="T34" s="2664" t="str">
        <f t="shared" si="13"/>
        <v xml:space="preserve"> ?</v>
      </c>
      <c r="U34" s="28">
        <f>'6兵庫県CI先行個別指標'!N382</f>
        <v>12231</v>
      </c>
      <c r="V34" s="2646">
        <f t="shared" si="14"/>
        <v>14464.333333333334</v>
      </c>
      <c r="W34" s="2647">
        <f t="shared" si="15"/>
        <v>-825.33333333333212</v>
      </c>
      <c r="X34" s="17">
        <f t="shared" si="16"/>
        <v>-1</v>
      </c>
      <c r="Y34" s="17">
        <f t="shared" si="17"/>
        <v>-3</v>
      </c>
      <c r="Z34" s="2664" t="str">
        <f t="shared" si="18"/>
        <v xml:space="preserve">悪化 </v>
      </c>
      <c r="AA34" s="28">
        <f>'6兵庫県CI先行個別指標'!O382</f>
        <v>8345</v>
      </c>
      <c r="AB34" s="2645">
        <f t="shared" si="19"/>
        <v>9216.6666666666661</v>
      </c>
      <c r="AC34" s="2645">
        <f t="shared" si="20"/>
        <v>-326.33333333333394</v>
      </c>
      <c r="AD34" s="17">
        <f t="shared" si="21"/>
        <v>-1</v>
      </c>
      <c r="AE34" s="17">
        <f t="shared" si="22"/>
        <v>-1</v>
      </c>
      <c r="AF34" s="2664" t="str">
        <f t="shared" si="23"/>
        <v xml:space="preserve"> ?</v>
      </c>
      <c r="AG34" s="28">
        <f>'6兵庫県CI先行個別指標'!P382</f>
        <v>46</v>
      </c>
      <c r="AH34" s="2645">
        <f t="shared" si="24"/>
        <v>40.666666666666664</v>
      </c>
      <c r="AI34" s="2657">
        <f t="shared" si="34"/>
        <v>-3</v>
      </c>
      <c r="AJ34" s="17">
        <f t="shared" si="25"/>
        <v>-1</v>
      </c>
      <c r="AK34" s="17">
        <f t="shared" si="26"/>
        <v>-1</v>
      </c>
      <c r="AL34" s="2664" t="str">
        <f t="shared" si="27"/>
        <v xml:space="preserve"> ?</v>
      </c>
      <c r="AM34" s="27">
        <f>'6兵庫県CI先行個別指標'!Q382</f>
        <v>87.7</v>
      </c>
      <c r="AN34" s="2645">
        <f t="shared" si="28"/>
        <v>91.399999999999991</v>
      </c>
      <c r="AO34" s="2645">
        <f t="shared" si="29"/>
        <v>-3.5666666666666629</v>
      </c>
      <c r="AP34" s="17">
        <f t="shared" si="30"/>
        <v>-1</v>
      </c>
      <c r="AQ34" s="17">
        <f t="shared" si="31"/>
        <v>-3</v>
      </c>
      <c r="AR34" s="2504" t="str">
        <f t="shared" si="32"/>
        <v xml:space="preserve">悪化 </v>
      </c>
    </row>
    <row r="35" spans="1:44">
      <c r="A35" s="112"/>
      <c r="B35" s="768" t="s">
        <v>7</v>
      </c>
      <c r="C35" s="27">
        <f>'6兵庫県CI先行個別指標'!K383</f>
        <v>84.7</v>
      </c>
      <c r="D35" s="2645">
        <f t="shared" si="0"/>
        <v>98.8</v>
      </c>
      <c r="E35" s="2645">
        <f t="shared" si="1"/>
        <v>-9.0999999999999943</v>
      </c>
      <c r="F35" s="17">
        <f t="shared" si="2"/>
        <v>-1</v>
      </c>
      <c r="G35" s="17">
        <f t="shared" si="3"/>
        <v>-1</v>
      </c>
      <c r="H35" s="2664" t="str">
        <f t="shared" si="4"/>
        <v xml:space="preserve"> ?</v>
      </c>
      <c r="I35" s="27">
        <f>'6兵庫県CI先行個別指標'!L383</f>
        <v>113.5</v>
      </c>
      <c r="J35" s="2645">
        <f t="shared" si="5"/>
        <v>106.26666666666667</v>
      </c>
      <c r="K35" s="2657">
        <f t="shared" si="33"/>
        <v>-5.0333333333333172</v>
      </c>
      <c r="L35" s="17">
        <f t="shared" si="6"/>
        <v>-1</v>
      </c>
      <c r="M35" s="17">
        <f t="shared" si="7"/>
        <v>-3</v>
      </c>
      <c r="N35" s="2664" t="str">
        <f t="shared" si="8"/>
        <v xml:space="preserve">悪化 </v>
      </c>
      <c r="O35" s="27">
        <f>'6兵庫県CI先行個別指標'!M383</f>
        <v>2553</v>
      </c>
      <c r="P35" s="2645">
        <f t="shared" si="9"/>
        <v>2760</v>
      </c>
      <c r="Q35" s="2645">
        <f t="shared" si="10"/>
        <v>194</v>
      </c>
      <c r="R35" s="17">
        <f t="shared" si="11"/>
        <v>1</v>
      </c>
      <c r="S35" s="17">
        <f t="shared" si="12"/>
        <v>3</v>
      </c>
      <c r="T35" s="2664" t="str">
        <f t="shared" si="13"/>
        <v xml:space="preserve">改善 </v>
      </c>
      <c r="U35" s="28">
        <f>'6兵庫県CI先行個別指標'!N383</f>
        <v>13057</v>
      </c>
      <c r="V35" s="2646">
        <f t="shared" si="14"/>
        <v>13555</v>
      </c>
      <c r="W35" s="2647">
        <f t="shared" si="15"/>
        <v>-909.33333333333394</v>
      </c>
      <c r="X35" s="17">
        <f t="shared" si="16"/>
        <v>-1</v>
      </c>
      <c r="Y35" s="17">
        <f t="shared" si="17"/>
        <v>-3</v>
      </c>
      <c r="Z35" s="2664" t="str">
        <f t="shared" si="18"/>
        <v xml:space="preserve">悪化 </v>
      </c>
      <c r="AA35" s="28">
        <f>'6兵庫県CI先行個別指標'!O383</f>
        <v>7055</v>
      </c>
      <c r="AB35" s="2645">
        <f t="shared" si="19"/>
        <v>8319</v>
      </c>
      <c r="AC35" s="2645">
        <f t="shared" si="20"/>
        <v>-897.66666666666606</v>
      </c>
      <c r="AD35" s="17">
        <f t="shared" si="21"/>
        <v>-1</v>
      </c>
      <c r="AE35" s="17">
        <f t="shared" si="22"/>
        <v>-3</v>
      </c>
      <c r="AF35" s="2664" t="str">
        <f t="shared" si="23"/>
        <v xml:space="preserve">悪化 </v>
      </c>
      <c r="AG35" s="28">
        <f>'6兵庫県CI先行個別指標'!P383</f>
        <v>11</v>
      </c>
      <c r="AH35" s="2645">
        <f t="shared" si="24"/>
        <v>30.333333333333332</v>
      </c>
      <c r="AI35" s="2657">
        <f t="shared" si="34"/>
        <v>10.333333333333332</v>
      </c>
      <c r="AJ35" s="17">
        <f t="shared" si="25"/>
        <v>1</v>
      </c>
      <c r="AK35" s="17">
        <f t="shared" si="26"/>
        <v>1</v>
      </c>
      <c r="AL35" s="2664" t="str">
        <f t="shared" si="27"/>
        <v xml:space="preserve"> ?</v>
      </c>
      <c r="AM35" s="27">
        <f>'6兵庫県CI先行個別指標'!Q383</f>
        <v>89.1</v>
      </c>
      <c r="AN35" s="2645">
        <f t="shared" si="28"/>
        <v>89.09999999999998</v>
      </c>
      <c r="AO35" s="2645">
        <f t="shared" si="29"/>
        <v>-2.3000000000000114</v>
      </c>
      <c r="AP35" s="17">
        <f t="shared" si="30"/>
        <v>-1</v>
      </c>
      <c r="AQ35" s="17">
        <f t="shared" si="31"/>
        <v>-3</v>
      </c>
      <c r="AR35" s="2504" t="str">
        <f t="shared" si="32"/>
        <v xml:space="preserve">悪化 </v>
      </c>
    </row>
    <row r="36" spans="1:44">
      <c r="A36" s="112"/>
      <c r="B36" s="768" t="s">
        <v>8</v>
      </c>
      <c r="C36" s="27">
        <f>'6兵庫県CI先行個別指標'!K384</f>
        <v>85.6</v>
      </c>
      <c r="D36" s="2645">
        <f t="shared" si="0"/>
        <v>87.533333333333346</v>
      </c>
      <c r="E36" s="2645">
        <f t="shared" si="1"/>
        <v>-11.266666666666652</v>
      </c>
      <c r="F36" s="17">
        <f t="shared" si="2"/>
        <v>-1</v>
      </c>
      <c r="G36" s="17">
        <f t="shared" si="3"/>
        <v>-3</v>
      </c>
      <c r="H36" s="2664" t="str">
        <f t="shared" si="4"/>
        <v xml:space="preserve">悪化 </v>
      </c>
      <c r="I36" s="27">
        <f>'6兵庫県CI先行個別指標'!L384</f>
        <v>107.8</v>
      </c>
      <c r="J36" s="2645">
        <f t="shared" si="5"/>
        <v>109.13333333333333</v>
      </c>
      <c r="K36" s="2657">
        <f t="shared" si="33"/>
        <v>-2.86666666666666</v>
      </c>
      <c r="L36" s="17">
        <f t="shared" si="6"/>
        <v>-1</v>
      </c>
      <c r="M36" s="17">
        <f t="shared" si="7"/>
        <v>-3</v>
      </c>
      <c r="N36" s="2664" t="str">
        <f t="shared" si="8"/>
        <v xml:space="preserve">悪化 </v>
      </c>
      <c r="O36" s="27">
        <f>'6兵庫県CI先行個別指標'!M384</f>
        <v>2647</v>
      </c>
      <c r="P36" s="2645">
        <f t="shared" si="9"/>
        <v>2696.3333333333335</v>
      </c>
      <c r="Q36" s="2645">
        <f t="shared" si="10"/>
        <v>-63.666666666666515</v>
      </c>
      <c r="R36" s="17">
        <f t="shared" si="11"/>
        <v>-1</v>
      </c>
      <c r="S36" s="17">
        <f t="shared" si="12"/>
        <v>1</v>
      </c>
      <c r="T36" s="2664" t="str">
        <f t="shared" si="13"/>
        <v xml:space="preserve"> ?</v>
      </c>
      <c r="U36" s="28">
        <f>'6兵庫県CI先行個別指標'!N384</f>
        <v>14466</v>
      </c>
      <c r="V36" s="2646">
        <f t="shared" si="14"/>
        <v>13251.333333333334</v>
      </c>
      <c r="W36" s="2647">
        <f t="shared" si="15"/>
        <v>-303.66666666666606</v>
      </c>
      <c r="X36" s="17">
        <f t="shared" si="16"/>
        <v>-1</v>
      </c>
      <c r="Y36" s="17">
        <f t="shared" si="17"/>
        <v>-3</v>
      </c>
      <c r="Z36" s="2664" t="str">
        <f t="shared" si="18"/>
        <v xml:space="preserve">悪化 </v>
      </c>
      <c r="AA36" s="28">
        <f>'6兵庫県CI先行個別指標'!O384</f>
        <v>8472</v>
      </c>
      <c r="AB36" s="2645">
        <f t="shared" si="19"/>
        <v>7957.333333333333</v>
      </c>
      <c r="AC36" s="2645">
        <f t="shared" si="20"/>
        <v>-361.66666666666697</v>
      </c>
      <c r="AD36" s="17">
        <f t="shared" si="21"/>
        <v>-1</v>
      </c>
      <c r="AE36" s="17">
        <f t="shared" si="22"/>
        <v>-3</v>
      </c>
      <c r="AF36" s="2664" t="str">
        <f t="shared" si="23"/>
        <v xml:space="preserve">悪化 </v>
      </c>
      <c r="AG36" s="28">
        <f>'6兵庫県CI先行個別指標'!P384</f>
        <v>40</v>
      </c>
      <c r="AH36" s="2645">
        <f t="shared" si="24"/>
        <v>32.333333333333336</v>
      </c>
      <c r="AI36" s="2657">
        <f t="shared" si="34"/>
        <v>-2.0000000000000036</v>
      </c>
      <c r="AJ36" s="17">
        <f t="shared" si="25"/>
        <v>-1</v>
      </c>
      <c r="AK36" s="17">
        <f t="shared" si="26"/>
        <v>-1</v>
      </c>
      <c r="AL36" s="2664" t="str">
        <f t="shared" si="27"/>
        <v xml:space="preserve"> ?</v>
      </c>
      <c r="AM36" s="27">
        <f>'6兵庫県CI先行個別指標'!Q384</f>
        <v>91.7</v>
      </c>
      <c r="AN36" s="2645">
        <f t="shared" si="28"/>
        <v>89.5</v>
      </c>
      <c r="AO36" s="2645">
        <f t="shared" si="29"/>
        <v>0.4000000000000199</v>
      </c>
      <c r="AP36" s="17">
        <f t="shared" si="30"/>
        <v>1</v>
      </c>
      <c r="AQ36" s="17">
        <f t="shared" si="31"/>
        <v>-1</v>
      </c>
      <c r="AR36" s="2504" t="str">
        <f t="shared" si="32"/>
        <v xml:space="preserve"> ?</v>
      </c>
    </row>
    <row r="37" spans="1:44">
      <c r="A37" s="112"/>
      <c r="B37" s="768" t="s">
        <v>9</v>
      </c>
      <c r="C37" s="27">
        <f>'6兵庫県CI先行個別指標'!K385</f>
        <v>88.8</v>
      </c>
      <c r="D37" s="2645">
        <f t="shared" si="0"/>
        <v>86.366666666666674</v>
      </c>
      <c r="E37" s="2645">
        <f t="shared" si="1"/>
        <v>-1.1666666666666714</v>
      </c>
      <c r="F37" s="17">
        <f t="shared" si="2"/>
        <v>-1</v>
      </c>
      <c r="G37" s="17">
        <f t="shared" si="3"/>
        <v>-3</v>
      </c>
      <c r="H37" s="2664" t="str">
        <f t="shared" si="4"/>
        <v xml:space="preserve">悪化 </v>
      </c>
      <c r="I37" s="27">
        <f>'6兵庫県CI先行個別指標'!L385</f>
        <v>103.3</v>
      </c>
      <c r="J37" s="2645">
        <f t="shared" si="5"/>
        <v>108.2</v>
      </c>
      <c r="K37" s="2657">
        <f t="shared" si="33"/>
        <v>0.93333333333332291</v>
      </c>
      <c r="L37" s="17">
        <f t="shared" si="6"/>
        <v>1</v>
      </c>
      <c r="M37" s="17">
        <f t="shared" si="7"/>
        <v>-1</v>
      </c>
      <c r="N37" s="2664" t="str">
        <f t="shared" si="8"/>
        <v xml:space="preserve"> ?</v>
      </c>
      <c r="O37" s="27">
        <f>'6兵庫県CI先行個別指標'!M385</f>
        <v>2560</v>
      </c>
      <c r="P37" s="2645">
        <f t="shared" si="9"/>
        <v>2586.6666666666665</v>
      </c>
      <c r="Q37" s="2645">
        <f t="shared" si="10"/>
        <v>-109.66666666666697</v>
      </c>
      <c r="R37" s="17">
        <f t="shared" si="11"/>
        <v>-1</v>
      </c>
      <c r="S37" s="17">
        <f t="shared" si="12"/>
        <v>-1</v>
      </c>
      <c r="T37" s="2664" t="str">
        <f t="shared" si="13"/>
        <v xml:space="preserve"> ?</v>
      </c>
      <c r="U37" s="28">
        <f>'6兵庫県CI先行個別指標'!N385</f>
        <v>13001</v>
      </c>
      <c r="V37" s="2646">
        <f t="shared" si="14"/>
        <v>13508</v>
      </c>
      <c r="W37" s="2647">
        <f t="shared" si="15"/>
        <v>256.66666666666606</v>
      </c>
      <c r="X37" s="17">
        <f t="shared" si="16"/>
        <v>1</v>
      </c>
      <c r="Y37" s="17">
        <f t="shared" si="17"/>
        <v>-1</v>
      </c>
      <c r="Z37" s="2664" t="str">
        <f t="shared" si="18"/>
        <v xml:space="preserve"> ?</v>
      </c>
      <c r="AA37" s="28">
        <f>'6兵庫県CI先行個別指標'!O385</f>
        <v>9494</v>
      </c>
      <c r="AB37" s="2645">
        <f t="shared" si="19"/>
        <v>8340.3333333333339</v>
      </c>
      <c r="AC37" s="2645">
        <f t="shared" si="20"/>
        <v>383.00000000000091</v>
      </c>
      <c r="AD37" s="17">
        <f t="shared" si="21"/>
        <v>1</v>
      </c>
      <c r="AE37" s="17">
        <f t="shared" si="22"/>
        <v>-1</v>
      </c>
      <c r="AF37" s="2664" t="str">
        <f t="shared" si="23"/>
        <v xml:space="preserve"> ?</v>
      </c>
      <c r="AG37" s="28">
        <f>'6兵庫県CI先行個別指標'!P385</f>
        <v>37</v>
      </c>
      <c r="AH37" s="2645">
        <f t="shared" si="24"/>
        <v>29.333333333333332</v>
      </c>
      <c r="AI37" s="2657">
        <f t="shared" si="34"/>
        <v>3.0000000000000036</v>
      </c>
      <c r="AJ37" s="17">
        <f t="shared" si="25"/>
        <v>1</v>
      </c>
      <c r="AK37" s="17">
        <f t="shared" si="26"/>
        <v>1</v>
      </c>
      <c r="AL37" s="2664" t="str">
        <f t="shared" si="27"/>
        <v xml:space="preserve"> ?</v>
      </c>
      <c r="AM37" s="27">
        <f>'6兵庫県CI先行個別指標'!Q385</f>
        <v>94</v>
      </c>
      <c r="AN37" s="2645">
        <f t="shared" si="28"/>
        <v>91.600000000000009</v>
      </c>
      <c r="AO37" s="2645">
        <f t="shared" si="29"/>
        <v>2.1000000000000085</v>
      </c>
      <c r="AP37" s="17">
        <f t="shared" si="30"/>
        <v>1</v>
      </c>
      <c r="AQ37" s="17">
        <f t="shared" si="31"/>
        <v>1</v>
      </c>
      <c r="AR37" s="2504" t="str">
        <f t="shared" si="32"/>
        <v xml:space="preserve"> ?</v>
      </c>
    </row>
    <row r="38" spans="1:44">
      <c r="A38" s="112"/>
      <c r="B38" s="768" t="s">
        <v>10</v>
      </c>
      <c r="C38" s="27">
        <f>'6兵庫県CI先行個別指標'!K386</f>
        <v>95.3</v>
      </c>
      <c r="D38" s="2645">
        <f t="shared" si="0"/>
        <v>89.899999999999991</v>
      </c>
      <c r="E38" s="2645">
        <f t="shared" si="1"/>
        <v>3.5333333333333172</v>
      </c>
      <c r="F38" s="17">
        <f t="shared" si="2"/>
        <v>1</v>
      </c>
      <c r="G38" s="17">
        <f t="shared" si="3"/>
        <v>-1</v>
      </c>
      <c r="H38" s="2664" t="str">
        <f t="shared" si="4"/>
        <v xml:space="preserve"> ?</v>
      </c>
      <c r="I38" s="27">
        <f>'6兵庫県CI先行個別指標'!L386</f>
        <v>101.9</v>
      </c>
      <c r="J38" s="2645">
        <f t="shared" si="5"/>
        <v>104.33333333333333</v>
      </c>
      <c r="K38" s="2657">
        <f t="shared" si="33"/>
        <v>3.8666666666666742</v>
      </c>
      <c r="L38" s="17">
        <f t="shared" si="6"/>
        <v>1</v>
      </c>
      <c r="M38" s="17">
        <f t="shared" si="7"/>
        <v>1</v>
      </c>
      <c r="N38" s="2664" t="str">
        <f t="shared" si="8"/>
        <v xml:space="preserve"> ?</v>
      </c>
      <c r="O38" s="27">
        <f>'6兵庫県CI先行個別指標'!M386</f>
        <v>2306</v>
      </c>
      <c r="P38" s="2645">
        <f t="shared" si="9"/>
        <v>2504.3333333333335</v>
      </c>
      <c r="Q38" s="2645">
        <f t="shared" si="10"/>
        <v>-82.33333333333303</v>
      </c>
      <c r="R38" s="17">
        <f t="shared" si="11"/>
        <v>-1</v>
      </c>
      <c r="S38" s="17">
        <f t="shared" si="12"/>
        <v>-3</v>
      </c>
      <c r="T38" s="2664" t="str">
        <f t="shared" si="13"/>
        <v xml:space="preserve">悪化 </v>
      </c>
      <c r="U38" s="28">
        <f>'6兵庫県CI先行個別指標'!N386</f>
        <v>13597</v>
      </c>
      <c r="V38" s="2646">
        <f t="shared" si="14"/>
        <v>13688</v>
      </c>
      <c r="W38" s="2647">
        <f t="shared" si="15"/>
        <v>180</v>
      </c>
      <c r="X38" s="17">
        <f t="shared" si="16"/>
        <v>1</v>
      </c>
      <c r="Y38" s="17">
        <f t="shared" si="17"/>
        <v>1</v>
      </c>
      <c r="Z38" s="2664" t="str">
        <f t="shared" si="18"/>
        <v xml:space="preserve"> ?</v>
      </c>
      <c r="AA38" s="28">
        <f>'6兵庫県CI先行個別指標'!O386</f>
        <v>9785</v>
      </c>
      <c r="AB38" s="2645">
        <f t="shared" si="19"/>
        <v>9250.3333333333339</v>
      </c>
      <c r="AC38" s="2645">
        <f t="shared" si="20"/>
        <v>910</v>
      </c>
      <c r="AD38" s="17">
        <f t="shared" si="21"/>
        <v>1</v>
      </c>
      <c r="AE38" s="17">
        <f t="shared" si="22"/>
        <v>1</v>
      </c>
      <c r="AF38" s="2664" t="str">
        <f t="shared" si="23"/>
        <v xml:space="preserve"> ?</v>
      </c>
      <c r="AG38" s="28">
        <f>'6兵庫県CI先行個別指標'!P386</f>
        <v>47</v>
      </c>
      <c r="AH38" s="2645">
        <f t="shared" si="24"/>
        <v>41.333333333333336</v>
      </c>
      <c r="AI38" s="2657">
        <f t="shared" si="34"/>
        <v>-12.000000000000004</v>
      </c>
      <c r="AJ38" s="17">
        <f t="shared" si="25"/>
        <v>-1</v>
      </c>
      <c r="AK38" s="17">
        <f t="shared" si="26"/>
        <v>-1</v>
      </c>
      <c r="AL38" s="2664" t="str">
        <f t="shared" si="27"/>
        <v xml:space="preserve"> ?</v>
      </c>
      <c r="AM38" s="27">
        <f>'6兵庫県CI先行個別指標'!Q386</f>
        <v>97</v>
      </c>
      <c r="AN38" s="2645">
        <f t="shared" si="28"/>
        <v>94.233333333333334</v>
      </c>
      <c r="AO38" s="2645">
        <f t="shared" si="29"/>
        <v>2.6333333333333258</v>
      </c>
      <c r="AP38" s="17">
        <f t="shared" si="30"/>
        <v>1</v>
      </c>
      <c r="AQ38" s="17">
        <f t="shared" si="31"/>
        <v>3</v>
      </c>
      <c r="AR38" s="2504" t="str">
        <f t="shared" si="32"/>
        <v xml:space="preserve">改善 </v>
      </c>
    </row>
    <row r="39" spans="1:44">
      <c r="A39" s="112"/>
      <c r="B39" s="768" t="s">
        <v>11</v>
      </c>
      <c r="C39" s="27">
        <f>'6兵庫県CI先行個別指標'!K387</f>
        <v>95.4</v>
      </c>
      <c r="D39" s="2645">
        <f t="shared" si="0"/>
        <v>93.166666666666671</v>
      </c>
      <c r="E39" s="2645">
        <f t="shared" si="1"/>
        <v>3.2666666666666799</v>
      </c>
      <c r="F39" s="17">
        <f t="shared" si="2"/>
        <v>1</v>
      </c>
      <c r="G39" s="17">
        <f t="shared" si="3"/>
        <v>1</v>
      </c>
      <c r="H39" s="2664" t="str">
        <f t="shared" si="4"/>
        <v xml:space="preserve"> ?</v>
      </c>
      <c r="I39" s="27">
        <f>'6兵庫県CI先行個別指標'!L387</f>
        <v>92.7</v>
      </c>
      <c r="J39" s="2645">
        <f t="shared" si="5"/>
        <v>99.3</v>
      </c>
      <c r="K39" s="2657">
        <f t="shared" si="33"/>
        <v>5.0333333333333314</v>
      </c>
      <c r="L39" s="17">
        <f t="shared" si="6"/>
        <v>1</v>
      </c>
      <c r="M39" s="17">
        <f t="shared" si="7"/>
        <v>3</v>
      </c>
      <c r="N39" s="2664" t="str">
        <f t="shared" si="8"/>
        <v xml:space="preserve">改善 </v>
      </c>
      <c r="O39" s="27">
        <f>'6兵庫県CI先行個別指標'!M387</f>
        <v>2652</v>
      </c>
      <c r="P39" s="2645">
        <f t="shared" si="9"/>
        <v>2506</v>
      </c>
      <c r="Q39" s="2645">
        <f t="shared" si="10"/>
        <v>1.6666666666665151</v>
      </c>
      <c r="R39" s="17">
        <f t="shared" si="11"/>
        <v>1</v>
      </c>
      <c r="S39" s="17">
        <f t="shared" si="12"/>
        <v>-1</v>
      </c>
      <c r="T39" s="2664" t="str">
        <f t="shared" si="13"/>
        <v xml:space="preserve"> ?</v>
      </c>
      <c r="U39" s="28">
        <f>'6兵庫県CI先行個別指標'!N387</f>
        <v>14724</v>
      </c>
      <c r="V39" s="2646">
        <f t="shared" si="14"/>
        <v>13774</v>
      </c>
      <c r="W39" s="2647">
        <f t="shared" si="15"/>
        <v>86</v>
      </c>
      <c r="X39" s="17">
        <f t="shared" si="16"/>
        <v>1</v>
      </c>
      <c r="Y39" s="17">
        <f t="shared" si="17"/>
        <v>3</v>
      </c>
      <c r="Z39" s="2664" t="str">
        <f t="shared" si="18"/>
        <v xml:space="preserve">改善 </v>
      </c>
      <c r="AA39" s="28">
        <f>'6兵庫県CI先行個別指標'!O387</f>
        <v>10457</v>
      </c>
      <c r="AB39" s="2645">
        <f t="shared" si="19"/>
        <v>9912</v>
      </c>
      <c r="AC39" s="2645">
        <f t="shared" si="20"/>
        <v>661.66666666666606</v>
      </c>
      <c r="AD39" s="17">
        <f t="shared" si="21"/>
        <v>1</v>
      </c>
      <c r="AE39" s="17">
        <f t="shared" si="22"/>
        <v>3</v>
      </c>
      <c r="AF39" s="2664" t="str">
        <f t="shared" si="23"/>
        <v xml:space="preserve">改善 </v>
      </c>
      <c r="AG39" s="28">
        <f>'6兵庫県CI先行個別指標'!P387</f>
        <v>29</v>
      </c>
      <c r="AH39" s="2645">
        <f t="shared" si="24"/>
        <v>37.666666666666664</v>
      </c>
      <c r="AI39" s="2657">
        <f t="shared" si="34"/>
        <v>3.6666666666666714</v>
      </c>
      <c r="AJ39" s="17">
        <f t="shared" si="25"/>
        <v>1</v>
      </c>
      <c r="AK39" s="17">
        <f t="shared" si="26"/>
        <v>1</v>
      </c>
      <c r="AL39" s="2664" t="str">
        <f t="shared" si="27"/>
        <v xml:space="preserve"> ?</v>
      </c>
      <c r="AM39" s="27">
        <f>'6兵庫県CI先行個別指標'!Q387</f>
        <v>96.8</v>
      </c>
      <c r="AN39" s="2645">
        <f t="shared" si="28"/>
        <v>95.933333333333337</v>
      </c>
      <c r="AO39" s="2645">
        <f t="shared" si="29"/>
        <v>1.7000000000000028</v>
      </c>
      <c r="AP39" s="17">
        <f t="shared" si="30"/>
        <v>1</v>
      </c>
      <c r="AQ39" s="17">
        <f t="shared" si="31"/>
        <v>3</v>
      </c>
      <c r="AR39" s="2504" t="str">
        <f t="shared" si="32"/>
        <v xml:space="preserve">改善 </v>
      </c>
    </row>
    <row r="40" spans="1:44">
      <c r="A40" s="112"/>
      <c r="B40" s="768" t="s">
        <v>12</v>
      </c>
      <c r="C40" s="27">
        <f>'6兵庫県CI先行個別指標'!K388</f>
        <v>100.6</v>
      </c>
      <c r="D40" s="2645">
        <f t="shared" si="0"/>
        <v>97.09999999999998</v>
      </c>
      <c r="E40" s="2645">
        <f t="shared" si="1"/>
        <v>3.9333333333333087</v>
      </c>
      <c r="F40" s="17">
        <f t="shared" si="2"/>
        <v>1</v>
      </c>
      <c r="G40" s="17">
        <f t="shared" si="3"/>
        <v>3</v>
      </c>
      <c r="H40" s="2664" t="str">
        <f t="shared" si="4"/>
        <v xml:space="preserve">改善 </v>
      </c>
      <c r="I40" s="27">
        <f>'6兵庫県CI先行個別指標'!L388</f>
        <v>91.2</v>
      </c>
      <c r="J40" s="2645">
        <f t="shared" si="5"/>
        <v>95.266666666666666</v>
      </c>
      <c r="K40" s="2657">
        <f t="shared" si="33"/>
        <v>4.0333333333333314</v>
      </c>
      <c r="L40" s="17">
        <f t="shared" si="6"/>
        <v>1</v>
      </c>
      <c r="M40" s="17">
        <f t="shared" si="7"/>
        <v>3</v>
      </c>
      <c r="N40" s="2664" t="str">
        <f t="shared" si="8"/>
        <v xml:space="preserve">改善 </v>
      </c>
      <c r="O40" s="27">
        <f>'6兵庫県CI先行個別指標'!M388</f>
        <v>2379</v>
      </c>
      <c r="P40" s="2645">
        <f t="shared" si="9"/>
        <v>2445.6666666666665</v>
      </c>
      <c r="Q40" s="2645">
        <f t="shared" si="10"/>
        <v>-60.333333333333485</v>
      </c>
      <c r="R40" s="17">
        <f t="shared" si="11"/>
        <v>-1</v>
      </c>
      <c r="S40" s="17">
        <f t="shared" si="12"/>
        <v>-1</v>
      </c>
      <c r="T40" s="2664" t="str">
        <f t="shared" si="13"/>
        <v xml:space="preserve"> ?</v>
      </c>
      <c r="U40" s="28">
        <f>'6兵庫県CI先行個別指標'!N388</f>
        <v>13434</v>
      </c>
      <c r="V40" s="2646">
        <f t="shared" si="14"/>
        <v>13918.333333333334</v>
      </c>
      <c r="W40" s="2647">
        <f t="shared" si="15"/>
        <v>144.33333333333394</v>
      </c>
      <c r="X40" s="17">
        <f t="shared" si="16"/>
        <v>1</v>
      </c>
      <c r="Y40" s="17">
        <f t="shared" si="17"/>
        <v>3</v>
      </c>
      <c r="Z40" s="2664" t="str">
        <f t="shared" si="18"/>
        <v xml:space="preserve">改善 </v>
      </c>
      <c r="AA40" s="28">
        <f>'6兵庫県CI先行個別指標'!O388</f>
        <v>10713</v>
      </c>
      <c r="AB40" s="2645">
        <f t="shared" si="19"/>
        <v>10318.333333333334</v>
      </c>
      <c r="AC40" s="2645">
        <f t="shared" si="20"/>
        <v>406.33333333333394</v>
      </c>
      <c r="AD40" s="17">
        <f t="shared" si="21"/>
        <v>1</v>
      </c>
      <c r="AE40" s="17">
        <f t="shared" si="22"/>
        <v>3</v>
      </c>
      <c r="AF40" s="2664" t="str">
        <f t="shared" si="23"/>
        <v xml:space="preserve">改善 </v>
      </c>
      <c r="AG40" s="28">
        <f>'6兵庫県CI先行個別指標'!P388</f>
        <v>34</v>
      </c>
      <c r="AH40" s="2645">
        <f t="shared" si="24"/>
        <v>36.666666666666664</v>
      </c>
      <c r="AI40" s="2657">
        <f t="shared" si="34"/>
        <v>1</v>
      </c>
      <c r="AJ40" s="17">
        <f t="shared" si="25"/>
        <v>1</v>
      </c>
      <c r="AK40" s="17">
        <f t="shared" si="26"/>
        <v>1</v>
      </c>
      <c r="AL40" s="2664" t="str">
        <f t="shared" si="27"/>
        <v xml:space="preserve"> ?</v>
      </c>
      <c r="AM40" s="27">
        <f>'6兵庫県CI先行個別指標'!Q388</f>
        <v>97</v>
      </c>
      <c r="AN40" s="2645">
        <f t="shared" si="28"/>
        <v>96.933333333333337</v>
      </c>
      <c r="AO40" s="2645">
        <f t="shared" si="29"/>
        <v>1</v>
      </c>
      <c r="AP40" s="17">
        <f t="shared" si="30"/>
        <v>1</v>
      </c>
      <c r="AQ40" s="17">
        <f t="shared" si="31"/>
        <v>3</v>
      </c>
      <c r="AR40" s="2504" t="str">
        <f t="shared" si="32"/>
        <v xml:space="preserve">改善 </v>
      </c>
    </row>
    <row r="41" spans="1:44">
      <c r="A41" s="112"/>
      <c r="B41" s="768" t="s">
        <v>13</v>
      </c>
      <c r="C41" s="27">
        <f>'6兵庫県CI先行個別指標'!K389</f>
        <v>101.3</v>
      </c>
      <c r="D41" s="2645">
        <f t="shared" si="0"/>
        <v>99.100000000000009</v>
      </c>
      <c r="E41" s="2645">
        <f t="shared" si="1"/>
        <v>2.0000000000000284</v>
      </c>
      <c r="F41" s="17">
        <f t="shared" si="2"/>
        <v>1</v>
      </c>
      <c r="G41" s="17">
        <f t="shared" si="3"/>
        <v>3</v>
      </c>
      <c r="H41" s="2664" t="str">
        <f t="shared" si="4"/>
        <v xml:space="preserve">改善 </v>
      </c>
      <c r="I41" s="27">
        <f>'6兵庫県CI先行個別指標'!L389</f>
        <v>95.1</v>
      </c>
      <c r="J41" s="2645">
        <f t="shared" si="5"/>
        <v>93</v>
      </c>
      <c r="K41" s="2657">
        <f t="shared" si="33"/>
        <v>2.2666666666666657</v>
      </c>
      <c r="L41" s="17">
        <f t="shared" si="6"/>
        <v>1</v>
      </c>
      <c r="M41" s="17">
        <f t="shared" si="7"/>
        <v>3</v>
      </c>
      <c r="N41" s="2664" t="str">
        <f t="shared" si="8"/>
        <v xml:space="preserve">改善 </v>
      </c>
      <c r="O41" s="27">
        <f>'6兵庫県CI先行個別指標'!M389</f>
        <v>2707</v>
      </c>
      <c r="P41" s="2645">
        <f t="shared" si="9"/>
        <v>2579.3333333333335</v>
      </c>
      <c r="Q41" s="2645">
        <f t="shared" si="10"/>
        <v>133.66666666666697</v>
      </c>
      <c r="R41" s="17">
        <f t="shared" si="11"/>
        <v>1</v>
      </c>
      <c r="S41" s="17">
        <f t="shared" si="12"/>
        <v>1</v>
      </c>
      <c r="T41" s="2664" t="str">
        <f t="shared" si="13"/>
        <v xml:space="preserve"> ?</v>
      </c>
      <c r="U41" s="28">
        <f>'6兵庫県CI先行個別指標'!N389</f>
        <v>13625</v>
      </c>
      <c r="V41" s="2646">
        <f t="shared" si="14"/>
        <v>13927.666666666666</v>
      </c>
      <c r="W41" s="2647">
        <f t="shared" si="15"/>
        <v>9.3333333333321207</v>
      </c>
      <c r="X41" s="17">
        <f t="shared" si="16"/>
        <v>1</v>
      </c>
      <c r="Y41" s="17">
        <f t="shared" si="17"/>
        <v>3</v>
      </c>
      <c r="Z41" s="2664" t="str">
        <f t="shared" si="18"/>
        <v xml:space="preserve">改善 </v>
      </c>
      <c r="AA41" s="28">
        <f>'6兵庫県CI先行個別指標'!O389</f>
        <v>10620</v>
      </c>
      <c r="AB41" s="2645">
        <f t="shared" si="19"/>
        <v>10596.666666666666</v>
      </c>
      <c r="AC41" s="2645">
        <f t="shared" si="20"/>
        <v>278.33333333333212</v>
      </c>
      <c r="AD41" s="17">
        <f t="shared" si="21"/>
        <v>1</v>
      </c>
      <c r="AE41" s="17">
        <f t="shared" si="22"/>
        <v>3</v>
      </c>
      <c r="AF41" s="2664" t="str">
        <f t="shared" si="23"/>
        <v xml:space="preserve">改善 </v>
      </c>
      <c r="AG41" s="28">
        <f>'6兵庫県CI先行個別指標'!P389</f>
        <v>37</v>
      </c>
      <c r="AH41" s="2645">
        <f t="shared" si="24"/>
        <v>33.333333333333336</v>
      </c>
      <c r="AI41" s="2657">
        <f t="shared" si="34"/>
        <v>3.3333333333333286</v>
      </c>
      <c r="AJ41" s="17">
        <f t="shared" si="25"/>
        <v>1</v>
      </c>
      <c r="AK41" s="17">
        <f t="shared" si="26"/>
        <v>3</v>
      </c>
      <c r="AL41" s="2664" t="str">
        <f t="shared" si="27"/>
        <v xml:space="preserve">改善 </v>
      </c>
      <c r="AM41" s="27">
        <f>'6兵庫県CI先行個別指標'!Q389</f>
        <v>98.7</v>
      </c>
      <c r="AN41" s="2645">
        <f t="shared" si="28"/>
        <v>97.5</v>
      </c>
      <c r="AO41" s="2645">
        <f t="shared" si="29"/>
        <v>0.56666666666666288</v>
      </c>
      <c r="AP41" s="17">
        <f t="shared" si="30"/>
        <v>1</v>
      </c>
      <c r="AQ41" s="17">
        <f t="shared" si="31"/>
        <v>3</v>
      </c>
      <c r="AR41" s="2504" t="str">
        <f t="shared" si="32"/>
        <v xml:space="preserve">改善 </v>
      </c>
    </row>
    <row r="42" spans="1:44">
      <c r="A42" s="113"/>
      <c r="B42" s="2651" t="s">
        <v>14</v>
      </c>
      <c r="C42" s="29">
        <f>'6兵庫県CI先行個別指標'!K390</f>
        <v>106.1</v>
      </c>
      <c r="D42" s="2648">
        <f t="shared" si="0"/>
        <v>102.66666666666667</v>
      </c>
      <c r="E42" s="2648">
        <f t="shared" si="1"/>
        <v>3.5666666666666629</v>
      </c>
      <c r="F42" s="402">
        <f t="shared" si="2"/>
        <v>1</v>
      </c>
      <c r="G42" s="402">
        <f t="shared" si="3"/>
        <v>3</v>
      </c>
      <c r="H42" s="2665" t="str">
        <f t="shared" si="4"/>
        <v xml:space="preserve">改善 </v>
      </c>
      <c r="I42" s="29">
        <f>'6兵庫県CI先行個別指標'!L390</f>
        <v>92.1</v>
      </c>
      <c r="J42" s="2648">
        <f t="shared" si="5"/>
        <v>92.8</v>
      </c>
      <c r="K42" s="2658">
        <f t="shared" si="33"/>
        <v>0.20000000000000284</v>
      </c>
      <c r="L42" s="402">
        <f t="shared" si="6"/>
        <v>1</v>
      </c>
      <c r="M42" s="402">
        <f t="shared" si="7"/>
        <v>3</v>
      </c>
      <c r="N42" s="2665" t="str">
        <f t="shared" si="8"/>
        <v xml:space="preserve">改善 </v>
      </c>
      <c r="O42" s="29">
        <f>'6兵庫県CI先行個別指標'!M390</f>
        <v>2480</v>
      </c>
      <c r="P42" s="2648">
        <f t="shared" si="9"/>
        <v>2522</v>
      </c>
      <c r="Q42" s="2648">
        <f t="shared" si="10"/>
        <v>-57.333333333333485</v>
      </c>
      <c r="R42" s="402">
        <f t="shared" si="11"/>
        <v>-1</v>
      </c>
      <c r="S42" s="402">
        <f t="shared" si="12"/>
        <v>-1</v>
      </c>
      <c r="T42" s="2665" t="str">
        <f t="shared" si="13"/>
        <v xml:space="preserve"> ?</v>
      </c>
      <c r="U42" s="30">
        <f>'6兵庫県CI先行個別指標'!N390</f>
        <v>13978</v>
      </c>
      <c r="V42" s="2649">
        <f t="shared" si="14"/>
        <v>13679</v>
      </c>
      <c r="W42" s="2650">
        <f t="shared" si="15"/>
        <v>-248.66666666666606</v>
      </c>
      <c r="X42" s="402">
        <f t="shared" si="16"/>
        <v>-1</v>
      </c>
      <c r="Y42" s="402">
        <f t="shared" si="17"/>
        <v>1</v>
      </c>
      <c r="Z42" s="2665" t="str">
        <f t="shared" si="18"/>
        <v xml:space="preserve"> ?</v>
      </c>
      <c r="AA42" s="30">
        <f>'6兵庫県CI先行個別指標'!O390</f>
        <v>10517</v>
      </c>
      <c r="AB42" s="2648">
        <f t="shared" si="19"/>
        <v>10616.666666666666</v>
      </c>
      <c r="AC42" s="2648">
        <f t="shared" si="20"/>
        <v>20</v>
      </c>
      <c r="AD42" s="402">
        <f t="shared" si="21"/>
        <v>1</v>
      </c>
      <c r="AE42" s="402">
        <f t="shared" si="22"/>
        <v>3</v>
      </c>
      <c r="AF42" s="2665" t="str">
        <f t="shared" si="23"/>
        <v xml:space="preserve">改善 </v>
      </c>
      <c r="AG42" s="30">
        <f>'6兵庫県CI先行個別指標'!P390</f>
        <v>28</v>
      </c>
      <c r="AH42" s="2648">
        <f t="shared" si="24"/>
        <v>33</v>
      </c>
      <c r="AI42" s="2658">
        <f t="shared" si="34"/>
        <v>0.3333333333333357</v>
      </c>
      <c r="AJ42" s="402">
        <f t="shared" si="25"/>
        <v>1</v>
      </c>
      <c r="AK42" s="402">
        <f t="shared" si="26"/>
        <v>3</v>
      </c>
      <c r="AL42" s="2665" t="str">
        <f t="shared" si="27"/>
        <v xml:space="preserve">改善 </v>
      </c>
      <c r="AM42" s="29">
        <f>'6兵庫県CI先行個別指標'!Q390</f>
        <v>99.8</v>
      </c>
      <c r="AN42" s="2648">
        <f t="shared" si="28"/>
        <v>98.5</v>
      </c>
      <c r="AO42" s="2648">
        <f t="shared" si="29"/>
        <v>1</v>
      </c>
      <c r="AP42" s="402">
        <f t="shared" si="30"/>
        <v>1</v>
      </c>
      <c r="AQ42" s="402">
        <f t="shared" si="31"/>
        <v>3</v>
      </c>
      <c r="AR42" s="2661" t="str">
        <f t="shared" si="32"/>
        <v xml:space="preserve">改善 </v>
      </c>
    </row>
    <row r="43" spans="1:44">
      <c r="A43" s="112" t="s">
        <v>817</v>
      </c>
      <c r="B43" s="768" t="s">
        <v>3</v>
      </c>
      <c r="C43" s="27">
        <f>'6兵庫県CI先行個別指標'!K391</f>
        <v>103.6</v>
      </c>
      <c r="D43" s="2629">
        <f t="shared" si="0"/>
        <v>103.66666666666667</v>
      </c>
      <c r="E43" s="2629">
        <f t="shared" si="1"/>
        <v>1</v>
      </c>
      <c r="F43" s="17">
        <f t="shared" si="2"/>
        <v>1</v>
      </c>
      <c r="G43" s="17">
        <f t="shared" si="3"/>
        <v>3</v>
      </c>
      <c r="H43" s="2664" t="str">
        <f t="shared" si="4"/>
        <v xml:space="preserve">改善 </v>
      </c>
      <c r="I43" s="27">
        <f>'6兵庫県CI先行個別指標'!L391</f>
        <v>94</v>
      </c>
      <c r="J43" s="2629">
        <f t="shared" si="5"/>
        <v>93.733333333333334</v>
      </c>
      <c r="K43" s="2657">
        <f t="shared" si="33"/>
        <v>-0.93333333333333712</v>
      </c>
      <c r="L43" s="17">
        <f t="shared" si="6"/>
        <v>-1</v>
      </c>
      <c r="M43" s="17">
        <f t="shared" si="7"/>
        <v>1</v>
      </c>
      <c r="N43" s="2664" t="str">
        <f t="shared" si="8"/>
        <v xml:space="preserve"> ?</v>
      </c>
      <c r="O43" s="27">
        <f>'6兵庫県CI先行個別指標'!M391</f>
        <v>2409</v>
      </c>
      <c r="P43" s="2629">
        <f t="shared" si="9"/>
        <v>2532</v>
      </c>
      <c r="Q43" s="2629">
        <f t="shared" si="10"/>
        <v>10</v>
      </c>
      <c r="R43" s="17">
        <f t="shared" si="11"/>
        <v>1</v>
      </c>
      <c r="S43" s="17">
        <f t="shared" si="12"/>
        <v>1</v>
      </c>
      <c r="T43" s="2664" t="str">
        <f t="shared" si="13"/>
        <v xml:space="preserve"> ?</v>
      </c>
      <c r="U43" s="28">
        <f>'6兵庫県CI先行個別指標'!N391</f>
        <v>14208</v>
      </c>
      <c r="V43" s="2636">
        <f t="shared" si="14"/>
        <v>13937</v>
      </c>
      <c r="W43" s="2635">
        <f t="shared" si="15"/>
        <v>258</v>
      </c>
      <c r="X43" s="17">
        <f t="shared" si="16"/>
        <v>1</v>
      </c>
      <c r="Y43" s="17">
        <f t="shared" si="17"/>
        <v>1</v>
      </c>
      <c r="Z43" s="2664" t="str">
        <f t="shared" si="18"/>
        <v xml:space="preserve"> ?</v>
      </c>
      <c r="AA43" s="28">
        <f>'6兵庫県CI先行個別指標'!O391</f>
        <v>10530</v>
      </c>
      <c r="AB43" s="2629">
        <f t="shared" si="19"/>
        <v>10555.666666666666</v>
      </c>
      <c r="AC43" s="2629">
        <f t="shared" si="20"/>
        <v>-61</v>
      </c>
      <c r="AD43" s="17">
        <f t="shared" si="21"/>
        <v>-1</v>
      </c>
      <c r="AE43" s="17">
        <f t="shared" si="22"/>
        <v>1</v>
      </c>
      <c r="AF43" s="2664" t="str">
        <f t="shared" si="23"/>
        <v xml:space="preserve"> ?</v>
      </c>
      <c r="AG43" s="28">
        <f>'6兵庫県CI先行個別指標'!P391</f>
        <v>31</v>
      </c>
      <c r="AH43" s="2629">
        <f t="shared" si="24"/>
        <v>32</v>
      </c>
      <c r="AI43" s="2657">
        <f t="shared" si="34"/>
        <v>1</v>
      </c>
      <c r="AJ43" s="17">
        <f t="shared" si="25"/>
        <v>1</v>
      </c>
      <c r="AK43" s="17">
        <f t="shared" si="26"/>
        <v>3</v>
      </c>
      <c r="AL43" s="2664" t="str">
        <f t="shared" si="27"/>
        <v xml:space="preserve">改善 </v>
      </c>
      <c r="AM43" s="27">
        <f>'6兵庫県CI先行個別指標'!Q391</f>
        <v>102.6</v>
      </c>
      <c r="AN43" s="2629">
        <f t="shared" si="28"/>
        <v>100.36666666666667</v>
      </c>
      <c r="AO43" s="2629">
        <f t="shared" si="29"/>
        <v>1.8666666666666742</v>
      </c>
      <c r="AP43" s="17">
        <f t="shared" si="30"/>
        <v>1</v>
      </c>
      <c r="AQ43" s="17">
        <f t="shared" si="31"/>
        <v>3</v>
      </c>
      <c r="AR43" s="2504" t="str">
        <f t="shared" si="32"/>
        <v xml:space="preserve">改善 </v>
      </c>
    </row>
    <row r="44" spans="1:44">
      <c r="A44" s="112">
        <v>2021</v>
      </c>
      <c r="B44" s="768" t="s">
        <v>4</v>
      </c>
      <c r="C44" s="27">
        <f>'6兵庫県CI先行個別指標'!K392</f>
        <v>107</v>
      </c>
      <c r="D44" s="2629">
        <f t="shared" si="0"/>
        <v>105.56666666666666</v>
      </c>
      <c r="E44" s="2629">
        <f t="shared" si="1"/>
        <v>1.8999999999999915</v>
      </c>
      <c r="F44" s="17">
        <f t="shared" si="2"/>
        <v>1</v>
      </c>
      <c r="G44" s="17">
        <f t="shared" si="3"/>
        <v>3</v>
      </c>
      <c r="H44" s="2664" t="str">
        <f t="shared" si="4"/>
        <v xml:space="preserve">改善 </v>
      </c>
      <c r="I44" s="27">
        <f>'6兵庫県CI先行個別指標'!L392</f>
        <v>94.2</v>
      </c>
      <c r="J44" s="2629">
        <f t="shared" si="5"/>
        <v>93.433333333333337</v>
      </c>
      <c r="K44" s="2657">
        <f t="shared" si="33"/>
        <v>0.29999999999999716</v>
      </c>
      <c r="L44" s="17">
        <f t="shared" si="6"/>
        <v>1</v>
      </c>
      <c r="M44" s="17">
        <f t="shared" si="7"/>
        <v>1</v>
      </c>
      <c r="N44" s="2664" t="str">
        <f t="shared" si="8"/>
        <v xml:space="preserve"> ?</v>
      </c>
      <c r="O44" s="27">
        <f>'6兵庫県CI先行個別指標'!M392</f>
        <v>2536</v>
      </c>
      <c r="P44" s="2629">
        <f t="shared" si="9"/>
        <v>2475</v>
      </c>
      <c r="Q44" s="2629">
        <f t="shared" si="10"/>
        <v>-57</v>
      </c>
      <c r="R44" s="17">
        <f t="shared" si="11"/>
        <v>-1</v>
      </c>
      <c r="S44" s="17">
        <f t="shared" si="12"/>
        <v>-1</v>
      </c>
      <c r="T44" s="2664" t="str">
        <f t="shared" si="13"/>
        <v xml:space="preserve"> ?</v>
      </c>
      <c r="U44" s="28">
        <f>'6兵庫県CI先行個別指標'!N392</f>
        <v>13817</v>
      </c>
      <c r="V44" s="2636">
        <f t="shared" si="14"/>
        <v>14001</v>
      </c>
      <c r="W44" s="2635">
        <f t="shared" si="15"/>
        <v>64</v>
      </c>
      <c r="X44" s="17">
        <f t="shared" si="16"/>
        <v>1</v>
      </c>
      <c r="Y44" s="17">
        <f t="shared" si="17"/>
        <v>1</v>
      </c>
      <c r="Z44" s="2664" t="str">
        <f t="shared" si="18"/>
        <v xml:space="preserve"> ?</v>
      </c>
      <c r="AA44" s="28">
        <f>'6兵庫県CI先行個別指標'!O392</f>
        <v>10201</v>
      </c>
      <c r="AB44" s="2629">
        <f t="shared" si="19"/>
        <v>10416</v>
      </c>
      <c r="AC44" s="2629">
        <f t="shared" si="20"/>
        <v>-139.66666666666606</v>
      </c>
      <c r="AD44" s="17">
        <f t="shared" si="21"/>
        <v>-1</v>
      </c>
      <c r="AE44" s="17">
        <f t="shared" si="22"/>
        <v>-1</v>
      </c>
      <c r="AF44" s="2664" t="str">
        <f t="shared" si="23"/>
        <v xml:space="preserve"> ?</v>
      </c>
      <c r="AG44" s="28">
        <f>'6兵庫県CI先行個別指標'!P392</f>
        <v>24</v>
      </c>
      <c r="AH44" s="2629">
        <f t="shared" si="24"/>
        <v>27.666666666666668</v>
      </c>
      <c r="AI44" s="2657">
        <f t="shared" si="34"/>
        <v>4.3333333333333321</v>
      </c>
      <c r="AJ44" s="17">
        <f t="shared" si="25"/>
        <v>1</v>
      </c>
      <c r="AK44" s="17">
        <f t="shared" si="26"/>
        <v>3</v>
      </c>
      <c r="AL44" s="2664" t="str">
        <f t="shared" si="27"/>
        <v xml:space="preserve">改善 </v>
      </c>
      <c r="AM44" s="27">
        <f>'6兵庫県CI先行個別指標'!Q392</f>
        <v>107.2</v>
      </c>
      <c r="AN44" s="2629">
        <f t="shared" si="28"/>
        <v>103.19999999999999</v>
      </c>
      <c r="AO44" s="2629">
        <f t="shared" si="29"/>
        <v>2.8333333333333144</v>
      </c>
      <c r="AP44" s="17">
        <f t="shared" si="30"/>
        <v>1</v>
      </c>
      <c r="AQ44" s="17">
        <f t="shared" si="31"/>
        <v>3</v>
      </c>
      <c r="AR44" s="2504" t="str">
        <f t="shared" si="32"/>
        <v xml:space="preserve">改善 </v>
      </c>
    </row>
    <row r="45" spans="1:44">
      <c r="A45" s="112"/>
      <c r="B45" s="768" t="s">
        <v>5</v>
      </c>
      <c r="C45" s="27">
        <f>'6兵庫県CI先行個別指標'!K393</f>
        <v>107.7</v>
      </c>
      <c r="D45" s="2629">
        <f t="shared" si="0"/>
        <v>106.10000000000001</v>
      </c>
      <c r="E45" s="2629">
        <f t="shared" si="1"/>
        <v>0.53333333333334565</v>
      </c>
      <c r="F45" s="17">
        <f t="shared" si="2"/>
        <v>1</v>
      </c>
      <c r="G45" s="17">
        <f t="shared" si="3"/>
        <v>3</v>
      </c>
      <c r="H45" s="2664" t="str">
        <f t="shared" si="4"/>
        <v xml:space="preserve">改善 </v>
      </c>
      <c r="I45" s="27">
        <f>'6兵庫県CI先行個別指標'!L393</f>
        <v>92.4</v>
      </c>
      <c r="J45" s="2629">
        <f t="shared" si="5"/>
        <v>93.533333333333346</v>
      </c>
      <c r="K45" s="2657">
        <f t="shared" si="33"/>
        <v>-0.10000000000000853</v>
      </c>
      <c r="L45" s="17">
        <f t="shared" si="6"/>
        <v>-1</v>
      </c>
      <c r="M45" s="17">
        <f t="shared" si="7"/>
        <v>-1</v>
      </c>
      <c r="N45" s="2664" t="str">
        <f t="shared" si="8"/>
        <v xml:space="preserve"> ?</v>
      </c>
      <c r="O45" s="27">
        <f>'6兵庫県CI先行個別指標'!M393</f>
        <v>2374</v>
      </c>
      <c r="P45" s="2629">
        <f t="shared" si="9"/>
        <v>2439.6666666666665</v>
      </c>
      <c r="Q45" s="2629">
        <f t="shared" si="10"/>
        <v>-35.333333333333485</v>
      </c>
      <c r="R45" s="17">
        <f t="shared" si="11"/>
        <v>-1</v>
      </c>
      <c r="S45" s="17">
        <f t="shared" si="12"/>
        <v>-1</v>
      </c>
      <c r="T45" s="2664" t="str">
        <f t="shared" si="13"/>
        <v xml:space="preserve"> ?</v>
      </c>
      <c r="U45" s="28">
        <f>'6兵庫県CI先行個別指標'!N393</f>
        <v>14696</v>
      </c>
      <c r="V45" s="2636">
        <f t="shared" si="14"/>
        <v>14240.333333333334</v>
      </c>
      <c r="W45" s="2635">
        <f t="shared" si="15"/>
        <v>239.33333333333394</v>
      </c>
      <c r="X45" s="17">
        <f t="shared" si="16"/>
        <v>1</v>
      </c>
      <c r="Y45" s="17">
        <f t="shared" si="17"/>
        <v>3</v>
      </c>
      <c r="Z45" s="2664" t="str">
        <f t="shared" si="18"/>
        <v xml:space="preserve">改善 </v>
      </c>
      <c r="AA45" s="28">
        <f>'6兵庫県CI先行個別指標'!O393</f>
        <v>10224</v>
      </c>
      <c r="AB45" s="2629">
        <f t="shared" si="19"/>
        <v>10318.333333333334</v>
      </c>
      <c r="AC45" s="2629">
        <f t="shared" si="20"/>
        <v>-97.66666666666606</v>
      </c>
      <c r="AD45" s="17">
        <f t="shared" si="21"/>
        <v>-1</v>
      </c>
      <c r="AE45" s="17">
        <f t="shared" si="22"/>
        <v>-3</v>
      </c>
      <c r="AF45" s="2664" t="str">
        <f t="shared" si="23"/>
        <v xml:space="preserve">悪化 </v>
      </c>
      <c r="AG45" s="28">
        <f>'6兵庫県CI先行個別指標'!P393</f>
        <v>25</v>
      </c>
      <c r="AH45" s="2629">
        <f t="shared" si="24"/>
        <v>26.666666666666668</v>
      </c>
      <c r="AI45" s="2657">
        <f t="shared" si="34"/>
        <v>1</v>
      </c>
      <c r="AJ45" s="17">
        <f t="shared" si="25"/>
        <v>1</v>
      </c>
      <c r="AK45" s="17">
        <f t="shared" si="26"/>
        <v>3</v>
      </c>
      <c r="AL45" s="2664" t="str">
        <f t="shared" si="27"/>
        <v xml:space="preserve">改善 </v>
      </c>
      <c r="AM45" s="27">
        <f>'6兵庫県CI先行個別指標'!Q393</f>
        <v>115.4</v>
      </c>
      <c r="AN45" s="2629">
        <f t="shared" si="28"/>
        <v>108.40000000000002</v>
      </c>
      <c r="AO45" s="2629">
        <f t="shared" si="29"/>
        <v>5.2000000000000313</v>
      </c>
      <c r="AP45" s="17">
        <f t="shared" si="30"/>
        <v>1</v>
      </c>
      <c r="AQ45" s="17">
        <f t="shared" si="31"/>
        <v>3</v>
      </c>
      <c r="AR45" s="2504" t="str">
        <f t="shared" si="32"/>
        <v xml:space="preserve">改善 </v>
      </c>
    </row>
    <row r="46" spans="1:44">
      <c r="A46" s="112"/>
      <c r="B46" s="768" t="s">
        <v>6</v>
      </c>
      <c r="C46" s="27">
        <f>'6兵庫県CI先行個別指標'!K394</f>
        <v>106.5</v>
      </c>
      <c r="D46" s="2629">
        <f t="shared" si="0"/>
        <v>107.06666666666666</v>
      </c>
      <c r="E46" s="2629">
        <f t="shared" si="1"/>
        <v>0.96666666666665435</v>
      </c>
      <c r="F46" s="17">
        <f t="shared" si="2"/>
        <v>1</v>
      </c>
      <c r="G46" s="17">
        <f t="shared" si="3"/>
        <v>3</v>
      </c>
      <c r="H46" s="2664" t="str">
        <f t="shared" si="4"/>
        <v xml:space="preserve">改善 </v>
      </c>
      <c r="I46" s="27">
        <f>'6兵庫県CI先行個別指標'!L394</f>
        <v>89.8</v>
      </c>
      <c r="J46" s="2629">
        <f t="shared" si="5"/>
        <v>92.13333333333334</v>
      </c>
      <c r="K46" s="2657">
        <f t="shared" si="33"/>
        <v>1.4000000000000057</v>
      </c>
      <c r="L46" s="17">
        <f t="shared" si="6"/>
        <v>1</v>
      </c>
      <c r="M46" s="17">
        <f t="shared" si="7"/>
        <v>1</v>
      </c>
      <c r="N46" s="2664" t="str">
        <f t="shared" si="8"/>
        <v xml:space="preserve"> ?</v>
      </c>
      <c r="O46" s="27">
        <f>'6兵庫県CI先行個別指標'!M394</f>
        <v>2300</v>
      </c>
      <c r="P46" s="2629">
        <f t="shared" si="9"/>
        <v>2403.3333333333335</v>
      </c>
      <c r="Q46" s="2629">
        <f t="shared" si="10"/>
        <v>-36.33333333333303</v>
      </c>
      <c r="R46" s="17">
        <f t="shared" si="11"/>
        <v>-1</v>
      </c>
      <c r="S46" s="17">
        <f t="shared" si="12"/>
        <v>-3</v>
      </c>
      <c r="T46" s="2664" t="str">
        <f t="shared" si="13"/>
        <v xml:space="preserve">悪化 </v>
      </c>
      <c r="U46" s="28">
        <f>'6兵庫県CI先行個別指標'!N394</f>
        <v>14276</v>
      </c>
      <c r="V46" s="2636">
        <f t="shared" si="14"/>
        <v>14263</v>
      </c>
      <c r="W46" s="2635">
        <f t="shared" si="15"/>
        <v>22.66666666666606</v>
      </c>
      <c r="X46" s="17">
        <f t="shared" si="16"/>
        <v>1</v>
      </c>
      <c r="Y46" s="17">
        <f t="shared" si="17"/>
        <v>3</v>
      </c>
      <c r="Z46" s="2664" t="str">
        <f t="shared" si="18"/>
        <v xml:space="preserve">改善 </v>
      </c>
      <c r="AA46" s="28">
        <f>'6兵庫県CI先行個別指標'!O394</f>
        <v>10709</v>
      </c>
      <c r="AB46" s="2629">
        <f t="shared" si="19"/>
        <v>10378</v>
      </c>
      <c r="AC46" s="2629">
        <f t="shared" si="20"/>
        <v>59.66666666666606</v>
      </c>
      <c r="AD46" s="17">
        <f t="shared" si="21"/>
        <v>1</v>
      </c>
      <c r="AE46" s="17">
        <f t="shared" si="22"/>
        <v>-1</v>
      </c>
      <c r="AF46" s="2664" t="str">
        <f t="shared" si="23"/>
        <v xml:space="preserve"> ?</v>
      </c>
      <c r="AG46" s="28">
        <f>'6兵庫県CI先行個別指標'!P394</f>
        <v>22</v>
      </c>
      <c r="AH46" s="2629">
        <f t="shared" si="24"/>
        <v>23.666666666666668</v>
      </c>
      <c r="AI46" s="2657">
        <f t="shared" si="34"/>
        <v>3</v>
      </c>
      <c r="AJ46" s="17">
        <f t="shared" si="25"/>
        <v>1</v>
      </c>
      <c r="AK46" s="17">
        <f t="shared" si="26"/>
        <v>3</v>
      </c>
      <c r="AL46" s="2664" t="str">
        <f t="shared" si="27"/>
        <v xml:space="preserve">改善 </v>
      </c>
      <c r="AM46" s="27">
        <f>'6兵庫県CI先行個別指標'!Q394</f>
        <v>122.2</v>
      </c>
      <c r="AN46" s="2629">
        <f t="shared" si="28"/>
        <v>114.93333333333334</v>
      </c>
      <c r="AO46" s="2629">
        <f t="shared" si="29"/>
        <v>6.5333333333333172</v>
      </c>
      <c r="AP46" s="17">
        <f t="shared" si="30"/>
        <v>1</v>
      </c>
      <c r="AQ46" s="17">
        <f t="shared" si="31"/>
        <v>3</v>
      </c>
      <c r="AR46" s="2504" t="str">
        <f t="shared" si="32"/>
        <v xml:space="preserve">改善 </v>
      </c>
    </row>
    <row r="47" spans="1:44">
      <c r="A47" s="112"/>
      <c r="B47" s="768" t="s">
        <v>7</v>
      </c>
      <c r="C47" s="27">
        <f>'6兵庫県CI先行個別指標'!K395</f>
        <v>104.4</v>
      </c>
      <c r="D47" s="2629">
        <f t="shared" si="0"/>
        <v>106.2</v>
      </c>
      <c r="E47" s="2629">
        <f t="shared" si="1"/>
        <v>-0.86666666666666003</v>
      </c>
      <c r="F47" s="17">
        <f t="shared" si="2"/>
        <v>-1</v>
      </c>
      <c r="G47" s="17">
        <f t="shared" si="3"/>
        <v>1</v>
      </c>
      <c r="H47" s="2664" t="str">
        <f t="shared" si="4"/>
        <v xml:space="preserve"> ?</v>
      </c>
      <c r="I47" s="27">
        <f>'6兵庫県CI先行個別指標'!L395</f>
        <v>89.8</v>
      </c>
      <c r="J47" s="2629">
        <f t="shared" si="5"/>
        <v>90.666666666666671</v>
      </c>
      <c r="K47" s="2657">
        <f t="shared" si="33"/>
        <v>1.4666666666666686</v>
      </c>
      <c r="L47" s="17">
        <f t="shared" si="6"/>
        <v>1</v>
      </c>
      <c r="M47" s="17">
        <f t="shared" si="7"/>
        <v>1</v>
      </c>
      <c r="N47" s="2664" t="str">
        <f t="shared" si="8"/>
        <v xml:space="preserve"> ?</v>
      </c>
      <c r="O47" s="27">
        <f>'6兵庫県CI先行個別指標'!M395</f>
        <v>2557</v>
      </c>
      <c r="P47" s="2629">
        <f t="shared" si="9"/>
        <v>2410.3333333333335</v>
      </c>
      <c r="Q47" s="2629">
        <f t="shared" si="10"/>
        <v>7</v>
      </c>
      <c r="R47" s="17">
        <f t="shared" si="11"/>
        <v>1</v>
      </c>
      <c r="S47" s="17">
        <f t="shared" si="12"/>
        <v>-1</v>
      </c>
      <c r="T47" s="2664" t="str">
        <f t="shared" si="13"/>
        <v xml:space="preserve"> ?</v>
      </c>
      <c r="U47" s="28">
        <f>'6兵庫県CI先行個別指標'!N395</f>
        <v>14071</v>
      </c>
      <c r="V47" s="2636">
        <f t="shared" si="14"/>
        <v>14347.666666666666</v>
      </c>
      <c r="W47" s="2635">
        <f t="shared" si="15"/>
        <v>84.66666666666606</v>
      </c>
      <c r="X47" s="17">
        <f t="shared" si="16"/>
        <v>1</v>
      </c>
      <c r="Y47" s="17">
        <f t="shared" si="17"/>
        <v>3</v>
      </c>
      <c r="Z47" s="2664" t="str">
        <f t="shared" si="18"/>
        <v xml:space="preserve">改善 </v>
      </c>
      <c r="AA47" s="28">
        <f>'6兵庫県CI先行個別指標'!O395</f>
        <v>10097</v>
      </c>
      <c r="AB47" s="2629">
        <f t="shared" si="19"/>
        <v>10343.333333333334</v>
      </c>
      <c r="AC47" s="2629">
        <f t="shared" si="20"/>
        <v>-34.66666666666606</v>
      </c>
      <c r="AD47" s="17">
        <f t="shared" si="21"/>
        <v>-1</v>
      </c>
      <c r="AE47" s="17">
        <f t="shared" si="22"/>
        <v>-1</v>
      </c>
      <c r="AF47" s="2664" t="str">
        <f t="shared" si="23"/>
        <v xml:space="preserve"> ?</v>
      </c>
      <c r="AG47" s="28">
        <f>'6兵庫県CI先行個別指標'!P395</f>
        <v>24</v>
      </c>
      <c r="AH47" s="2629">
        <f t="shared" si="24"/>
        <v>23.666666666666668</v>
      </c>
      <c r="AI47" s="2657">
        <f t="shared" si="34"/>
        <v>0</v>
      </c>
      <c r="AJ47" s="17">
        <f t="shared" si="25"/>
        <v>1</v>
      </c>
      <c r="AK47" s="17">
        <f t="shared" si="26"/>
        <v>3</v>
      </c>
      <c r="AL47" s="2664" t="str">
        <f t="shared" si="27"/>
        <v xml:space="preserve">改善 </v>
      </c>
      <c r="AM47" s="27">
        <f>'6兵庫県CI先行個別指標'!Q395</f>
        <v>124.2</v>
      </c>
      <c r="AN47" s="2629">
        <f t="shared" si="28"/>
        <v>120.60000000000001</v>
      </c>
      <c r="AO47" s="2629">
        <f t="shared" si="29"/>
        <v>5.6666666666666714</v>
      </c>
      <c r="AP47" s="17">
        <f t="shared" si="30"/>
        <v>1</v>
      </c>
      <c r="AQ47" s="17">
        <f t="shared" si="31"/>
        <v>3</v>
      </c>
      <c r="AR47" s="2504" t="str">
        <f t="shared" si="32"/>
        <v xml:space="preserve">改善 </v>
      </c>
    </row>
    <row r="48" spans="1:44">
      <c r="A48" s="112"/>
      <c r="B48" s="768" t="s">
        <v>8</v>
      </c>
      <c r="C48" s="27">
        <f>'6兵庫県CI先行個別指標'!K396</f>
        <v>103.7</v>
      </c>
      <c r="D48" s="2629">
        <f t="shared" si="0"/>
        <v>104.86666666666667</v>
      </c>
      <c r="E48" s="2629">
        <f t="shared" si="1"/>
        <v>-1.3333333333333286</v>
      </c>
      <c r="F48" s="17">
        <f t="shared" si="2"/>
        <v>-1</v>
      </c>
      <c r="G48" s="17">
        <f t="shared" si="3"/>
        <v>-1</v>
      </c>
      <c r="H48" s="2664" t="str">
        <f t="shared" si="4"/>
        <v xml:space="preserve"> ?</v>
      </c>
      <c r="I48" s="27">
        <f>'6兵庫県CI先行個別指標'!L396</f>
        <v>87.3</v>
      </c>
      <c r="J48" s="2629">
        <f t="shared" si="5"/>
        <v>88.966666666666654</v>
      </c>
      <c r="K48" s="2657">
        <f t="shared" si="33"/>
        <v>1.7000000000000171</v>
      </c>
      <c r="L48" s="17">
        <f t="shared" si="6"/>
        <v>1</v>
      </c>
      <c r="M48" s="17">
        <f t="shared" si="7"/>
        <v>3</v>
      </c>
      <c r="N48" s="2664" t="str">
        <f t="shared" si="8"/>
        <v xml:space="preserve">改善 </v>
      </c>
      <c r="O48" s="27">
        <f>'6兵庫県CI先行個別指標'!M396</f>
        <v>2557</v>
      </c>
      <c r="P48" s="2629">
        <f t="shared" si="9"/>
        <v>2471.3333333333335</v>
      </c>
      <c r="Q48" s="2629">
        <f t="shared" si="10"/>
        <v>61</v>
      </c>
      <c r="R48" s="17">
        <f t="shared" si="11"/>
        <v>1</v>
      </c>
      <c r="S48" s="17">
        <f t="shared" si="12"/>
        <v>1</v>
      </c>
      <c r="T48" s="2664" t="str">
        <f t="shared" si="13"/>
        <v xml:space="preserve"> ?</v>
      </c>
      <c r="U48" s="28">
        <f>'6兵庫県CI先行個別指標'!N396</f>
        <v>14953</v>
      </c>
      <c r="V48" s="2636">
        <f t="shared" si="14"/>
        <v>14433.333333333334</v>
      </c>
      <c r="W48" s="2635">
        <f t="shared" si="15"/>
        <v>85.666666666667879</v>
      </c>
      <c r="X48" s="17">
        <f t="shared" si="16"/>
        <v>1</v>
      </c>
      <c r="Y48" s="17">
        <f t="shared" si="17"/>
        <v>3</v>
      </c>
      <c r="Z48" s="2664" t="str">
        <f t="shared" si="18"/>
        <v xml:space="preserve">改善 </v>
      </c>
      <c r="AA48" s="28">
        <f>'6兵庫県CI先行個別指標'!O396</f>
        <v>10058</v>
      </c>
      <c r="AB48" s="2629">
        <f t="shared" si="19"/>
        <v>10288</v>
      </c>
      <c r="AC48" s="2629">
        <f t="shared" si="20"/>
        <v>-55.33333333333394</v>
      </c>
      <c r="AD48" s="17">
        <f t="shared" si="21"/>
        <v>-1</v>
      </c>
      <c r="AE48" s="17">
        <f t="shared" si="22"/>
        <v>-1</v>
      </c>
      <c r="AF48" s="2664" t="str">
        <f t="shared" si="23"/>
        <v xml:space="preserve"> ?</v>
      </c>
      <c r="AG48" s="28">
        <f>'6兵庫県CI先行個別指標'!P396</f>
        <v>34</v>
      </c>
      <c r="AH48" s="2629">
        <f t="shared" si="24"/>
        <v>26.666666666666668</v>
      </c>
      <c r="AI48" s="2657">
        <f t="shared" si="34"/>
        <v>-3</v>
      </c>
      <c r="AJ48" s="17">
        <f t="shared" si="25"/>
        <v>-1</v>
      </c>
      <c r="AK48" s="17">
        <f t="shared" si="26"/>
        <v>1</v>
      </c>
      <c r="AL48" s="2664" t="str">
        <f t="shared" si="27"/>
        <v xml:space="preserve"> ?</v>
      </c>
      <c r="AM48" s="27">
        <f>'6兵庫県CI先行個別指標'!Q396</f>
        <v>123.2</v>
      </c>
      <c r="AN48" s="2629">
        <f t="shared" si="28"/>
        <v>123.2</v>
      </c>
      <c r="AO48" s="2629">
        <f t="shared" si="29"/>
        <v>2.5999999999999943</v>
      </c>
      <c r="AP48" s="17">
        <f t="shared" si="30"/>
        <v>1</v>
      </c>
      <c r="AQ48" s="17">
        <f t="shared" si="31"/>
        <v>3</v>
      </c>
      <c r="AR48" s="2504" t="str">
        <f t="shared" si="32"/>
        <v xml:space="preserve">改善 </v>
      </c>
    </row>
    <row r="49" spans="1:44">
      <c r="A49" s="112"/>
      <c r="B49" s="768" t="s">
        <v>9</v>
      </c>
      <c r="C49" s="27">
        <f>'6兵庫県CI先行個別指標'!K397</f>
        <v>105.6</v>
      </c>
      <c r="D49" s="2629">
        <f t="shared" si="0"/>
        <v>104.56666666666668</v>
      </c>
      <c r="E49" s="2629">
        <f t="shared" si="1"/>
        <v>-0.29999999999999716</v>
      </c>
      <c r="F49" s="17">
        <f t="shared" si="2"/>
        <v>-1</v>
      </c>
      <c r="G49" s="17">
        <f t="shared" si="3"/>
        <v>-3</v>
      </c>
      <c r="H49" s="2664" t="str">
        <f t="shared" si="4"/>
        <v xml:space="preserve">悪化 </v>
      </c>
      <c r="I49" s="27">
        <f>'6兵庫県CI先行個別指標'!L397</f>
        <v>88</v>
      </c>
      <c r="J49" s="2629">
        <f t="shared" si="5"/>
        <v>88.366666666666674</v>
      </c>
      <c r="K49" s="2657">
        <f t="shared" si="33"/>
        <v>0.5999999999999801</v>
      </c>
      <c r="L49" s="17">
        <f t="shared" si="6"/>
        <v>1</v>
      </c>
      <c r="M49" s="17">
        <f t="shared" si="7"/>
        <v>3</v>
      </c>
      <c r="N49" s="2664" t="str">
        <f t="shared" si="8"/>
        <v xml:space="preserve">改善 </v>
      </c>
      <c r="O49" s="27">
        <f>'6兵庫県CI先行個別指標'!M397</f>
        <v>2452</v>
      </c>
      <c r="P49" s="2629">
        <f t="shared" si="9"/>
        <v>2522</v>
      </c>
      <c r="Q49" s="2629">
        <f t="shared" si="10"/>
        <v>50.666666666666515</v>
      </c>
      <c r="R49" s="17">
        <f t="shared" si="11"/>
        <v>1</v>
      </c>
      <c r="S49" s="17">
        <f t="shared" si="12"/>
        <v>3</v>
      </c>
      <c r="T49" s="2664" t="str">
        <f t="shared" si="13"/>
        <v xml:space="preserve">改善 </v>
      </c>
      <c r="U49" s="28">
        <f>'6兵庫県CI先行個別指標'!N397</f>
        <v>14559</v>
      </c>
      <c r="V49" s="2636">
        <f t="shared" si="14"/>
        <v>14527.666666666666</v>
      </c>
      <c r="W49" s="2635">
        <f t="shared" si="15"/>
        <v>94.333333333332121</v>
      </c>
      <c r="X49" s="17">
        <f t="shared" si="16"/>
        <v>1</v>
      </c>
      <c r="Y49" s="17">
        <f t="shared" si="17"/>
        <v>3</v>
      </c>
      <c r="Z49" s="2664" t="str">
        <f t="shared" si="18"/>
        <v xml:space="preserve">改善 </v>
      </c>
      <c r="AA49" s="28">
        <f>'6兵庫県CI先行個別指標'!O397</f>
        <v>9791</v>
      </c>
      <c r="AB49" s="2629">
        <f t="shared" si="19"/>
        <v>9982</v>
      </c>
      <c r="AC49" s="2629">
        <f t="shared" si="20"/>
        <v>-306</v>
      </c>
      <c r="AD49" s="17">
        <f t="shared" si="21"/>
        <v>-1</v>
      </c>
      <c r="AE49" s="17">
        <f t="shared" si="22"/>
        <v>-3</v>
      </c>
      <c r="AF49" s="2664" t="str">
        <f t="shared" si="23"/>
        <v xml:space="preserve">悪化 </v>
      </c>
      <c r="AG49" s="28">
        <f>'6兵庫県CI先行個別指標'!P397</f>
        <v>29</v>
      </c>
      <c r="AH49" s="2629">
        <f t="shared" si="24"/>
        <v>29</v>
      </c>
      <c r="AI49" s="2657">
        <f t="shared" si="34"/>
        <v>-2.3333333333333321</v>
      </c>
      <c r="AJ49" s="17">
        <f t="shared" si="25"/>
        <v>-1</v>
      </c>
      <c r="AK49" s="17">
        <f t="shared" si="26"/>
        <v>-1</v>
      </c>
      <c r="AL49" s="2664" t="str">
        <f t="shared" si="27"/>
        <v xml:space="preserve"> ?</v>
      </c>
      <c r="AM49" s="27">
        <f>'6兵庫県CI先行個別指標'!Q397</f>
        <v>124.6</v>
      </c>
      <c r="AN49" s="2629">
        <f t="shared" si="28"/>
        <v>124</v>
      </c>
      <c r="AO49" s="2629">
        <f t="shared" si="29"/>
        <v>0.79999999999999716</v>
      </c>
      <c r="AP49" s="17">
        <f t="shared" si="30"/>
        <v>1</v>
      </c>
      <c r="AQ49" s="17">
        <f t="shared" si="31"/>
        <v>3</v>
      </c>
      <c r="AR49" s="2504" t="str">
        <f t="shared" si="32"/>
        <v xml:space="preserve">改善 </v>
      </c>
    </row>
    <row r="50" spans="1:44">
      <c r="A50" s="112"/>
      <c r="B50" s="768" t="s">
        <v>10</v>
      </c>
      <c r="C50" s="27">
        <f>'6兵庫県CI先行個別指標'!K398</f>
        <v>103.3</v>
      </c>
      <c r="D50" s="2629">
        <f t="shared" si="0"/>
        <v>104.2</v>
      </c>
      <c r="E50" s="2629">
        <f t="shared" si="1"/>
        <v>-0.36666666666667425</v>
      </c>
      <c r="F50" s="17">
        <f t="shared" si="2"/>
        <v>-1</v>
      </c>
      <c r="G50" s="17">
        <f t="shared" si="3"/>
        <v>-3</v>
      </c>
      <c r="H50" s="2664" t="str">
        <f t="shared" si="4"/>
        <v xml:space="preserve">悪化 </v>
      </c>
      <c r="I50" s="27">
        <f>'6兵庫県CI先行個別指標'!L398</f>
        <v>92</v>
      </c>
      <c r="J50" s="2629">
        <f t="shared" si="5"/>
        <v>89.100000000000009</v>
      </c>
      <c r="K50" s="2657">
        <f t="shared" si="33"/>
        <v>-0.73333333333333428</v>
      </c>
      <c r="L50" s="17">
        <f t="shared" si="6"/>
        <v>-1</v>
      </c>
      <c r="M50" s="17">
        <f t="shared" si="7"/>
        <v>1</v>
      </c>
      <c r="N50" s="2664" t="str">
        <f t="shared" si="8"/>
        <v xml:space="preserve"> ?</v>
      </c>
      <c r="O50" s="27">
        <f>'6兵庫県CI先行個別指標'!M398</f>
        <v>2692</v>
      </c>
      <c r="P50" s="2629">
        <f t="shared" si="9"/>
        <v>2567</v>
      </c>
      <c r="Q50" s="2629">
        <f t="shared" si="10"/>
        <v>45</v>
      </c>
      <c r="R50" s="17">
        <f t="shared" si="11"/>
        <v>1</v>
      </c>
      <c r="S50" s="17">
        <f t="shared" si="12"/>
        <v>3</v>
      </c>
      <c r="T50" s="2664" t="str">
        <f t="shared" si="13"/>
        <v xml:space="preserve">改善 </v>
      </c>
      <c r="U50" s="28">
        <f>'6兵庫県CI先行個別指標'!N398</f>
        <v>14416</v>
      </c>
      <c r="V50" s="2636">
        <f t="shared" si="14"/>
        <v>14642.666666666666</v>
      </c>
      <c r="W50" s="2635">
        <f t="shared" si="15"/>
        <v>115</v>
      </c>
      <c r="X50" s="17">
        <f t="shared" si="16"/>
        <v>1</v>
      </c>
      <c r="Y50" s="17">
        <f t="shared" si="17"/>
        <v>3</v>
      </c>
      <c r="Z50" s="2664" t="str">
        <f t="shared" si="18"/>
        <v xml:space="preserve">改善 </v>
      </c>
      <c r="AA50" s="28">
        <f>'6兵庫県CI先行個別指標'!O398</f>
        <v>9692</v>
      </c>
      <c r="AB50" s="2629">
        <f t="shared" si="19"/>
        <v>9847</v>
      </c>
      <c r="AC50" s="2629">
        <f t="shared" si="20"/>
        <v>-135</v>
      </c>
      <c r="AD50" s="17">
        <f t="shared" si="21"/>
        <v>-1</v>
      </c>
      <c r="AE50" s="17">
        <f t="shared" si="22"/>
        <v>-3</v>
      </c>
      <c r="AF50" s="2664" t="str">
        <f t="shared" si="23"/>
        <v xml:space="preserve">悪化 </v>
      </c>
      <c r="AG50" s="28">
        <f>'6兵庫県CI先行個別指標'!P398</f>
        <v>28</v>
      </c>
      <c r="AH50" s="2629">
        <f t="shared" si="24"/>
        <v>30.333333333333332</v>
      </c>
      <c r="AI50" s="2657">
        <f t="shared" si="34"/>
        <v>-1.3333333333333321</v>
      </c>
      <c r="AJ50" s="17">
        <f t="shared" si="25"/>
        <v>-1</v>
      </c>
      <c r="AK50" s="17">
        <f t="shared" si="26"/>
        <v>-3</v>
      </c>
      <c r="AL50" s="2664" t="str">
        <f t="shared" si="27"/>
        <v xml:space="preserve">悪化 </v>
      </c>
      <c r="AM50" s="27">
        <f>'6兵庫県CI先行個別指標'!Q398</f>
        <v>123.7</v>
      </c>
      <c r="AN50" s="2629">
        <f t="shared" si="28"/>
        <v>123.83333333333333</v>
      </c>
      <c r="AO50" s="2629">
        <f t="shared" si="29"/>
        <v>-0.1666666666666714</v>
      </c>
      <c r="AP50" s="17">
        <f t="shared" si="30"/>
        <v>-1</v>
      </c>
      <c r="AQ50" s="17">
        <f t="shared" si="31"/>
        <v>1</v>
      </c>
      <c r="AR50" s="2504" t="str">
        <f t="shared" si="32"/>
        <v xml:space="preserve"> ?</v>
      </c>
    </row>
    <row r="51" spans="1:44">
      <c r="A51" s="112"/>
      <c r="B51" s="768" t="s">
        <v>11</v>
      </c>
      <c r="C51" s="27">
        <f>'6兵庫県CI先行個別指標'!K399</f>
        <v>101.4</v>
      </c>
      <c r="D51" s="2629">
        <f t="shared" si="0"/>
        <v>103.43333333333332</v>
      </c>
      <c r="E51" s="2629">
        <f t="shared" si="1"/>
        <v>-0.76666666666667993</v>
      </c>
      <c r="F51" s="17">
        <f t="shared" si="2"/>
        <v>-1</v>
      </c>
      <c r="G51" s="17">
        <f t="shared" si="3"/>
        <v>-3</v>
      </c>
      <c r="H51" s="2664" t="str">
        <f t="shared" si="4"/>
        <v xml:space="preserve">悪化 </v>
      </c>
      <c r="I51" s="27">
        <f>'6兵庫県CI先行個別指標'!L399</f>
        <v>94</v>
      </c>
      <c r="J51" s="2629">
        <f t="shared" si="5"/>
        <v>91.333333333333329</v>
      </c>
      <c r="K51" s="2657">
        <f t="shared" si="33"/>
        <v>-2.2333333333333201</v>
      </c>
      <c r="L51" s="17">
        <f t="shared" si="6"/>
        <v>-1</v>
      </c>
      <c r="M51" s="17">
        <f t="shared" si="7"/>
        <v>-1</v>
      </c>
      <c r="N51" s="2664" t="str">
        <f t="shared" si="8"/>
        <v xml:space="preserve"> ?</v>
      </c>
      <c r="O51" s="27">
        <f>'6兵庫県CI先行個別指標'!M399</f>
        <v>2706</v>
      </c>
      <c r="P51" s="2629">
        <f t="shared" si="9"/>
        <v>2616.6666666666665</v>
      </c>
      <c r="Q51" s="2629">
        <f t="shared" si="10"/>
        <v>49.666666666666515</v>
      </c>
      <c r="R51" s="17">
        <f t="shared" si="11"/>
        <v>1</v>
      </c>
      <c r="S51" s="17">
        <f t="shared" si="12"/>
        <v>3</v>
      </c>
      <c r="T51" s="2664" t="str">
        <f t="shared" si="13"/>
        <v xml:space="preserve">改善 </v>
      </c>
      <c r="U51" s="28">
        <f>'6兵庫県CI先行個別指標'!N399</f>
        <v>15240</v>
      </c>
      <c r="V51" s="2636">
        <f t="shared" si="14"/>
        <v>14738.333333333334</v>
      </c>
      <c r="W51" s="2635">
        <f t="shared" si="15"/>
        <v>95.666666666667879</v>
      </c>
      <c r="X51" s="17">
        <f t="shared" si="16"/>
        <v>1</v>
      </c>
      <c r="Y51" s="17">
        <f t="shared" si="17"/>
        <v>3</v>
      </c>
      <c r="Z51" s="2664" t="str">
        <f t="shared" si="18"/>
        <v xml:space="preserve">改善 </v>
      </c>
      <c r="AA51" s="28">
        <f>'6兵庫県CI先行個別指標'!O399</f>
        <v>7936</v>
      </c>
      <c r="AB51" s="2629">
        <f t="shared" si="19"/>
        <v>9139.6666666666661</v>
      </c>
      <c r="AC51" s="2629">
        <f t="shared" si="20"/>
        <v>-707.33333333333394</v>
      </c>
      <c r="AD51" s="17">
        <f t="shared" si="21"/>
        <v>-1</v>
      </c>
      <c r="AE51" s="17">
        <f t="shared" si="22"/>
        <v>-3</v>
      </c>
      <c r="AF51" s="2664" t="str">
        <f t="shared" si="23"/>
        <v xml:space="preserve">悪化 </v>
      </c>
      <c r="AG51" s="28">
        <f>'6兵庫県CI先行個別指標'!P399</f>
        <v>40</v>
      </c>
      <c r="AH51" s="2629">
        <f t="shared" si="24"/>
        <v>32.333333333333336</v>
      </c>
      <c r="AI51" s="2657">
        <f t="shared" si="34"/>
        <v>-2.0000000000000036</v>
      </c>
      <c r="AJ51" s="17">
        <f t="shared" si="25"/>
        <v>-1</v>
      </c>
      <c r="AK51" s="17">
        <f t="shared" si="26"/>
        <v>-3</v>
      </c>
      <c r="AL51" s="2664" t="str">
        <f t="shared" si="27"/>
        <v xml:space="preserve">悪化 </v>
      </c>
      <c r="AM51" s="27">
        <f>'6兵庫県CI先行個別指標'!Q399</f>
        <v>125.2</v>
      </c>
      <c r="AN51" s="2629">
        <f t="shared" si="28"/>
        <v>124.5</v>
      </c>
      <c r="AO51" s="2629">
        <f t="shared" si="29"/>
        <v>0.6666666666666714</v>
      </c>
      <c r="AP51" s="17">
        <f t="shared" si="30"/>
        <v>1</v>
      </c>
      <c r="AQ51" s="17">
        <f t="shared" si="31"/>
        <v>1</v>
      </c>
      <c r="AR51" s="2504" t="str">
        <f t="shared" si="32"/>
        <v xml:space="preserve"> ?</v>
      </c>
    </row>
    <row r="52" spans="1:44">
      <c r="A52" s="112"/>
      <c r="B52" s="768" t="s">
        <v>12</v>
      </c>
      <c r="C52" s="27">
        <f>'6兵庫県CI先行個別指標'!K400</f>
        <v>101.3</v>
      </c>
      <c r="D52" s="2629">
        <f t="shared" si="0"/>
        <v>102</v>
      </c>
      <c r="E52" s="2629">
        <f t="shared" si="1"/>
        <v>-1.4333333333333229</v>
      </c>
      <c r="F52" s="17">
        <f t="shared" si="2"/>
        <v>-1</v>
      </c>
      <c r="G52" s="17">
        <f t="shared" si="3"/>
        <v>-3</v>
      </c>
      <c r="H52" s="2664" t="str">
        <f t="shared" si="4"/>
        <v xml:space="preserve">悪化 </v>
      </c>
      <c r="I52" s="27">
        <f>'6兵庫県CI先行個別指標'!L400</f>
        <v>94.5</v>
      </c>
      <c r="J52" s="2629">
        <f t="shared" si="5"/>
        <v>93.5</v>
      </c>
      <c r="K52" s="2657">
        <f t="shared" si="33"/>
        <v>-2.1666666666666714</v>
      </c>
      <c r="L52" s="17">
        <f t="shared" si="6"/>
        <v>-1</v>
      </c>
      <c r="M52" s="17">
        <f t="shared" si="7"/>
        <v>-3</v>
      </c>
      <c r="N52" s="2664" t="str">
        <f t="shared" si="8"/>
        <v xml:space="preserve">悪化 </v>
      </c>
      <c r="O52" s="27">
        <f>'6兵庫県CI先行個別指標'!M400</f>
        <v>2565</v>
      </c>
      <c r="P52" s="2629">
        <f t="shared" si="9"/>
        <v>2654.3333333333335</v>
      </c>
      <c r="Q52" s="2629">
        <f t="shared" si="10"/>
        <v>37.66666666666697</v>
      </c>
      <c r="R52" s="17">
        <f t="shared" si="11"/>
        <v>1</v>
      </c>
      <c r="S52" s="17">
        <f t="shared" si="12"/>
        <v>3</v>
      </c>
      <c r="T52" s="2664" t="str">
        <f t="shared" si="13"/>
        <v xml:space="preserve">改善 </v>
      </c>
      <c r="U52" s="28">
        <f>'6兵庫県CI先行個別指標'!N400</f>
        <v>15220</v>
      </c>
      <c r="V52" s="2636">
        <f t="shared" si="14"/>
        <v>14958.666666666666</v>
      </c>
      <c r="W52" s="2635">
        <f t="shared" si="15"/>
        <v>220.33333333333212</v>
      </c>
      <c r="X52" s="17">
        <f t="shared" si="16"/>
        <v>1</v>
      </c>
      <c r="Y52" s="17">
        <f t="shared" si="17"/>
        <v>3</v>
      </c>
      <c r="Z52" s="2664" t="str">
        <f t="shared" si="18"/>
        <v xml:space="preserve">改善 </v>
      </c>
      <c r="AA52" s="28">
        <f>'6兵庫県CI先行個別指標'!O400</f>
        <v>7676</v>
      </c>
      <c r="AB52" s="2629">
        <f t="shared" si="19"/>
        <v>8434.6666666666661</v>
      </c>
      <c r="AC52" s="2629">
        <f t="shared" si="20"/>
        <v>-705</v>
      </c>
      <c r="AD52" s="17">
        <f t="shared" si="21"/>
        <v>-1</v>
      </c>
      <c r="AE52" s="17">
        <f t="shared" si="22"/>
        <v>-3</v>
      </c>
      <c r="AF52" s="2664" t="str">
        <f t="shared" si="23"/>
        <v xml:space="preserve">悪化 </v>
      </c>
      <c r="AG52" s="28">
        <f>'6兵庫県CI先行個別指標'!P400</f>
        <v>23</v>
      </c>
      <c r="AH52" s="2629">
        <f t="shared" si="24"/>
        <v>30.333333333333332</v>
      </c>
      <c r="AI52" s="2657">
        <f t="shared" si="34"/>
        <v>2.0000000000000036</v>
      </c>
      <c r="AJ52" s="17">
        <f t="shared" si="25"/>
        <v>1</v>
      </c>
      <c r="AK52" s="17">
        <f t="shared" si="26"/>
        <v>-1</v>
      </c>
      <c r="AL52" s="2664" t="str">
        <f t="shared" si="27"/>
        <v xml:space="preserve"> ?</v>
      </c>
      <c r="AM52" s="27">
        <f>'6兵庫県CI先行個別指標'!Q400</f>
        <v>127.3</v>
      </c>
      <c r="AN52" s="2629">
        <f t="shared" si="28"/>
        <v>125.39999999999999</v>
      </c>
      <c r="AO52" s="2629">
        <f t="shared" si="29"/>
        <v>0.89999999999999147</v>
      </c>
      <c r="AP52" s="17">
        <f t="shared" si="30"/>
        <v>1</v>
      </c>
      <c r="AQ52" s="17">
        <f t="shared" si="31"/>
        <v>1</v>
      </c>
      <c r="AR52" s="2504" t="str">
        <f t="shared" si="32"/>
        <v xml:space="preserve"> ?</v>
      </c>
    </row>
    <row r="53" spans="1:44">
      <c r="A53" s="112"/>
      <c r="B53" s="768" t="s">
        <v>13</v>
      </c>
      <c r="C53" s="27">
        <f>'6兵庫県CI先行個別指標'!K401</f>
        <v>103.3</v>
      </c>
      <c r="D53" s="2629">
        <f t="shared" si="0"/>
        <v>102</v>
      </c>
      <c r="E53" s="2629">
        <f t="shared" si="1"/>
        <v>0</v>
      </c>
      <c r="F53" s="17">
        <f t="shared" si="2"/>
        <v>1</v>
      </c>
      <c r="G53" s="17">
        <f t="shared" si="3"/>
        <v>-1</v>
      </c>
      <c r="H53" s="2664" t="str">
        <f t="shared" si="4"/>
        <v xml:space="preserve"> ?</v>
      </c>
      <c r="I53" s="27">
        <f>'6兵庫県CI先行個別指標'!L401</f>
        <v>92.5</v>
      </c>
      <c r="J53" s="2629">
        <f t="shared" si="5"/>
        <v>93.666666666666671</v>
      </c>
      <c r="K53" s="2657">
        <f t="shared" si="33"/>
        <v>-0.1666666666666714</v>
      </c>
      <c r="L53" s="17">
        <f t="shared" si="6"/>
        <v>-1</v>
      </c>
      <c r="M53" s="17">
        <f t="shared" si="7"/>
        <v>-3</v>
      </c>
      <c r="N53" s="2664" t="str">
        <f t="shared" si="8"/>
        <v xml:space="preserve">悪化 </v>
      </c>
      <c r="O53" s="27">
        <f>'6兵庫県CI先行個別指標'!M401</f>
        <v>2642</v>
      </c>
      <c r="P53" s="2629">
        <f t="shared" si="9"/>
        <v>2637.6666666666665</v>
      </c>
      <c r="Q53" s="2629">
        <f t="shared" si="10"/>
        <v>-16.66666666666697</v>
      </c>
      <c r="R53" s="17">
        <f t="shared" si="11"/>
        <v>-1</v>
      </c>
      <c r="S53" s="17">
        <f t="shared" si="12"/>
        <v>1</v>
      </c>
      <c r="T53" s="2664" t="str">
        <f t="shared" si="13"/>
        <v xml:space="preserve"> ?</v>
      </c>
      <c r="U53" s="28">
        <f>'6兵庫県CI先行個別指標'!N401</f>
        <v>14554</v>
      </c>
      <c r="V53" s="2636">
        <f t="shared" si="14"/>
        <v>15004.666666666666</v>
      </c>
      <c r="W53" s="2635">
        <f t="shared" si="15"/>
        <v>46</v>
      </c>
      <c r="X53" s="17">
        <f t="shared" si="16"/>
        <v>1</v>
      </c>
      <c r="Y53" s="17">
        <f t="shared" si="17"/>
        <v>3</v>
      </c>
      <c r="Z53" s="2664" t="str">
        <f t="shared" si="18"/>
        <v xml:space="preserve">改善 </v>
      </c>
      <c r="AA53" s="28">
        <f>'6兵庫県CI先行個別指標'!O401</f>
        <v>8906</v>
      </c>
      <c r="AB53" s="2629">
        <f t="shared" si="19"/>
        <v>8172.666666666667</v>
      </c>
      <c r="AC53" s="2629">
        <f t="shared" si="20"/>
        <v>-261.99999999999909</v>
      </c>
      <c r="AD53" s="17">
        <f t="shared" si="21"/>
        <v>-1</v>
      </c>
      <c r="AE53" s="17">
        <f t="shared" si="22"/>
        <v>-3</v>
      </c>
      <c r="AF53" s="2664" t="str">
        <f t="shared" si="23"/>
        <v xml:space="preserve">悪化 </v>
      </c>
      <c r="AG53" s="28">
        <f>'6兵庫県CI先行個別指標'!P401</f>
        <v>27</v>
      </c>
      <c r="AH53" s="2629">
        <f t="shared" si="24"/>
        <v>30</v>
      </c>
      <c r="AI53" s="2657">
        <f t="shared" si="34"/>
        <v>0.33333333333333215</v>
      </c>
      <c r="AJ53" s="17">
        <f t="shared" si="25"/>
        <v>1</v>
      </c>
      <c r="AK53" s="17">
        <f t="shared" si="26"/>
        <v>1</v>
      </c>
      <c r="AL53" s="2664" t="str">
        <f t="shared" si="27"/>
        <v xml:space="preserve"> ?</v>
      </c>
      <c r="AM53" s="27">
        <f>'6兵庫県CI先行個別指標'!Q401</f>
        <v>126.2</v>
      </c>
      <c r="AN53" s="2629">
        <f t="shared" si="28"/>
        <v>126.23333333333333</v>
      </c>
      <c r="AO53" s="2629">
        <f t="shared" si="29"/>
        <v>0.83333333333334281</v>
      </c>
      <c r="AP53" s="17">
        <f t="shared" si="30"/>
        <v>1</v>
      </c>
      <c r="AQ53" s="17">
        <f t="shared" si="31"/>
        <v>3</v>
      </c>
      <c r="AR53" s="2504" t="str">
        <f t="shared" si="32"/>
        <v xml:space="preserve">改善 </v>
      </c>
    </row>
    <row r="54" spans="1:44">
      <c r="A54" s="112"/>
      <c r="B54" s="768" t="s">
        <v>14</v>
      </c>
      <c r="C54" s="27">
        <f>'6兵庫県CI先行個別指標'!K402</f>
        <v>99.7</v>
      </c>
      <c r="D54" s="2629">
        <f t="shared" si="0"/>
        <v>101.43333333333334</v>
      </c>
      <c r="E54" s="2629">
        <f t="shared" si="1"/>
        <v>-0.56666666666666288</v>
      </c>
      <c r="F54" s="17">
        <f t="shared" si="2"/>
        <v>-1</v>
      </c>
      <c r="G54" s="17">
        <f t="shared" si="3"/>
        <v>-1</v>
      </c>
      <c r="H54" s="2664" t="str">
        <f t="shared" si="4"/>
        <v xml:space="preserve"> ?</v>
      </c>
      <c r="I54" s="27">
        <f>'6兵庫県CI先行個別指標'!L402</f>
        <v>94.2</v>
      </c>
      <c r="J54" s="2629">
        <f t="shared" si="5"/>
        <v>93.733333333333334</v>
      </c>
      <c r="K54" s="2657">
        <f t="shared" si="33"/>
        <v>-6.6666666666662877E-2</v>
      </c>
      <c r="L54" s="17">
        <f t="shared" si="6"/>
        <v>-1</v>
      </c>
      <c r="M54" s="17">
        <f t="shared" si="7"/>
        <v>-3</v>
      </c>
      <c r="N54" s="2664" t="str">
        <f t="shared" si="8"/>
        <v xml:space="preserve">悪化 </v>
      </c>
      <c r="O54" s="27">
        <f>'6兵庫県CI先行個別指標'!M402</f>
        <v>2535</v>
      </c>
      <c r="P54" s="2629">
        <f t="shared" si="9"/>
        <v>2580.6666666666665</v>
      </c>
      <c r="Q54" s="2629">
        <f t="shared" si="10"/>
        <v>-57</v>
      </c>
      <c r="R54" s="17">
        <f t="shared" si="11"/>
        <v>-1</v>
      </c>
      <c r="S54" s="17">
        <f t="shared" si="12"/>
        <v>-1</v>
      </c>
      <c r="T54" s="2664" t="str">
        <f t="shared" si="13"/>
        <v xml:space="preserve"> ?</v>
      </c>
      <c r="U54" s="28">
        <f>'6兵庫県CI先行個別指標'!N402</f>
        <v>15596</v>
      </c>
      <c r="V54" s="2636">
        <f t="shared" si="14"/>
        <v>15123.333333333334</v>
      </c>
      <c r="W54" s="2635">
        <f t="shared" si="15"/>
        <v>118.66666666666788</v>
      </c>
      <c r="X54" s="17">
        <f t="shared" si="16"/>
        <v>1</v>
      </c>
      <c r="Y54" s="17">
        <f t="shared" si="17"/>
        <v>3</v>
      </c>
      <c r="Z54" s="2664" t="str">
        <f t="shared" si="18"/>
        <v xml:space="preserve">改善 </v>
      </c>
      <c r="AA54" s="28">
        <f>'6兵庫県CI先行個別指標'!O402</f>
        <v>9840</v>
      </c>
      <c r="AB54" s="2629">
        <f t="shared" si="19"/>
        <v>8807.3333333333339</v>
      </c>
      <c r="AC54" s="2629">
        <f t="shared" si="20"/>
        <v>634.66666666666697</v>
      </c>
      <c r="AD54" s="17">
        <f t="shared" si="21"/>
        <v>1</v>
      </c>
      <c r="AE54" s="17">
        <f t="shared" si="22"/>
        <v>-1</v>
      </c>
      <c r="AF54" s="2664" t="str">
        <f t="shared" si="23"/>
        <v xml:space="preserve"> ?</v>
      </c>
      <c r="AG54" s="28">
        <f>'6兵庫県CI先行個別指標'!P402</f>
        <v>28</v>
      </c>
      <c r="AH54" s="2629">
        <f t="shared" si="24"/>
        <v>26</v>
      </c>
      <c r="AI54" s="2657">
        <f t="shared" si="34"/>
        <v>4</v>
      </c>
      <c r="AJ54" s="17">
        <f t="shared" si="25"/>
        <v>1</v>
      </c>
      <c r="AK54" s="17">
        <f t="shared" si="26"/>
        <v>3</v>
      </c>
      <c r="AL54" s="2664" t="str">
        <f t="shared" si="27"/>
        <v xml:space="preserve">改善 </v>
      </c>
      <c r="AM54" s="27">
        <f>'6兵庫県CI先行個別指標'!Q402</f>
        <v>124.4</v>
      </c>
      <c r="AN54" s="2629">
        <f t="shared" si="28"/>
        <v>125.96666666666665</v>
      </c>
      <c r="AO54" s="2629">
        <f t="shared" si="29"/>
        <v>-0.26666666666667993</v>
      </c>
      <c r="AP54" s="17">
        <f t="shared" si="30"/>
        <v>-1</v>
      </c>
      <c r="AQ54" s="17">
        <f t="shared" si="31"/>
        <v>1</v>
      </c>
      <c r="AR54" s="2504" t="str">
        <f t="shared" si="32"/>
        <v xml:space="preserve"> ?</v>
      </c>
    </row>
    <row r="55" spans="1:44">
      <c r="A55" s="111" t="s">
        <v>900</v>
      </c>
      <c r="B55" s="770" t="s">
        <v>3</v>
      </c>
      <c r="C55" s="25">
        <f>'6兵庫県CI先行個別指標'!K403</f>
        <v>102.1</v>
      </c>
      <c r="D55" s="2642">
        <f t="shared" si="0"/>
        <v>101.7</v>
      </c>
      <c r="E55" s="2642">
        <f t="shared" si="1"/>
        <v>0.26666666666666572</v>
      </c>
      <c r="F55" s="404">
        <f t="shared" si="2"/>
        <v>1</v>
      </c>
      <c r="G55" s="404">
        <f t="shared" si="3"/>
        <v>1</v>
      </c>
      <c r="H55" s="2663" t="str">
        <f t="shared" si="4"/>
        <v xml:space="preserve"> ?</v>
      </c>
      <c r="I55" s="25">
        <f>'6兵庫県CI先行個別指標'!L403</f>
        <v>93.5</v>
      </c>
      <c r="J55" s="2642">
        <f t="shared" si="5"/>
        <v>93.399999999999991</v>
      </c>
      <c r="K55" s="2659">
        <f t="shared" si="33"/>
        <v>0.33333333333334281</v>
      </c>
      <c r="L55" s="404">
        <f t="shared" si="6"/>
        <v>1</v>
      </c>
      <c r="M55" s="404">
        <f t="shared" si="7"/>
        <v>-1</v>
      </c>
      <c r="N55" s="2663" t="str">
        <f t="shared" si="8"/>
        <v xml:space="preserve"> ?</v>
      </c>
      <c r="O55" s="25">
        <f>'6兵庫県CI先行個別指標'!M403</f>
        <v>1867</v>
      </c>
      <c r="P55" s="2642">
        <f t="shared" si="9"/>
        <v>2348</v>
      </c>
      <c r="Q55" s="2642">
        <f t="shared" si="10"/>
        <v>-232.66666666666652</v>
      </c>
      <c r="R55" s="404">
        <f t="shared" si="11"/>
        <v>-1</v>
      </c>
      <c r="S55" s="404">
        <f t="shared" si="12"/>
        <v>-3</v>
      </c>
      <c r="T55" s="2663" t="str">
        <f t="shared" si="13"/>
        <v xml:space="preserve">悪化 </v>
      </c>
      <c r="U55" s="26">
        <f>'6兵庫県CI先行個別指標'!N403</f>
        <v>16867</v>
      </c>
      <c r="V55" s="2643">
        <f t="shared" si="14"/>
        <v>15672.333333333334</v>
      </c>
      <c r="W55" s="2644">
        <f t="shared" si="15"/>
        <v>549</v>
      </c>
      <c r="X55" s="404">
        <f t="shared" si="16"/>
        <v>1</v>
      </c>
      <c r="Y55" s="404">
        <f t="shared" si="17"/>
        <v>3</v>
      </c>
      <c r="Z55" s="2663" t="str">
        <f t="shared" si="18"/>
        <v xml:space="preserve">改善 </v>
      </c>
      <c r="AA55" s="26">
        <f>'6兵庫県CI先行個別指標'!O403</f>
        <v>9420</v>
      </c>
      <c r="AB55" s="2642">
        <f t="shared" si="19"/>
        <v>9388.6666666666661</v>
      </c>
      <c r="AC55" s="2642">
        <f t="shared" si="20"/>
        <v>581.33333333333212</v>
      </c>
      <c r="AD55" s="404">
        <f t="shared" si="21"/>
        <v>1</v>
      </c>
      <c r="AE55" s="404">
        <f t="shared" si="22"/>
        <v>1</v>
      </c>
      <c r="AF55" s="2663" t="str">
        <f t="shared" si="23"/>
        <v xml:space="preserve"> ?</v>
      </c>
      <c r="AG55" s="26">
        <f>'6兵庫県CI先行個別指標'!P403</f>
        <v>25</v>
      </c>
      <c r="AH55" s="2642">
        <f t="shared" si="24"/>
        <v>26.666666666666668</v>
      </c>
      <c r="AI55" s="2659">
        <f t="shared" si="34"/>
        <v>-0.66666666666666785</v>
      </c>
      <c r="AJ55" s="404">
        <f t="shared" si="25"/>
        <v>-1</v>
      </c>
      <c r="AK55" s="404">
        <f t="shared" si="26"/>
        <v>1</v>
      </c>
      <c r="AL55" s="2663" t="str">
        <f t="shared" si="27"/>
        <v xml:space="preserve"> ?</v>
      </c>
      <c r="AM55" s="25">
        <f>'6兵庫県CI先行個別指標'!Q403</f>
        <v>124.2</v>
      </c>
      <c r="AN55" s="2642">
        <f t="shared" si="28"/>
        <v>124.93333333333334</v>
      </c>
      <c r="AO55" s="2642">
        <f t="shared" si="29"/>
        <v>-1.0333333333333172</v>
      </c>
      <c r="AP55" s="404">
        <f t="shared" si="30"/>
        <v>-1</v>
      </c>
      <c r="AQ55" s="404">
        <f t="shared" si="31"/>
        <v>-1</v>
      </c>
      <c r="AR55" s="2660" t="str">
        <f t="shared" si="32"/>
        <v xml:space="preserve"> ?</v>
      </c>
    </row>
    <row r="56" spans="1:44">
      <c r="A56" s="112">
        <v>2022</v>
      </c>
      <c r="B56" s="768" t="s">
        <v>4</v>
      </c>
      <c r="C56" s="27">
        <f>'6兵庫県CI先行個別指標'!K404</f>
        <v>101.7</v>
      </c>
      <c r="D56" s="2645">
        <f t="shared" si="0"/>
        <v>101.16666666666667</v>
      </c>
      <c r="E56" s="2645">
        <f t="shared" si="1"/>
        <v>-0.53333333333333144</v>
      </c>
      <c r="F56" s="17">
        <f t="shared" si="2"/>
        <v>-1</v>
      </c>
      <c r="G56" s="17">
        <f t="shared" si="3"/>
        <v>-1</v>
      </c>
      <c r="H56" s="2664" t="str">
        <f t="shared" si="4"/>
        <v xml:space="preserve"> ?</v>
      </c>
      <c r="I56" s="27">
        <f>'6兵庫県CI先行個別指標'!L404</f>
        <v>92.9</v>
      </c>
      <c r="J56" s="2645">
        <f t="shared" si="5"/>
        <v>93.533333333333346</v>
      </c>
      <c r="K56" s="2657">
        <f t="shared" si="33"/>
        <v>-0.13333333333335418</v>
      </c>
      <c r="L56" s="17">
        <f t="shared" si="6"/>
        <v>-1</v>
      </c>
      <c r="M56" s="17">
        <f t="shared" si="7"/>
        <v>-1</v>
      </c>
      <c r="N56" s="2664" t="str">
        <f t="shared" si="8"/>
        <v xml:space="preserve"> ?</v>
      </c>
      <c r="O56" s="27">
        <f>'6兵庫県CI先行個別指標'!M404</f>
        <v>2379</v>
      </c>
      <c r="P56" s="2645">
        <f t="shared" si="9"/>
        <v>2260.3333333333335</v>
      </c>
      <c r="Q56" s="2645">
        <f t="shared" si="10"/>
        <v>-87.666666666666515</v>
      </c>
      <c r="R56" s="17">
        <f t="shared" si="11"/>
        <v>-1</v>
      </c>
      <c r="S56" s="17">
        <f t="shared" si="12"/>
        <v>-3</v>
      </c>
      <c r="T56" s="2664" t="str">
        <f t="shared" si="13"/>
        <v xml:space="preserve">悪化 </v>
      </c>
      <c r="U56" s="28">
        <f>'6兵庫県CI先行個別指標'!N404</f>
        <v>14850</v>
      </c>
      <c r="V56" s="2646">
        <f t="shared" si="14"/>
        <v>15771</v>
      </c>
      <c r="W56" s="2647">
        <f t="shared" si="15"/>
        <v>98.66666666666606</v>
      </c>
      <c r="X56" s="17">
        <f t="shared" si="16"/>
        <v>1</v>
      </c>
      <c r="Y56" s="17">
        <f t="shared" si="17"/>
        <v>3</v>
      </c>
      <c r="Z56" s="2664" t="str">
        <f t="shared" si="18"/>
        <v xml:space="preserve">改善 </v>
      </c>
      <c r="AA56" s="28">
        <f>'6兵庫県CI先行個別指標'!O404</f>
        <v>7958</v>
      </c>
      <c r="AB56" s="2645">
        <f t="shared" si="19"/>
        <v>9072.6666666666661</v>
      </c>
      <c r="AC56" s="2645">
        <f t="shared" si="20"/>
        <v>-316</v>
      </c>
      <c r="AD56" s="17">
        <f t="shared" si="21"/>
        <v>-1</v>
      </c>
      <c r="AE56" s="17">
        <f t="shared" si="22"/>
        <v>1</v>
      </c>
      <c r="AF56" s="2664" t="str">
        <f t="shared" si="23"/>
        <v xml:space="preserve"> ?</v>
      </c>
      <c r="AG56" s="28">
        <f>'6兵庫県CI先行個別指標'!P404</f>
        <v>24</v>
      </c>
      <c r="AH56" s="2645">
        <f t="shared" si="24"/>
        <v>25.666666666666668</v>
      </c>
      <c r="AI56" s="2657">
        <f t="shared" si="34"/>
        <v>1</v>
      </c>
      <c r="AJ56" s="17">
        <f t="shared" si="25"/>
        <v>1</v>
      </c>
      <c r="AK56" s="17">
        <f t="shared" si="26"/>
        <v>1</v>
      </c>
      <c r="AL56" s="2664" t="str">
        <f t="shared" si="27"/>
        <v xml:space="preserve"> ?</v>
      </c>
      <c r="AM56" s="27">
        <f>'6兵庫県CI先行個別指標'!Q404</f>
        <v>123.9</v>
      </c>
      <c r="AN56" s="2645">
        <f t="shared" si="28"/>
        <v>124.16666666666667</v>
      </c>
      <c r="AO56" s="2645">
        <f t="shared" si="29"/>
        <v>-0.76666666666666572</v>
      </c>
      <c r="AP56" s="17">
        <f t="shared" si="30"/>
        <v>-1</v>
      </c>
      <c r="AQ56" s="17">
        <f t="shared" si="31"/>
        <v>-3</v>
      </c>
      <c r="AR56" s="2504" t="str">
        <f t="shared" si="32"/>
        <v xml:space="preserve">悪化 </v>
      </c>
    </row>
    <row r="57" spans="1:44">
      <c r="A57" s="112"/>
      <c r="B57" s="768" t="s">
        <v>5</v>
      </c>
      <c r="C57" s="27">
        <f>'6兵庫県CI先行個別指標'!K405</f>
        <v>100.1</v>
      </c>
      <c r="D57" s="2645">
        <f t="shared" si="0"/>
        <v>101.3</v>
      </c>
      <c r="E57" s="2645">
        <f t="shared" si="1"/>
        <v>0.13333333333332575</v>
      </c>
      <c r="F57" s="17">
        <f t="shared" si="2"/>
        <v>1</v>
      </c>
      <c r="G57" s="17">
        <f t="shared" si="3"/>
        <v>1</v>
      </c>
      <c r="H57" s="2664" t="str">
        <f t="shared" si="4"/>
        <v xml:space="preserve"> ?</v>
      </c>
      <c r="I57" s="27">
        <f>'6兵庫県CI先行個別指標'!L405</f>
        <v>92.9</v>
      </c>
      <c r="J57" s="2645">
        <f t="shared" si="5"/>
        <v>93.100000000000009</v>
      </c>
      <c r="K57" s="2657">
        <f t="shared" si="33"/>
        <v>0.43333333333333712</v>
      </c>
      <c r="L57" s="17">
        <f t="shared" si="6"/>
        <v>1</v>
      </c>
      <c r="M57" s="17">
        <f t="shared" si="7"/>
        <v>1</v>
      </c>
      <c r="N57" s="2664" t="str">
        <f t="shared" si="8"/>
        <v xml:space="preserve"> ?</v>
      </c>
      <c r="O57" s="27">
        <f>'6兵庫県CI先行個別指標'!M405</f>
        <v>2546</v>
      </c>
      <c r="P57" s="2645">
        <f t="shared" si="9"/>
        <v>2264</v>
      </c>
      <c r="Q57" s="2645">
        <f t="shared" si="10"/>
        <v>3.6666666666665151</v>
      </c>
      <c r="R57" s="17">
        <f t="shared" si="11"/>
        <v>1</v>
      </c>
      <c r="S57" s="17">
        <f t="shared" si="12"/>
        <v>-1</v>
      </c>
      <c r="T57" s="2664" t="str">
        <f t="shared" si="13"/>
        <v xml:space="preserve"> ?</v>
      </c>
      <c r="U57" s="28">
        <f>'6兵庫県CI先行個別指標'!N405</f>
        <v>16008</v>
      </c>
      <c r="V57" s="2646">
        <f t="shared" si="14"/>
        <v>15908.333333333334</v>
      </c>
      <c r="W57" s="2647">
        <f t="shared" si="15"/>
        <v>137.33333333333394</v>
      </c>
      <c r="X57" s="17">
        <f t="shared" si="16"/>
        <v>1</v>
      </c>
      <c r="Y57" s="17">
        <f t="shared" si="17"/>
        <v>3</v>
      </c>
      <c r="Z57" s="2664" t="str">
        <f t="shared" si="18"/>
        <v xml:space="preserve">改善 </v>
      </c>
      <c r="AA57" s="28">
        <f>'6兵庫県CI先行個別指標'!O405</f>
        <v>9012</v>
      </c>
      <c r="AB57" s="2645">
        <f t="shared" si="19"/>
        <v>8796.6666666666661</v>
      </c>
      <c r="AC57" s="2645">
        <f t="shared" si="20"/>
        <v>-276</v>
      </c>
      <c r="AD57" s="17">
        <f t="shared" si="21"/>
        <v>-1</v>
      </c>
      <c r="AE57" s="17">
        <f t="shared" si="22"/>
        <v>-1</v>
      </c>
      <c r="AF57" s="2664" t="str">
        <f t="shared" si="23"/>
        <v xml:space="preserve"> ?</v>
      </c>
      <c r="AG57" s="28">
        <f>'6兵庫県CI先行個別指標'!P405</f>
        <v>21</v>
      </c>
      <c r="AH57" s="2645">
        <f t="shared" si="24"/>
        <v>23.333333333333332</v>
      </c>
      <c r="AI57" s="2657">
        <f t="shared" si="34"/>
        <v>2.3333333333333357</v>
      </c>
      <c r="AJ57" s="17">
        <f t="shared" si="25"/>
        <v>1</v>
      </c>
      <c r="AK57" s="17">
        <f t="shared" si="26"/>
        <v>1</v>
      </c>
      <c r="AL57" s="2664" t="str">
        <f t="shared" si="27"/>
        <v xml:space="preserve"> ?</v>
      </c>
      <c r="AM57" s="27">
        <f>'6兵庫県CI先行個別指標'!Q405</f>
        <v>126</v>
      </c>
      <c r="AN57" s="2645">
        <f t="shared" si="28"/>
        <v>124.7</v>
      </c>
      <c r="AO57" s="2645">
        <f t="shared" si="29"/>
        <v>0.53333333333333144</v>
      </c>
      <c r="AP57" s="17">
        <f t="shared" si="30"/>
        <v>1</v>
      </c>
      <c r="AQ57" s="17">
        <f t="shared" si="31"/>
        <v>-1</v>
      </c>
      <c r="AR57" s="2504" t="str">
        <f t="shared" si="32"/>
        <v xml:space="preserve"> ?</v>
      </c>
    </row>
    <row r="58" spans="1:44">
      <c r="A58" s="112"/>
      <c r="B58" s="768" t="s">
        <v>6</v>
      </c>
      <c r="C58" s="27">
        <f>'6兵庫県CI先行個別指標'!K406</f>
        <v>104.7</v>
      </c>
      <c r="D58" s="2645">
        <f t="shared" si="0"/>
        <v>102.16666666666667</v>
      </c>
      <c r="E58" s="2645">
        <f t="shared" si="1"/>
        <v>0.86666666666667425</v>
      </c>
      <c r="F58" s="17">
        <f t="shared" si="2"/>
        <v>1</v>
      </c>
      <c r="G58" s="17">
        <f t="shared" si="3"/>
        <v>1</v>
      </c>
      <c r="H58" s="2664" t="str">
        <f t="shared" si="4"/>
        <v xml:space="preserve"> ?</v>
      </c>
      <c r="I58" s="27">
        <f>'6兵庫県CI先行個別指標'!L406</f>
        <v>91.4</v>
      </c>
      <c r="J58" s="2645">
        <f t="shared" si="5"/>
        <v>92.40000000000002</v>
      </c>
      <c r="K58" s="2657">
        <f t="shared" si="33"/>
        <v>0.69999999999998863</v>
      </c>
      <c r="L58" s="17">
        <f t="shared" si="6"/>
        <v>1</v>
      </c>
      <c r="M58" s="17">
        <f t="shared" si="7"/>
        <v>1</v>
      </c>
      <c r="N58" s="2664" t="str">
        <f t="shared" si="8"/>
        <v xml:space="preserve"> ?</v>
      </c>
      <c r="O58" s="27">
        <f>'6兵庫県CI先行個別指標'!M406</f>
        <v>2944</v>
      </c>
      <c r="P58" s="2645">
        <f t="shared" si="9"/>
        <v>2623</v>
      </c>
      <c r="Q58" s="2645">
        <f t="shared" si="10"/>
        <v>359</v>
      </c>
      <c r="R58" s="17">
        <f t="shared" si="11"/>
        <v>1</v>
      </c>
      <c r="S58" s="17">
        <f t="shared" si="12"/>
        <v>1</v>
      </c>
      <c r="T58" s="2664" t="str">
        <f t="shared" si="13"/>
        <v xml:space="preserve"> ?</v>
      </c>
      <c r="U58" s="28">
        <f>'6兵庫県CI先行個別指標'!N406</f>
        <v>16590</v>
      </c>
      <c r="V58" s="2646">
        <f t="shared" si="14"/>
        <v>15816</v>
      </c>
      <c r="W58" s="2647">
        <f t="shared" si="15"/>
        <v>-92.33333333333394</v>
      </c>
      <c r="X58" s="17">
        <f t="shared" si="16"/>
        <v>-1</v>
      </c>
      <c r="Y58" s="17">
        <f t="shared" si="17"/>
        <v>1</v>
      </c>
      <c r="Z58" s="2664" t="str">
        <f t="shared" si="18"/>
        <v xml:space="preserve"> ?</v>
      </c>
      <c r="AA58" s="28">
        <f>'6兵庫県CI先行個別指標'!O406</f>
        <v>8458</v>
      </c>
      <c r="AB58" s="2645">
        <f t="shared" si="19"/>
        <v>8476</v>
      </c>
      <c r="AC58" s="2645">
        <f t="shared" si="20"/>
        <v>-320.66666666666606</v>
      </c>
      <c r="AD58" s="17">
        <f t="shared" si="21"/>
        <v>-1</v>
      </c>
      <c r="AE58" s="17">
        <f t="shared" si="22"/>
        <v>-3</v>
      </c>
      <c r="AF58" s="2664" t="str">
        <f t="shared" si="23"/>
        <v xml:space="preserve">悪化 </v>
      </c>
      <c r="AG58" s="28">
        <f>'6兵庫県CI先行個別指標'!P406</f>
        <v>31</v>
      </c>
      <c r="AH58" s="2645">
        <f t="shared" si="24"/>
        <v>25.333333333333332</v>
      </c>
      <c r="AI58" s="2657">
        <f t="shared" si="34"/>
        <v>-2</v>
      </c>
      <c r="AJ58" s="17">
        <f t="shared" si="25"/>
        <v>-1</v>
      </c>
      <c r="AK58" s="17">
        <f t="shared" si="26"/>
        <v>1</v>
      </c>
      <c r="AL58" s="2664" t="str">
        <f t="shared" si="27"/>
        <v xml:space="preserve"> ?</v>
      </c>
      <c r="AM58" s="27">
        <f>'6兵庫県CI先行個別指標'!Q406</f>
        <v>125.9</v>
      </c>
      <c r="AN58" s="2645">
        <f t="shared" si="28"/>
        <v>125.26666666666667</v>
      </c>
      <c r="AO58" s="2645">
        <f t="shared" si="29"/>
        <v>0.56666666666666288</v>
      </c>
      <c r="AP58" s="17">
        <f t="shared" si="30"/>
        <v>1</v>
      </c>
      <c r="AQ58" s="17">
        <f t="shared" si="31"/>
        <v>1</v>
      </c>
      <c r="AR58" s="2504" t="str">
        <f t="shared" si="32"/>
        <v xml:space="preserve"> ?</v>
      </c>
    </row>
    <row r="59" spans="1:44">
      <c r="A59" s="112"/>
      <c r="B59" s="768" t="s">
        <v>7</v>
      </c>
      <c r="C59" s="27">
        <f>'6兵庫県CI先行個別指標'!K407</f>
        <v>98.2</v>
      </c>
      <c r="D59" s="2645">
        <f t="shared" si="0"/>
        <v>101</v>
      </c>
      <c r="E59" s="2645">
        <f t="shared" si="1"/>
        <v>-1.1666666666666714</v>
      </c>
      <c r="F59" s="17">
        <f t="shared" si="2"/>
        <v>-1</v>
      </c>
      <c r="G59" s="17">
        <f t="shared" si="3"/>
        <v>1</v>
      </c>
      <c r="H59" s="2664" t="str">
        <f t="shared" si="4"/>
        <v xml:space="preserve"> ?</v>
      </c>
      <c r="I59" s="27">
        <f>'6兵庫県CI先行個別指標'!L407</f>
        <v>99.6</v>
      </c>
      <c r="J59" s="2645">
        <f t="shared" si="5"/>
        <v>94.633333333333326</v>
      </c>
      <c r="K59" s="2657">
        <f t="shared" si="33"/>
        <v>-2.2333333333333059</v>
      </c>
      <c r="L59" s="17">
        <f t="shared" si="6"/>
        <v>-1</v>
      </c>
      <c r="M59" s="17">
        <f t="shared" si="7"/>
        <v>1</v>
      </c>
      <c r="N59" s="2664" t="str">
        <f t="shared" si="8"/>
        <v xml:space="preserve"> ?</v>
      </c>
      <c r="O59" s="27">
        <f>'6兵庫県CI先行個別指標'!M407</f>
        <v>2411</v>
      </c>
      <c r="P59" s="2645">
        <f t="shared" si="9"/>
        <v>2633.6666666666665</v>
      </c>
      <c r="Q59" s="2645">
        <f t="shared" si="10"/>
        <v>10.666666666666515</v>
      </c>
      <c r="R59" s="17">
        <f t="shared" si="11"/>
        <v>1</v>
      </c>
      <c r="S59" s="17">
        <f t="shared" si="12"/>
        <v>3</v>
      </c>
      <c r="T59" s="2664" t="str">
        <f t="shared" si="13"/>
        <v xml:space="preserve">改善 </v>
      </c>
      <c r="U59" s="28">
        <f>'6兵庫県CI先行個別指標'!N407</f>
        <v>15987</v>
      </c>
      <c r="V59" s="2646">
        <f t="shared" si="14"/>
        <v>16195</v>
      </c>
      <c r="W59" s="2647">
        <f t="shared" si="15"/>
        <v>379</v>
      </c>
      <c r="X59" s="17">
        <f t="shared" si="16"/>
        <v>1</v>
      </c>
      <c r="Y59" s="17">
        <f t="shared" si="17"/>
        <v>1</v>
      </c>
      <c r="Z59" s="2664" t="str">
        <f t="shared" si="18"/>
        <v xml:space="preserve"> ?</v>
      </c>
      <c r="AA59" s="28">
        <f>'6兵庫県CI先行個別指標'!O407</f>
        <v>8457</v>
      </c>
      <c r="AB59" s="2645">
        <f t="shared" si="19"/>
        <v>8642.3333333333339</v>
      </c>
      <c r="AC59" s="2645">
        <f t="shared" si="20"/>
        <v>166.33333333333394</v>
      </c>
      <c r="AD59" s="17">
        <f t="shared" si="21"/>
        <v>1</v>
      </c>
      <c r="AE59" s="17">
        <f t="shared" si="22"/>
        <v>-1</v>
      </c>
      <c r="AF59" s="2664" t="str">
        <f t="shared" si="23"/>
        <v xml:space="preserve"> ?</v>
      </c>
      <c r="AG59" s="28">
        <f>'6兵庫県CI先行個別指標'!P407</f>
        <v>21</v>
      </c>
      <c r="AH59" s="2645">
        <f t="shared" si="24"/>
        <v>24.333333333333332</v>
      </c>
      <c r="AI59" s="2657">
        <f t="shared" si="34"/>
        <v>1</v>
      </c>
      <c r="AJ59" s="17">
        <f t="shared" si="25"/>
        <v>1</v>
      </c>
      <c r="AK59" s="17">
        <f t="shared" si="26"/>
        <v>1</v>
      </c>
      <c r="AL59" s="2664" t="str">
        <f t="shared" si="27"/>
        <v xml:space="preserve"> ?</v>
      </c>
      <c r="AM59" s="27">
        <f>'6兵庫県CI先行個別指標'!Q407</f>
        <v>123.1</v>
      </c>
      <c r="AN59" s="2645">
        <f t="shared" si="28"/>
        <v>125</v>
      </c>
      <c r="AO59" s="2645">
        <f t="shared" si="29"/>
        <v>-0.26666666666666572</v>
      </c>
      <c r="AP59" s="17">
        <f t="shared" si="30"/>
        <v>-1</v>
      </c>
      <c r="AQ59" s="17">
        <f t="shared" si="31"/>
        <v>1</v>
      </c>
      <c r="AR59" s="2504" t="str">
        <f t="shared" si="32"/>
        <v xml:space="preserve"> ?</v>
      </c>
    </row>
    <row r="60" spans="1:44">
      <c r="A60" s="112"/>
      <c r="B60" s="768" t="s">
        <v>8</v>
      </c>
      <c r="C60" s="27">
        <f>'6兵庫県CI先行個別指標'!K408</f>
        <v>102.1</v>
      </c>
      <c r="D60" s="2645">
        <f t="shared" si="0"/>
        <v>101.66666666666667</v>
      </c>
      <c r="E60" s="2645">
        <f t="shared" si="1"/>
        <v>0.6666666666666714</v>
      </c>
      <c r="F60" s="17">
        <f t="shared" si="2"/>
        <v>1</v>
      </c>
      <c r="G60" s="17">
        <f t="shared" si="3"/>
        <v>1</v>
      </c>
      <c r="H60" s="2664" t="str">
        <f t="shared" si="4"/>
        <v xml:space="preserve"> ?</v>
      </c>
      <c r="I60" s="27">
        <f>'6兵庫県CI先行個別指標'!L408</f>
        <v>83.8</v>
      </c>
      <c r="J60" s="2645">
        <f t="shared" si="5"/>
        <v>91.600000000000009</v>
      </c>
      <c r="K60" s="2657">
        <f t="shared" si="33"/>
        <v>3.0333333333333172</v>
      </c>
      <c r="L60" s="17">
        <f t="shared" si="6"/>
        <v>1</v>
      </c>
      <c r="M60" s="17">
        <f t="shared" si="7"/>
        <v>1</v>
      </c>
      <c r="N60" s="2664" t="str">
        <f t="shared" si="8"/>
        <v xml:space="preserve"> ?</v>
      </c>
      <c r="O60" s="27">
        <f>'6兵庫県CI先行個別指標'!M408</f>
        <v>2565</v>
      </c>
      <c r="P60" s="2645">
        <f t="shared" si="9"/>
        <v>2640</v>
      </c>
      <c r="Q60" s="2645">
        <f t="shared" si="10"/>
        <v>6.3333333333334849</v>
      </c>
      <c r="R60" s="17">
        <f t="shared" si="11"/>
        <v>1</v>
      </c>
      <c r="S60" s="17">
        <f t="shared" si="12"/>
        <v>3</v>
      </c>
      <c r="T60" s="2664" t="str">
        <f t="shared" si="13"/>
        <v xml:space="preserve">改善 </v>
      </c>
      <c r="U60" s="28">
        <f>'6兵庫県CI先行個別指標'!N408</f>
        <v>16517</v>
      </c>
      <c r="V60" s="2646">
        <f t="shared" si="14"/>
        <v>16364.666666666666</v>
      </c>
      <c r="W60" s="2647">
        <f t="shared" si="15"/>
        <v>169.66666666666606</v>
      </c>
      <c r="X60" s="17">
        <f t="shared" si="16"/>
        <v>1</v>
      </c>
      <c r="Y60" s="17">
        <f t="shared" si="17"/>
        <v>1</v>
      </c>
      <c r="Z60" s="2664" t="str">
        <f t="shared" si="18"/>
        <v xml:space="preserve"> ?</v>
      </c>
      <c r="AA60" s="28">
        <f>'6兵庫県CI先行個別指標'!O408</f>
        <v>8166</v>
      </c>
      <c r="AB60" s="2645">
        <f t="shared" si="19"/>
        <v>8360.3333333333339</v>
      </c>
      <c r="AC60" s="2645">
        <f t="shared" si="20"/>
        <v>-282</v>
      </c>
      <c r="AD60" s="17">
        <f t="shared" si="21"/>
        <v>-1</v>
      </c>
      <c r="AE60" s="17">
        <f t="shared" si="22"/>
        <v>-1</v>
      </c>
      <c r="AF60" s="2664" t="str">
        <f t="shared" si="23"/>
        <v xml:space="preserve"> ?</v>
      </c>
      <c r="AG60" s="28">
        <f>'6兵庫県CI先行個別指標'!P408</f>
        <v>22</v>
      </c>
      <c r="AH60" s="2645">
        <f t="shared" si="24"/>
        <v>24.666666666666668</v>
      </c>
      <c r="AI60" s="2657">
        <f t="shared" si="34"/>
        <v>-0.3333333333333357</v>
      </c>
      <c r="AJ60" s="17">
        <f t="shared" si="25"/>
        <v>-1</v>
      </c>
      <c r="AK60" s="17">
        <f t="shared" si="26"/>
        <v>-1</v>
      </c>
      <c r="AL60" s="2664" t="str">
        <f t="shared" si="27"/>
        <v xml:space="preserve"> ?</v>
      </c>
      <c r="AM60" s="27">
        <f>'6兵庫県CI先行個別指標'!Q408</f>
        <v>122.6</v>
      </c>
      <c r="AN60" s="2645">
        <f t="shared" si="28"/>
        <v>123.86666666666667</v>
      </c>
      <c r="AO60" s="2645">
        <f t="shared" si="29"/>
        <v>-1.1333333333333258</v>
      </c>
      <c r="AP60" s="17">
        <f t="shared" si="30"/>
        <v>-1</v>
      </c>
      <c r="AQ60" s="17">
        <f t="shared" si="31"/>
        <v>-1</v>
      </c>
      <c r="AR60" s="2504" t="str">
        <f t="shared" si="32"/>
        <v xml:space="preserve"> ?</v>
      </c>
    </row>
    <row r="61" spans="1:44">
      <c r="A61" s="112"/>
      <c r="B61" s="768" t="s">
        <v>9</v>
      </c>
      <c r="C61" s="27">
        <f>'6兵庫県CI先行個別指標'!K409</f>
        <v>101.5</v>
      </c>
      <c r="D61" s="2645">
        <f t="shared" si="0"/>
        <v>100.60000000000001</v>
      </c>
      <c r="E61" s="2645">
        <f t="shared" si="1"/>
        <v>-1.0666666666666629</v>
      </c>
      <c r="F61" s="17">
        <f t="shared" si="2"/>
        <v>-1</v>
      </c>
      <c r="G61" s="17">
        <f t="shared" si="3"/>
        <v>-1</v>
      </c>
      <c r="H61" s="2664" t="str">
        <f t="shared" si="4"/>
        <v xml:space="preserve"> ?</v>
      </c>
      <c r="I61" s="27">
        <f>'6兵庫県CI先行個別指標'!L409</f>
        <v>92.9</v>
      </c>
      <c r="J61" s="2645">
        <f t="shared" si="5"/>
        <v>92.09999999999998</v>
      </c>
      <c r="K61" s="2657">
        <f t="shared" si="33"/>
        <v>-0.49999999999997158</v>
      </c>
      <c r="L61" s="17">
        <f t="shared" si="6"/>
        <v>-1</v>
      </c>
      <c r="M61" s="17">
        <f t="shared" si="7"/>
        <v>-1</v>
      </c>
      <c r="N61" s="2664" t="str">
        <f t="shared" si="8"/>
        <v xml:space="preserve"> ?</v>
      </c>
      <c r="O61" s="27">
        <f>'6兵庫県CI先行個別指標'!M409</f>
        <v>2551</v>
      </c>
      <c r="P61" s="2645">
        <f t="shared" si="9"/>
        <v>2509</v>
      </c>
      <c r="Q61" s="2645">
        <f t="shared" si="10"/>
        <v>-131</v>
      </c>
      <c r="R61" s="17">
        <f t="shared" si="11"/>
        <v>-1</v>
      </c>
      <c r="S61" s="17">
        <f t="shared" si="12"/>
        <v>1</v>
      </c>
      <c r="T61" s="2664" t="str">
        <f t="shared" si="13"/>
        <v xml:space="preserve"> ?</v>
      </c>
      <c r="U61" s="28">
        <f>'6兵庫県CI先行個別指標'!N409</f>
        <v>16668</v>
      </c>
      <c r="V61" s="2646">
        <f t="shared" si="14"/>
        <v>16390.666666666668</v>
      </c>
      <c r="W61" s="2647">
        <f t="shared" si="15"/>
        <v>26.000000000001819</v>
      </c>
      <c r="X61" s="17">
        <f t="shared" si="16"/>
        <v>1</v>
      </c>
      <c r="Y61" s="17">
        <f t="shared" si="17"/>
        <v>3</v>
      </c>
      <c r="Z61" s="2664" t="str">
        <f t="shared" si="18"/>
        <v xml:space="preserve">改善 </v>
      </c>
      <c r="AA61" s="28">
        <f>'6兵庫県CI先行個別指標'!O409</f>
        <v>8831</v>
      </c>
      <c r="AB61" s="2645">
        <f t="shared" si="19"/>
        <v>8484.6666666666661</v>
      </c>
      <c r="AC61" s="2645">
        <f t="shared" si="20"/>
        <v>124.33333333333212</v>
      </c>
      <c r="AD61" s="17">
        <f t="shared" si="21"/>
        <v>1</v>
      </c>
      <c r="AE61" s="17">
        <f t="shared" si="22"/>
        <v>1</v>
      </c>
      <c r="AF61" s="2664" t="str">
        <f t="shared" si="23"/>
        <v xml:space="preserve"> ?</v>
      </c>
      <c r="AG61" s="28">
        <f>'6兵庫県CI先行個別指標'!P409</f>
        <v>28</v>
      </c>
      <c r="AH61" s="2645">
        <f t="shared" si="24"/>
        <v>23.666666666666668</v>
      </c>
      <c r="AI61" s="2657">
        <f t="shared" si="34"/>
        <v>1</v>
      </c>
      <c r="AJ61" s="17">
        <f t="shared" si="25"/>
        <v>1</v>
      </c>
      <c r="AK61" s="17">
        <f t="shared" si="26"/>
        <v>1</v>
      </c>
      <c r="AL61" s="2664" t="str">
        <f t="shared" si="27"/>
        <v xml:space="preserve"> ?</v>
      </c>
      <c r="AM61" s="27">
        <f>'6兵庫県CI先行個別指標'!Q409</f>
        <v>118.2</v>
      </c>
      <c r="AN61" s="2645">
        <f t="shared" si="28"/>
        <v>121.3</v>
      </c>
      <c r="AO61" s="2645">
        <f t="shared" si="29"/>
        <v>-2.5666666666666771</v>
      </c>
      <c r="AP61" s="17">
        <f t="shared" si="30"/>
        <v>-1</v>
      </c>
      <c r="AQ61" s="17">
        <f t="shared" si="31"/>
        <v>-3</v>
      </c>
      <c r="AR61" s="2504" t="str">
        <f t="shared" si="32"/>
        <v xml:space="preserve">悪化 </v>
      </c>
    </row>
    <row r="62" spans="1:44">
      <c r="A62" s="112"/>
      <c r="B62" s="768" t="s">
        <v>10</v>
      </c>
      <c r="C62" s="27">
        <f>'6兵庫県CI先行個別指標'!K410</f>
        <v>100.2</v>
      </c>
      <c r="D62" s="2645">
        <f t="shared" si="0"/>
        <v>101.26666666666667</v>
      </c>
      <c r="E62" s="2645">
        <f t="shared" si="1"/>
        <v>0.66666666666665719</v>
      </c>
      <c r="F62" s="17">
        <f t="shared" si="2"/>
        <v>1</v>
      </c>
      <c r="G62" s="17">
        <f t="shared" si="3"/>
        <v>1</v>
      </c>
      <c r="H62" s="2664" t="str">
        <f t="shared" si="4"/>
        <v xml:space="preserve"> ?</v>
      </c>
      <c r="I62" s="27">
        <f>'6兵庫県CI先行個別指標'!L410</f>
        <v>94.6</v>
      </c>
      <c r="J62" s="2645">
        <f t="shared" si="5"/>
        <v>90.433333333333323</v>
      </c>
      <c r="K62" s="2657">
        <f t="shared" si="33"/>
        <v>1.6666666666666572</v>
      </c>
      <c r="L62" s="17">
        <f t="shared" si="6"/>
        <v>1</v>
      </c>
      <c r="M62" s="17">
        <f t="shared" si="7"/>
        <v>1</v>
      </c>
      <c r="N62" s="2664" t="str">
        <f t="shared" si="8"/>
        <v xml:space="preserve"> ?</v>
      </c>
      <c r="O62" s="27">
        <f>'6兵庫県CI先行個別指標'!M410</f>
        <v>2827</v>
      </c>
      <c r="P62" s="2645">
        <f t="shared" si="9"/>
        <v>2647.6666666666665</v>
      </c>
      <c r="Q62" s="2645">
        <f t="shared" si="10"/>
        <v>138.66666666666652</v>
      </c>
      <c r="R62" s="17">
        <f t="shared" si="11"/>
        <v>1</v>
      </c>
      <c r="S62" s="17">
        <f t="shared" si="12"/>
        <v>1</v>
      </c>
      <c r="T62" s="2664" t="str">
        <f t="shared" si="13"/>
        <v xml:space="preserve"> ?</v>
      </c>
      <c r="U62" s="28">
        <f>'6兵庫県CI先行個別指標'!N410</f>
        <v>15947</v>
      </c>
      <c r="V62" s="2646">
        <f t="shared" si="14"/>
        <v>16377.333333333334</v>
      </c>
      <c r="W62" s="2647">
        <f t="shared" si="15"/>
        <v>-13.33333333333394</v>
      </c>
      <c r="X62" s="17">
        <f t="shared" si="16"/>
        <v>-1</v>
      </c>
      <c r="Y62" s="17">
        <f t="shared" si="17"/>
        <v>1</v>
      </c>
      <c r="Z62" s="2664" t="str">
        <f t="shared" si="18"/>
        <v xml:space="preserve"> ?</v>
      </c>
      <c r="AA62" s="28">
        <f>'6兵庫県CI先行個別指標'!O410</f>
        <v>8948</v>
      </c>
      <c r="AB62" s="2645">
        <f t="shared" si="19"/>
        <v>8648.3333333333339</v>
      </c>
      <c r="AC62" s="2645">
        <f t="shared" si="20"/>
        <v>163.66666666666788</v>
      </c>
      <c r="AD62" s="17">
        <f t="shared" si="21"/>
        <v>1</v>
      </c>
      <c r="AE62" s="17">
        <f t="shared" si="22"/>
        <v>1</v>
      </c>
      <c r="AF62" s="2664" t="str">
        <f t="shared" si="23"/>
        <v xml:space="preserve"> ?</v>
      </c>
      <c r="AG62" s="28">
        <f>'6兵庫県CI先行個別指標'!P410</f>
        <v>24</v>
      </c>
      <c r="AH62" s="2645">
        <f t="shared" si="24"/>
        <v>24.666666666666668</v>
      </c>
      <c r="AI62" s="2657">
        <f t="shared" si="34"/>
        <v>-1</v>
      </c>
      <c r="AJ62" s="17">
        <f t="shared" si="25"/>
        <v>-1</v>
      </c>
      <c r="AK62" s="17">
        <f t="shared" si="26"/>
        <v>-1</v>
      </c>
      <c r="AL62" s="2664" t="str">
        <f t="shared" si="27"/>
        <v xml:space="preserve"> ?</v>
      </c>
      <c r="AM62" s="27">
        <f>'6兵庫県CI先行個別指標'!Q410</f>
        <v>117.7</v>
      </c>
      <c r="AN62" s="2645">
        <f t="shared" si="28"/>
        <v>119.5</v>
      </c>
      <c r="AO62" s="2645">
        <f t="shared" si="29"/>
        <v>-1.7999999999999972</v>
      </c>
      <c r="AP62" s="17">
        <f t="shared" si="30"/>
        <v>-1</v>
      </c>
      <c r="AQ62" s="17">
        <f t="shared" si="31"/>
        <v>-3</v>
      </c>
      <c r="AR62" s="2504" t="str">
        <f t="shared" si="32"/>
        <v xml:space="preserve">悪化 </v>
      </c>
    </row>
    <row r="63" spans="1:44">
      <c r="A63" s="112"/>
      <c r="B63" s="768" t="s">
        <v>11</v>
      </c>
      <c r="C63" s="27">
        <f>'6兵庫県CI先行個別指標'!K411</f>
        <v>102.4</v>
      </c>
      <c r="D63" s="2645">
        <f t="shared" si="0"/>
        <v>101.36666666666667</v>
      </c>
      <c r="E63" s="2645">
        <f t="shared" si="1"/>
        <v>0.10000000000000853</v>
      </c>
      <c r="F63" s="17">
        <f t="shared" si="2"/>
        <v>1</v>
      </c>
      <c r="G63" s="17">
        <f t="shared" si="3"/>
        <v>1</v>
      </c>
      <c r="H63" s="2664" t="str">
        <f t="shared" si="4"/>
        <v xml:space="preserve"> ?</v>
      </c>
      <c r="I63" s="27">
        <f>'6兵庫県CI先行個別指標'!L411</f>
        <v>93.6</v>
      </c>
      <c r="J63" s="2645">
        <f t="shared" si="5"/>
        <v>93.7</v>
      </c>
      <c r="K63" s="2657">
        <f t="shared" si="33"/>
        <v>-3.2666666666666799</v>
      </c>
      <c r="L63" s="17">
        <f t="shared" si="6"/>
        <v>-1</v>
      </c>
      <c r="M63" s="17">
        <f t="shared" si="7"/>
        <v>-1</v>
      </c>
      <c r="N63" s="2664" t="str">
        <f t="shared" si="8"/>
        <v xml:space="preserve"> ?</v>
      </c>
      <c r="O63" s="27">
        <f>'6兵庫県CI先行個別指標'!M411</f>
        <v>2340</v>
      </c>
      <c r="P63" s="2645">
        <f t="shared" si="9"/>
        <v>2572.6666666666665</v>
      </c>
      <c r="Q63" s="2645">
        <f t="shared" si="10"/>
        <v>-75</v>
      </c>
      <c r="R63" s="17">
        <f t="shared" si="11"/>
        <v>-1</v>
      </c>
      <c r="S63" s="17">
        <f t="shared" si="12"/>
        <v>-1</v>
      </c>
      <c r="T63" s="2664" t="str">
        <f t="shared" si="13"/>
        <v xml:space="preserve"> ?</v>
      </c>
      <c r="U63" s="28">
        <f>'6兵庫県CI先行個別指標'!N411</f>
        <v>15667</v>
      </c>
      <c r="V63" s="2646">
        <f t="shared" si="14"/>
        <v>16094</v>
      </c>
      <c r="W63" s="2647">
        <f t="shared" si="15"/>
        <v>-283.33333333333394</v>
      </c>
      <c r="X63" s="17">
        <f t="shared" si="16"/>
        <v>-1</v>
      </c>
      <c r="Y63" s="17">
        <f t="shared" si="17"/>
        <v>-1</v>
      </c>
      <c r="Z63" s="2664" t="str">
        <f t="shared" si="18"/>
        <v xml:space="preserve"> ?</v>
      </c>
      <c r="AA63" s="28">
        <f>'6兵庫県CI先行個別指標'!O411</f>
        <v>8841</v>
      </c>
      <c r="AB63" s="2645">
        <f t="shared" si="19"/>
        <v>8873.3333333333339</v>
      </c>
      <c r="AC63" s="2645">
        <f t="shared" si="20"/>
        <v>225</v>
      </c>
      <c r="AD63" s="17">
        <f t="shared" si="21"/>
        <v>1</v>
      </c>
      <c r="AE63" s="17">
        <f t="shared" si="22"/>
        <v>3</v>
      </c>
      <c r="AF63" s="2664" t="str">
        <f t="shared" si="23"/>
        <v xml:space="preserve">改善 </v>
      </c>
      <c r="AG63" s="28">
        <f>'6兵庫県CI先行個別指標'!P411</f>
        <v>31</v>
      </c>
      <c r="AH63" s="2645">
        <f t="shared" si="24"/>
        <v>27.666666666666668</v>
      </c>
      <c r="AI63" s="2657">
        <f t="shared" si="34"/>
        <v>-3</v>
      </c>
      <c r="AJ63" s="17">
        <f t="shared" si="25"/>
        <v>-1</v>
      </c>
      <c r="AK63" s="17">
        <f t="shared" si="26"/>
        <v>-1</v>
      </c>
      <c r="AL63" s="2664" t="str">
        <f t="shared" si="27"/>
        <v xml:space="preserve"> ?</v>
      </c>
      <c r="AM63" s="27">
        <f>'6兵庫県CI先行個別指標'!Q411</f>
        <v>115.3</v>
      </c>
      <c r="AN63" s="2645">
        <f t="shared" si="28"/>
        <v>117.06666666666666</v>
      </c>
      <c r="AO63" s="2645">
        <f t="shared" si="29"/>
        <v>-2.4333333333333371</v>
      </c>
      <c r="AP63" s="17">
        <f t="shared" si="30"/>
        <v>-1</v>
      </c>
      <c r="AQ63" s="17">
        <f t="shared" si="31"/>
        <v>-3</v>
      </c>
      <c r="AR63" s="2504" t="str">
        <f t="shared" si="32"/>
        <v xml:space="preserve">悪化 </v>
      </c>
    </row>
    <row r="64" spans="1:44">
      <c r="A64" s="112"/>
      <c r="B64" s="768" t="s">
        <v>12</v>
      </c>
      <c r="C64" s="27">
        <f>'6兵庫県CI先行個別指標'!K412</f>
        <v>101</v>
      </c>
      <c r="D64" s="2645">
        <f t="shared" si="0"/>
        <v>101.2</v>
      </c>
      <c r="E64" s="2645">
        <f t="shared" si="1"/>
        <v>-0.1666666666666714</v>
      </c>
      <c r="F64" s="17">
        <f t="shared" si="2"/>
        <v>-1</v>
      </c>
      <c r="G64" s="17">
        <f t="shared" si="3"/>
        <v>1</v>
      </c>
      <c r="H64" s="2664" t="str">
        <f t="shared" si="4"/>
        <v xml:space="preserve"> ?</v>
      </c>
      <c r="I64" s="27">
        <f>'6兵庫県CI先行個別指標'!L412</f>
        <v>97.3</v>
      </c>
      <c r="J64" s="2645">
        <f t="shared" si="5"/>
        <v>95.166666666666671</v>
      </c>
      <c r="K64" s="2657">
        <f t="shared" si="33"/>
        <v>-1.4666666666666686</v>
      </c>
      <c r="L64" s="17">
        <f t="shared" si="6"/>
        <v>-1</v>
      </c>
      <c r="M64" s="17">
        <f t="shared" si="7"/>
        <v>-1</v>
      </c>
      <c r="N64" s="2664" t="str">
        <f t="shared" si="8"/>
        <v xml:space="preserve"> ?</v>
      </c>
      <c r="O64" s="27">
        <f>'6兵庫県CI先行個別指標'!M412</f>
        <v>3083</v>
      </c>
      <c r="P64" s="2645">
        <f t="shared" si="9"/>
        <v>2750</v>
      </c>
      <c r="Q64" s="2645">
        <f t="shared" si="10"/>
        <v>177.33333333333348</v>
      </c>
      <c r="R64" s="17">
        <f t="shared" si="11"/>
        <v>1</v>
      </c>
      <c r="S64" s="17">
        <f t="shared" si="12"/>
        <v>1</v>
      </c>
      <c r="T64" s="2664" t="str">
        <f t="shared" si="13"/>
        <v xml:space="preserve"> ?</v>
      </c>
      <c r="U64" s="28">
        <f>'6兵庫県CI先行個別指標'!N412</f>
        <v>16183</v>
      </c>
      <c r="V64" s="2646">
        <f t="shared" si="14"/>
        <v>15932.333333333334</v>
      </c>
      <c r="W64" s="2647">
        <f t="shared" si="15"/>
        <v>-161.66666666666606</v>
      </c>
      <c r="X64" s="17">
        <f t="shared" si="16"/>
        <v>-1</v>
      </c>
      <c r="Y64" s="17">
        <f t="shared" si="17"/>
        <v>-3</v>
      </c>
      <c r="Z64" s="2664" t="str">
        <f t="shared" si="18"/>
        <v xml:space="preserve">悪化 </v>
      </c>
      <c r="AA64" s="28">
        <f>'6兵庫県CI先行個別指標'!O412</f>
        <v>9005</v>
      </c>
      <c r="AB64" s="2645">
        <f t="shared" si="19"/>
        <v>8931.3333333333339</v>
      </c>
      <c r="AC64" s="2645">
        <f t="shared" si="20"/>
        <v>58</v>
      </c>
      <c r="AD64" s="17">
        <f t="shared" si="21"/>
        <v>1</v>
      </c>
      <c r="AE64" s="17">
        <f t="shared" si="22"/>
        <v>3</v>
      </c>
      <c r="AF64" s="2664" t="str">
        <f t="shared" si="23"/>
        <v xml:space="preserve">改善 </v>
      </c>
      <c r="AG64" s="28">
        <f>'6兵庫県CI先行個別指標'!P412</f>
        <v>34</v>
      </c>
      <c r="AH64" s="2645">
        <f t="shared" si="24"/>
        <v>29.666666666666668</v>
      </c>
      <c r="AI64" s="2657">
        <f t="shared" si="34"/>
        <v>-2</v>
      </c>
      <c r="AJ64" s="17">
        <f t="shared" si="25"/>
        <v>-1</v>
      </c>
      <c r="AK64" s="17">
        <f t="shared" si="26"/>
        <v>-3</v>
      </c>
      <c r="AL64" s="2664" t="str">
        <f t="shared" si="27"/>
        <v xml:space="preserve">悪化 </v>
      </c>
      <c r="AM64" s="27">
        <f>'6兵庫県CI先行個別指標'!Q412</f>
        <v>112.8</v>
      </c>
      <c r="AN64" s="2645">
        <f t="shared" si="28"/>
        <v>115.26666666666667</v>
      </c>
      <c r="AO64" s="2645">
        <f t="shared" si="29"/>
        <v>-1.7999999999999972</v>
      </c>
      <c r="AP64" s="17">
        <f t="shared" si="30"/>
        <v>-1</v>
      </c>
      <c r="AQ64" s="17">
        <f t="shared" si="31"/>
        <v>-3</v>
      </c>
      <c r="AR64" s="2504" t="str">
        <f t="shared" si="32"/>
        <v xml:space="preserve">悪化 </v>
      </c>
    </row>
    <row r="65" spans="1:44">
      <c r="A65" s="112"/>
      <c r="B65" s="768" t="s">
        <v>13</v>
      </c>
      <c r="C65" s="27">
        <f>'6兵庫県CI先行個別指標'!K413</f>
        <v>101.1</v>
      </c>
      <c r="D65" s="2645">
        <f t="shared" si="0"/>
        <v>101.5</v>
      </c>
      <c r="E65" s="2645">
        <f t="shared" si="1"/>
        <v>0.29999999999999716</v>
      </c>
      <c r="F65" s="17">
        <f t="shared" si="2"/>
        <v>1</v>
      </c>
      <c r="G65" s="17">
        <f t="shared" si="3"/>
        <v>1</v>
      </c>
      <c r="H65" s="2664" t="str">
        <f t="shared" si="4"/>
        <v xml:space="preserve"> ?</v>
      </c>
      <c r="I65" s="27">
        <f>'6兵庫県CI先行個別指標'!L413</f>
        <v>97.1</v>
      </c>
      <c r="J65" s="2645">
        <f t="shared" si="5"/>
        <v>96</v>
      </c>
      <c r="K65" s="2657">
        <f t="shared" si="33"/>
        <v>-0.8333333333333286</v>
      </c>
      <c r="L65" s="17">
        <f t="shared" si="6"/>
        <v>-1</v>
      </c>
      <c r="M65" s="17">
        <f t="shared" si="7"/>
        <v>-3</v>
      </c>
      <c r="N65" s="2664" t="str">
        <f t="shared" si="8"/>
        <v xml:space="preserve">悪化 </v>
      </c>
      <c r="O65" s="27">
        <f>'6兵庫県CI先行個別指標'!M413</f>
        <v>2768</v>
      </c>
      <c r="P65" s="2645">
        <f t="shared" si="9"/>
        <v>2730.3333333333335</v>
      </c>
      <c r="Q65" s="2645">
        <f t="shared" si="10"/>
        <v>-19.666666666666515</v>
      </c>
      <c r="R65" s="17">
        <f t="shared" si="11"/>
        <v>-1</v>
      </c>
      <c r="S65" s="17">
        <f t="shared" si="12"/>
        <v>-1</v>
      </c>
      <c r="T65" s="2664" t="str">
        <f t="shared" si="13"/>
        <v xml:space="preserve"> ?</v>
      </c>
      <c r="U65" s="28">
        <f>'6兵庫県CI先行個別指標'!N413</f>
        <v>16427</v>
      </c>
      <c r="V65" s="2646">
        <f t="shared" si="14"/>
        <v>16092.333333333334</v>
      </c>
      <c r="W65" s="2647">
        <f t="shared" si="15"/>
        <v>160</v>
      </c>
      <c r="X65" s="17">
        <f t="shared" si="16"/>
        <v>1</v>
      </c>
      <c r="Y65" s="17">
        <f t="shared" si="17"/>
        <v>-1</v>
      </c>
      <c r="Z65" s="2664" t="str">
        <f t="shared" si="18"/>
        <v xml:space="preserve"> ?</v>
      </c>
      <c r="AA65" s="28">
        <f>'6兵庫県CI先行個別指標'!O413</f>
        <v>9037</v>
      </c>
      <c r="AB65" s="2645">
        <f t="shared" si="19"/>
        <v>8961</v>
      </c>
      <c r="AC65" s="2645">
        <f t="shared" si="20"/>
        <v>29.66666666666606</v>
      </c>
      <c r="AD65" s="17">
        <f t="shared" si="21"/>
        <v>1</v>
      </c>
      <c r="AE65" s="17">
        <f t="shared" si="22"/>
        <v>3</v>
      </c>
      <c r="AF65" s="2664" t="str">
        <f t="shared" si="23"/>
        <v xml:space="preserve">改善 </v>
      </c>
      <c r="AG65" s="28">
        <f>'6兵庫県CI先行個別指標'!P413</f>
        <v>27</v>
      </c>
      <c r="AH65" s="2645">
        <f t="shared" si="24"/>
        <v>30.666666666666668</v>
      </c>
      <c r="AI65" s="2657">
        <f t="shared" si="34"/>
        <v>-1</v>
      </c>
      <c r="AJ65" s="17">
        <f t="shared" si="25"/>
        <v>-1</v>
      </c>
      <c r="AK65" s="17">
        <f t="shared" si="26"/>
        <v>-3</v>
      </c>
      <c r="AL65" s="2664" t="str">
        <f t="shared" si="27"/>
        <v xml:space="preserve">悪化 </v>
      </c>
      <c r="AM65" s="27">
        <f>'6兵庫県CI先行個別指標'!Q413</f>
        <v>113.6</v>
      </c>
      <c r="AN65" s="2645">
        <f t="shared" si="28"/>
        <v>113.89999999999999</v>
      </c>
      <c r="AO65" s="2645">
        <f t="shared" si="29"/>
        <v>-1.3666666666666742</v>
      </c>
      <c r="AP65" s="17">
        <f t="shared" si="30"/>
        <v>-1</v>
      </c>
      <c r="AQ65" s="17">
        <f t="shared" si="31"/>
        <v>-3</v>
      </c>
      <c r="AR65" s="2504" t="str">
        <f t="shared" si="32"/>
        <v xml:space="preserve">悪化 </v>
      </c>
    </row>
    <row r="66" spans="1:44">
      <c r="A66" s="113"/>
      <c r="B66" s="2651" t="s">
        <v>14</v>
      </c>
      <c r="C66" s="29">
        <f>'6兵庫県CI先行個別指標'!K414</f>
        <v>99</v>
      </c>
      <c r="D66" s="2648">
        <f t="shared" si="0"/>
        <v>100.36666666666667</v>
      </c>
      <c r="E66" s="2648">
        <f t="shared" si="1"/>
        <v>-1.1333333333333258</v>
      </c>
      <c r="F66" s="402">
        <f t="shared" si="2"/>
        <v>-1</v>
      </c>
      <c r="G66" s="402">
        <f t="shared" si="3"/>
        <v>-1</v>
      </c>
      <c r="H66" s="2665" t="str">
        <f t="shared" si="4"/>
        <v xml:space="preserve"> ?</v>
      </c>
      <c r="I66" s="29">
        <f>'6兵庫県CI先行個別指標'!L414</f>
        <v>100.4</v>
      </c>
      <c r="J66" s="2648">
        <f t="shared" si="5"/>
        <v>98.266666666666652</v>
      </c>
      <c r="K66" s="2658">
        <f t="shared" si="33"/>
        <v>-2.2666666666666515</v>
      </c>
      <c r="L66" s="402">
        <f t="shared" si="6"/>
        <v>-1</v>
      </c>
      <c r="M66" s="402">
        <f t="shared" si="7"/>
        <v>-3</v>
      </c>
      <c r="N66" s="2665" t="str">
        <f t="shared" si="8"/>
        <v xml:space="preserve">悪化 </v>
      </c>
      <c r="O66" s="29">
        <f>'6兵庫県CI先行個別指標'!M414</f>
        <v>2624</v>
      </c>
      <c r="P66" s="2648">
        <f t="shared" si="9"/>
        <v>2825</v>
      </c>
      <c r="Q66" s="2648">
        <f t="shared" si="10"/>
        <v>94.666666666666515</v>
      </c>
      <c r="R66" s="402">
        <f t="shared" si="11"/>
        <v>1</v>
      </c>
      <c r="S66" s="402">
        <f t="shared" si="12"/>
        <v>1</v>
      </c>
      <c r="T66" s="2665" t="str">
        <f t="shared" si="13"/>
        <v xml:space="preserve"> ?</v>
      </c>
      <c r="U66" s="30">
        <f>'6兵庫県CI先行個別指標'!N414</f>
        <v>15780</v>
      </c>
      <c r="V66" s="2649">
        <f t="shared" si="14"/>
        <v>16130</v>
      </c>
      <c r="W66" s="2650">
        <f t="shared" si="15"/>
        <v>37.66666666666606</v>
      </c>
      <c r="X66" s="402">
        <f t="shared" si="16"/>
        <v>1</v>
      </c>
      <c r="Y66" s="402">
        <f t="shared" si="17"/>
        <v>1</v>
      </c>
      <c r="Z66" s="2665" t="str">
        <f t="shared" si="18"/>
        <v xml:space="preserve"> ?</v>
      </c>
      <c r="AA66" s="30">
        <f>'6兵庫県CI先行個別指標'!O414</f>
        <v>9737</v>
      </c>
      <c r="AB66" s="2648">
        <f t="shared" si="19"/>
        <v>9259.6666666666661</v>
      </c>
      <c r="AC66" s="2648">
        <f t="shared" si="20"/>
        <v>298.66666666666606</v>
      </c>
      <c r="AD66" s="402">
        <f t="shared" si="21"/>
        <v>1</v>
      </c>
      <c r="AE66" s="402">
        <f t="shared" si="22"/>
        <v>3</v>
      </c>
      <c r="AF66" s="2665" t="str">
        <f t="shared" si="23"/>
        <v xml:space="preserve">改善 </v>
      </c>
      <c r="AG66" s="30">
        <f>'6兵庫県CI先行個別指標'!P414</f>
        <v>32</v>
      </c>
      <c r="AH66" s="2648">
        <f t="shared" si="24"/>
        <v>31</v>
      </c>
      <c r="AI66" s="2658">
        <f t="shared" si="34"/>
        <v>-0.33333333333333215</v>
      </c>
      <c r="AJ66" s="402">
        <f t="shared" si="25"/>
        <v>-1</v>
      </c>
      <c r="AK66" s="402">
        <f t="shared" si="26"/>
        <v>-3</v>
      </c>
      <c r="AL66" s="2665" t="str">
        <f t="shared" si="27"/>
        <v xml:space="preserve">悪化 </v>
      </c>
      <c r="AM66" s="29">
        <f>'6兵庫県CI先行個別指標'!Q414</f>
        <v>112.5</v>
      </c>
      <c r="AN66" s="2648">
        <f t="shared" si="28"/>
        <v>112.96666666666665</v>
      </c>
      <c r="AO66" s="2648">
        <f t="shared" si="29"/>
        <v>-0.93333333333333712</v>
      </c>
      <c r="AP66" s="402">
        <f t="shared" si="30"/>
        <v>-1</v>
      </c>
      <c r="AQ66" s="402">
        <f t="shared" si="31"/>
        <v>-3</v>
      </c>
      <c r="AR66" s="2661" t="str">
        <f t="shared" si="32"/>
        <v xml:space="preserve">悪化 </v>
      </c>
    </row>
    <row r="67" spans="1:44">
      <c r="A67" s="764" t="s">
        <v>1216</v>
      </c>
      <c r="B67" s="564" t="s">
        <v>3</v>
      </c>
      <c r="C67" s="27">
        <f>'6兵庫県CI先行個別指標'!K415</f>
        <v>98.1</v>
      </c>
      <c r="D67" s="2629">
        <f t="shared" si="0"/>
        <v>99.399999999999991</v>
      </c>
      <c r="E67" s="2629">
        <f t="shared" si="1"/>
        <v>-0.96666666666668277</v>
      </c>
      <c r="F67" s="17">
        <f t="shared" si="2"/>
        <v>-1</v>
      </c>
      <c r="G67" s="17">
        <f t="shared" si="3"/>
        <v>-1</v>
      </c>
      <c r="H67" s="2664" t="str">
        <f t="shared" si="4"/>
        <v xml:space="preserve"> ?</v>
      </c>
      <c r="I67" s="27">
        <f>'6兵庫県CI先行個別指標'!L415</f>
        <v>107.3</v>
      </c>
      <c r="J67" s="2629">
        <f t="shared" si="5"/>
        <v>101.60000000000001</v>
      </c>
      <c r="K67" s="2657">
        <f t="shared" si="33"/>
        <v>-3.333333333333357</v>
      </c>
      <c r="L67" s="17">
        <f t="shared" si="6"/>
        <v>-1</v>
      </c>
      <c r="M67" s="17">
        <f t="shared" si="7"/>
        <v>-3</v>
      </c>
      <c r="N67" s="2664" t="str">
        <f t="shared" si="8"/>
        <v xml:space="preserve">悪化 </v>
      </c>
      <c r="O67" s="27">
        <f>'6兵庫県CI先行個別指標'!M415</f>
        <v>2971</v>
      </c>
      <c r="P67" s="2629">
        <f t="shared" si="9"/>
        <v>2787.6666666666665</v>
      </c>
      <c r="Q67" s="2629">
        <f t="shared" si="10"/>
        <v>-37.333333333333485</v>
      </c>
      <c r="R67" s="17">
        <f t="shared" si="11"/>
        <v>-1</v>
      </c>
      <c r="S67" s="17">
        <f t="shared" si="12"/>
        <v>-1</v>
      </c>
      <c r="T67" s="2664" t="str">
        <f t="shared" si="13"/>
        <v xml:space="preserve"> ?</v>
      </c>
      <c r="U67" s="28">
        <f>'6兵庫県CI先行個別指標'!N415</f>
        <v>15301</v>
      </c>
      <c r="V67" s="2636">
        <f t="shared" si="14"/>
        <v>15836</v>
      </c>
      <c r="W67" s="2635">
        <f t="shared" si="15"/>
        <v>-294</v>
      </c>
      <c r="X67" s="17">
        <f t="shared" si="16"/>
        <v>-1</v>
      </c>
      <c r="Y67" s="17">
        <f t="shared" si="17"/>
        <v>1</v>
      </c>
      <c r="Z67" s="2664" t="str">
        <f t="shared" si="18"/>
        <v xml:space="preserve"> ?</v>
      </c>
      <c r="AA67" s="28">
        <f>'6兵庫県CI先行個別指標'!O415</f>
        <v>10208</v>
      </c>
      <c r="AB67" s="2629">
        <f t="shared" si="19"/>
        <v>9660.6666666666661</v>
      </c>
      <c r="AC67" s="2629">
        <f t="shared" si="20"/>
        <v>401</v>
      </c>
      <c r="AD67" s="17">
        <f t="shared" si="21"/>
        <v>1</v>
      </c>
      <c r="AE67" s="17">
        <f t="shared" si="22"/>
        <v>3</v>
      </c>
      <c r="AF67" s="2664" t="str">
        <f t="shared" si="23"/>
        <v xml:space="preserve">改善 </v>
      </c>
      <c r="AG67" s="28">
        <f>'6兵庫県CI先行個別指標'!P415</f>
        <v>36</v>
      </c>
      <c r="AH67" s="2629">
        <f t="shared" si="24"/>
        <v>31.666666666666668</v>
      </c>
      <c r="AI67" s="2657">
        <f t="shared" si="34"/>
        <v>-0.66666666666666785</v>
      </c>
      <c r="AJ67" s="17">
        <f t="shared" si="25"/>
        <v>-1</v>
      </c>
      <c r="AK67" s="17">
        <f t="shared" si="26"/>
        <v>-3</v>
      </c>
      <c r="AL67" s="2664" t="str">
        <f t="shared" si="27"/>
        <v xml:space="preserve">悪化 </v>
      </c>
      <c r="AM67" s="27">
        <f>'6兵庫県CI先行個別指標'!Q415</f>
        <v>111.1</v>
      </c>
      <c r="AN67" s="2629">
        <f t="shared" si="28"/>
        <v>112.39999999999999</v>
      </c>
      <c r="AO67" s="2629">
        <f t="shared" si="29"/>
        <v>-0.56666666666666288</v>
      </c>
      <c r="AP67" s="17">
        <f t="shared" si="30"/>
        <v>-1</v>
      </c>
      <c r="AQ67" s="17">
        <f t="shared" si="31"/>
        <v>-3</v>
      </c>
      <c r="AR67" s="2504" t="str">
        <f t="shared" si="32"/>
        <v xml:space="preserve">悪化 </v>
      </c>
    </row>
    <row r="68" spans="1:44">
      <c r="A68" s="764">
        <v>2023</v>
      </c>
      <c r="B68" s="564" t="s">
        <v>4</v>
      </c>
      <c r="C68" s="27">
        <f>'6兵庫県CI先行個別指標'!K416</f>
        <v>100.2</v>
      </c>
      <c r="D68" s="2629">
        <f t="shared" si="0"/>
        <v>99.100000000000009</v>
      </c>
      <c r="E68" s="2629">
        <f t="shared" si="1"/>
        <v>-0.29999999999998295</v>
      </c>
      <c r="F68" s="17">
        <f t="shared" si="2"/>
        <v>-1</v>
      </c>
      <c r="G68" s="17">
        <f t="shared" si="3"/>
        <v>-3</v>
      </c>
      <c r="H68" s="2664" t="str">
        <f t="shared" si="4"/>
        <v xml:space="preserve">悪化 </v>
      </c>
      <c r="I68" s="27">
        <f>'6兵庫県CI先行個別指標'!L416</f>
        <v>100.2</v>
      </c>
      <c r="J68" s="2629">
        <f t="shared" si="5"/>
        <v>102.63333333333333</v>
      </c>
      <c r="K68" s="2657">
        <f t="shared" si="33"/>
        <v>-1.0333333333333172</v>
      </c>
      <c r="L68" s="17">
        <f t="shared" si="6"/>
        <v>-1</v>
      </c>
      <c r="M68" s="17">
        <f t="shared" si="7"/>
        <v>-3</v>
      </c>
      <c r="N68" s="2664" t="str">
        <f t="shared" si="8"/>
        <v xml:space="preserve">悪化 </v>
      </c>
      <c r="O68" s="27">
        <f>'6兵庫県CI先行個別指標'!M416</f>
        <v>2129</v>
      </c>
      <c r="P68" s="2629">
        <f t="shared" si="9"/>
        <v>2574.6666666666665</v>
      </c>
      <c r="Q68" s="2629">
        <f t="shared" si="10"/>
        <v>-213</v>
      </c>
      <c r="R68" s="17">
        <f t="shared" si="11"/>
        <v>-1</v>
      </c>
      <c r="S68" s="17">
        <f t="shared" si="12"/>
        <v>-1</v>
      </c>
      <c r="T68" s="2664" t="str">
        <f t="shared" si="13"/>
        <v xml:space="preserve"> ?</v>
      </c>
      <c r="U68" s="28">
        <f>'6兵庫県CI先行個別指標'!N416</f>
        <v>15115</v>
      </c>
      <c r="V68" s="2636">
        <f t="shared" si="14"/>
        <v>15398.666666666666</v>
      </c>
      <c r="W68" s="2635">
        <f t="shared" si="15"/>
        <v>-437.33333333333394</v>
      </c>
      <c r="X68" s="17">
        <f t="shared" si="16"/>
        <v>-1</v>
      </c>
      <c r="Y68" s="17">
        <f t="shared" si="17"/>
        <v>-1</v>
      </c>
      <c r="Z68" s="2664" t="str">
        <f t="shared" si="18"/>
        <v xml:space="preserve"> ?</v>
      </c>
      <c r="AA68" s="28">
        <f>'6兵庫県CI先行個別指標'!O416</f>
        <v>10471</v>
      </c>
      <c r="AB68" s="2629">
        <f t="shared" si="19"/>
        <v>10138.666666666666</v>
      </c>
      <c r="AC68" s="2629">
        <f t="shared" si="20"/>
        <v>478</v>
      </c>
      <c r="AD68" s="17">
        <f t="shared" si="21"/>
        <v>1</v>
      </c>
      <c r="AE68" s="17">
        <f t="shared" si="22"/>
        <v>3</v>
      </c>
      <c r="AF68" s="2664" t="str">
        <f t="shared" si="23"/>
        <v xml:space="preserve">改善 </v>
      </c>
      <c r="AG68" s="28">
        <f>'6兵庫県CI先行個別指標'!P416</f>
        <v>38</v>
      </c>
      <c r="AH68" s="2629">
        <f t="shared" si="24"/>
        <v>35.333333333333336</v>
      </c>
      <c r="AI68" s="2657">
        <f t="shared" si="34"/>
        <v>-3.6666666666666679</v>
      </c>
      <c r="AJ68" s="17">
        <f t="shared" si="25"/>
        <v>-1</v>
      </c>
      <c r="AK68" s="17">
        <f t="shared" si="26"/>
        <v>-3</v>
      </c>
      <c r="AL68" s="2664" t="str">
        <f t="shared" si="27"/>
        <v xml:space="preserve">悪化 </v>
      </c>
      <c r="AM68" s="27">
        <f>'6兵庫県CI先行個別指標'!Q416</f>
        <v>108.4</v>
      </c>
      <c r="AN68" s="2629">
        <f t="shared" si="28"/>
        <v>110.66666666666667</v>
      </c>
      <c r="AO68" s="2629">
        <f t="shared" si="29"/>
        <v>-1.7333333333333201</v>
      </c>
      <c r="AP68" s="17">
        <f t="shared" si="30"/>
        <v>-1</v>
      </c>
      <c r="AQ68" s="17">
        <f t="shared" si="31"/>
        <v>-3</v>
      </c>
      <c r="AR68" s="2504" t="str">
        <f t="shared" si="32"/>
        <v xml:space="preserve">悪化 </v>
      </c>
    </row>
    <row r="69" spans="1:44">
      <c r="A69" s="764"/>
      <c r="B69" s="564" t="s">
        <v>5</v>
      </c>
      <c r="C69" s="27">
        <f>'6兵庫県CI先行個別指標'!K417</f>
        <v>101</v>
      </c>
      <c r="D69" s="2629">
        <f t="shared" si="0"/>
        <v>99.766666666666666</v>
      </c>
      <c r="E69" s="2629">
        <f t="shared" si="1"/>
        <v>0.66666666666665719</v>
      </c>
      <c r="F69" s="17">
        <f t="shared" si="2"/>
        <v>1</v>
      </c>
      <c r="G69" s="17">
        <f t="shared" si="3"/>
        <v>-1</v>
      </c>
      <c r="H69" s="2664" t="str">
        <f t="shared" si="4"/>
        <v xml:space="preserve"> ?</v>
      </c>
      <c r="I69" s="27">
        <f>'6兵庫県CI先行個別指標'!L417</f>
        <v>102.9</v>
      </c>
      <c r="J69" s="2629">
        <f t="shared" si="5"/>
        <v>103.46666666666665</v>
      </c>
      <c r="K69" s="2657">
        <f t="shared" si="33"/>
        <v>-0.8333333333333286</v>
      </c>
      <c r="L69" s="17">
        <f t="shared" si="6"/>
        <v>-1</v>
      </c>
      <c r="M69" s="17">
        <f t="shared" si="7"/>
        <v>-3</v>
      </c>
      <c r="N69" s="2664" t="str">
        <f t="shared" si="8"/>
        <v xml:space="preserve">悪化 </v>
      </c>
      <c r="O69" s="27">
        <f>'6兵庫県CI先行個別指標'!M417</f>
        <v>2570</v>
      </c>
      <c r="P69" s="2629">
        <f t="shared" si="9"/>
        <v>2556.6666666666665</v>
      </c>
      <c r="Q69" s="2629">
        <f t="shared" si="10"/>
        <v>-18</v>
      </c>
      <c r="R69" s="17">
        <f t="shared" si="11"/>
        <v>-1</v>
      </c>
      <c r="S69" s="17">
        <f t="shared" si="12"/>
        <v>-3</v>
      </c>
      <c r="T69" s="2664" t="str">
        <f t="shared" si="13"/>
        <v xml:space="preserve">悪化 </v>
      </c>
      <c r="U69" s="28">
        <f>'6兵庫県CI先行個別指標'!N417</f>
        <v>15288</v>
      </c>
      <c r="V69" s="2636">
        <f t="shared" si="14"/>
        <v>15234.666666666666</v>
      </c>
      <c r="W69" s="2635">
        <f t="shared" si="15"/>
        <v>-164</v>
      </c>
      <c r="X69" s="17">
        <f t="shared" si="16"/>
        <v>-1</v>
      </c>
      <c r="Y69" s="17">
        <f t="shared" si="17"/>
        <v>-3</v>
      </c>
      <c r="Z69" s="2664" t="str">
        <f t="shared" si="18"/>
        <v xml:space="preserve">悪化 </v>
      </c>
      <c r="AA69" s="28">
        <f>'6兵庫県CI先行個別指標'!O417</f>
        <v>10584</v>
      </c>
      <c r="AB69" s="2629">
        <f t="shared" si="19"/>
        <v>10421</v>
      </c>
      <c r="AC69" s="2629">
        <f t="shared" si="20"/>
        <v>282.33333333333394</v>
      </c>
      <c r="AD69" s="17">
        <f t="shared" si="21"/>
        <v>1</v>
      </c>
      <c r="AE69" s="17">
        <f t="shared" si="22"/>
        <v>3</v>
      </c>
      <c r="AF69" s="2664" t="str">
        <f t="shared" si="23"/>
        <v xml:space="preserve">改善 </v>
      </c>
      <c r="AG69" s="28">
        <f>'6兵庫県CI先行個別指標'!P417</f>
        <v>44</v>
      </c>
      <c r="AH69" s="2629">
        <f t="shared" si="24"/>
        <v>39.333333333333336</v>
      </c>
      <c r="AI69" s="2657">
        <f t="shared" si="34"/>
        <v>-4</v>
      </c>
      <c r="AJ69" s="17">
        <f t="shared" si="25"/>
        <v>-1</v>
      </c>
      <c r="AK69" s="17">
        <f t="shared" si="26"/>
        <v>-3</v>
      </c>
      <c r="AL69" s="2664" t="str">
        <f t="shared" si="27"/>
        <v xml:space="preserve">悪化 </v>
      </c>
      <c r="AM69" s="27">
        <f>'6兵庫県CI先行個別指標'!Q417</f>
        <v>104.8</v>
      </c>
      <c r="AN69" s="2629">
        <f t="shared" si="28"/>
        <v>108.10000000000001</v>
      </c>
      <c r="AO69" s="2629">
        <f t="shared" si="29"/>
        <v>-2.5666666666666629</v>
      </c>
      <c r="AP69" s="17">
        <f t="shared" si="30"/>
        <v>-1</v>
      </c>
      <c r="AQ69" s="17">
        <f t="shared" si="31"/>
        <v>-3</v>
      </c>
      <c r="AR69" s="2504" t="str">
        <f t="shared" si="32"/>
        <v xml:space="preserve">悪化 </v>
      </c>
    </row>
    <row r="70" spans="1:44">
      <c r="A70" s="764"/>
      <c r="B70" s="564" t="s">
        <v>6</v>
      </c>
      <c r="C70" s="27">
        <f>'6兵庫県CI先行個別指標'!K418</f>
        <v>98.9</v>
      </c>
      <c r="D70" s="2629">
        <f t="shared" si="0"/>
        <v>100.03333333333335</v>
      </c>
      <c r="E70" s="2629">
        <f t="shared" si="1"/>
        <v>0.26666666666667993</v>
      </c>
      <c r="F70" s="17">
        <f t="shared" si="2"/>
        <v>1</v>
      </c>
      <c r="G70" s="17">
        <f t="shared" si="3"/>
        <v>1</v>
      </c>
      <c r="H70" s="2664" t="str">
        <f t="shared" si="4"/>
        <v xml:space="preserve"> ?</v>
      </c>
      <c r="I70" s="27">
        <f>'6兵庫県CI先行個別指標'!L418</f>
        <v>101.6</v>
      </c>
      <c r="J70" s="2629">
        <f t="shared" si="5"/>
        <v>101.56666666666668</v>
      </c>
      <c r="K70" s="2657">
        <f t="shared" si="33"/>
        <v>1.8999999999999773</v>
      </c>
      <c r="L70" s="17">
        <f t="shared" si="6"/>
        <v>1</v>
      </c>
      <c r="M70" s="17">
        <f t="shared" si="7"/>
        <v>-1</v>
      </c>
      <c r="N70" s="2664" t="str">
        <f t="shared" si="8"/>
        <v xml:space="preserve"> ?</v>
      </c>
      <c r="O70" s="27">
        <f>'6兵庫県CI先行個別指標'!M418</f>
        <v>2450</v>
      </c>
      <c r="P70" s="2629">
        <f t="shared" si="9"/>
        <v>2383</v>
      </c>
      <c r="Q70" s="2629">
        <f t="shared" si="10"/>
        <v>-173.66666666666652</v>
      </c>
      <c r="R70" s="17">
        <f t="shared" si="11"/>
        <v>-1</v>
      </c>
      <c r="S70" s="17">
        <f t="shared" si="12"/>
        <v>-3</v>
      </c>
      <c r="T70" s="2664" t="str">
        <f t="shared" si="13"/>
        <v xml:space="preserve">悪化 </v>
      </c>
      <c r="U70" s="28">
        <f>'6兵庫県CI先行個別指標'!N418</f>
        <v>15924</v>
      </c>
      <c r="V70" s="2636">
        <f t="shared" si="14"/>
        <v>15442.333333333334</v>
      </c>
      <c r="W70" s="2635">
        <f t="shared" si="15"/>
        <v>207.66666666666788</v>
      </c>
      <c r="X70" s="17">
        <f t="shared" si="16"/>
        <v>1</v>
      </c>
      <c r="Y70" s="17">
        <f t="shared" si="17"/>
        <v>-1</v>
      </c>
      <c r="Z70" s="2664" t="str">
        <f t="shared" si="18"/>
        <v xml:space="preserve"> ?</v>
      </c>
      <c r="AA70" s="28">
        <f>'6兵庫県CI先行個別指標'!O418</f>
        <v>11247</v>
      </c>
      <c r="AB70" s="2629">
        <f t="shared" si="19"/>
        <v>10767.333333333334</v>
      </c>
      <c r="AC70" s="2629">
        <f t="shared" si="20"/>
        <v>346.33333333333394</v>
      </c>
      <c r="AD70" s="17">
        <f t="shared" si="21"/>
        <v>1</v>
      </c>
      <c r="AE70" s="17">
        <f t="shared" si="22"/>
        <v>3</v>
      </c>
      <c r="AF70" s="2664" t="str">
        <f t="shared" si="23"/>
        <v xml:space="preserve">改善 </v>
      </c>
      <c r="AG70" s="28">
        <f>'6兵庫県CI先行個別指標'!P418</f>
        <v>39</v>
      </c>
      <c r="AH70" s="2629">
        <f t="shared" si="24"/>
        <v>40.333333333333336</v>
      </c>
      <c r="AI70" s="2657">
        <f t="shared" si="34"/>
        <v>-1</v>
      </c>
      <c r="AJ70" s="17">
        <f t="shared" si="25"/>
        <v>-1</v>
      </c>
      <c r="AK70" s="17">
        <f t="shared" si="26"/>
        <v>-3</v>
      </c>
      <c r="AL70" s="2664" t="str">
        <f t="shared" si="27"/>
        <v xml:space="preserve">悪化 </v>
      </c>
      <c r="AM70" s="27">
        <f>'6兵庫県CI先行個別指標'!Q418</f>
        <v>102</v>
      </c>
      <c r="AN70" s="2629">
        <f t="shared" si="28"/>
        <v>105.06666666666666</v>
      </c>
      <c r="AO70" s="2629">
        <f t="shared" si="29"/>
        <v>-3.0333333333333456</v>
      </c>
      <c r="AP70" s="17">
        <f t="shared" si="30"/>
        <v>-1</v>
      </c>
      <c r="AQ70" s="17">
        <f t="shared" si="31"/>
        <v>-3</v>
      </c>
      <c r="AR70" s="2504" t="str">
        <f t="shared" si="32"/>
        <v xml:space="preserve">悪化 </v>
      </c>
    </row>
    <row r="71" spans="1:44">
      <c r="A71" s="764"/>
      <c r="B71" s="564" t="s">
        <v>7</v>
      </c>
      <c r="C71" s="27">
        <f>'6兵庫県CI先行個別指標'!K419</f>
        <v>100</v>
      </c>
      <c r="D71" s="2629">
        <f t="shared" si="0"/>
        <v>99.966666666666654</v>
      </c>
      <c r="E71" s="2629">
        <f t="shared" si="1"/>
        <v>-6.6666666666691299E-2</v>
      </c>
      <c r="F71" s="17">
        <f t="shared" si="2"/>
        <v>-1</v>
      </c>
      <c r="G71" s="17">
        <f t="shared" si="3"/>
        <v>1</v>
      </c>
      <c r="H71" s="2664" t="str">
        <f t="shared" si="4"/>
        <v xml:space="preserve"> ?</v>
      </c>
      <c r="I71" s="27">
        <f>'6兵庫県CI先行個別指標'!L419</f>
        <v>101.5</v>
      </c>
      <c r="J71" s="2629">
        <f t="shared" si="5"/>
        <v>102</v>
      </c>
      <c r="K71" s="2657">
        <f t="shared" si="33"/>
        <v>-0.43333333333332291</v>
      </c>
      <c r="L71" s="17">
        <f t="shared" si="6"/>
        <v>-1</v>
      </c>
      <c r="M71" s="17">
        <f t="shared" si="7"/>
        <v>-1</v>
      </c>
      <c r="N71" s="2664" t="str">
        <f t="shared" si="8"/>
        <v xml:space="preserve"> ?</v>
      </c>
      <c r="O71" s="27">
        <f>'6兵庫県CI先行個別指標'!M419</f>
        <v>2720</v>
      </c>
      <c r="P71" s="2629">
        <f t="shared" si="9"/>
        <v>2580</v>
      </c>
      <c r="Q71" s="2629">
        <f t="shared" si="10"/>
        <v>197</v>
      </c>
      <c r="R71" s="17">
        <f t="shared" si="11"/>
        <v>1</v>
      </c>
      <c r="S71" s="17">
        <f t="shared" si="12"/>
        <v>-1</v>
      </c>
      <c r="T71" s="2664" t="str">
        <f t="shared" si="13"/>
        <v xml:space="preserve"> ?</v>
      </c>
      <c r="U71" s="28">
        <f>'6兵庫県CI先行個別指標'!N419</f>
        <v>15395</v>
      </c>
      <c r="V71" s="2636">
        <f t="shared" si="14"/>
        <v>15535.666666666666</v>
      </c>
      <c r="W71" s="2635">
        <f t="shared" si="15"/>
        <v>93.333333333332121</v>
      </c>
      <c r="X71" s="17">
        <f t="shared" si="16"/>
        <v>1</v>
      </c>
      <c r="Y71" s="17">
        <f t="shared" si="17"/>
        <v>1</v>
      </c>
      <c r="Z71" s="2664" t="str">
        <f t="shared" si="18"/>
        <v xml:space="preserve"> ?</v>
      </c>
      <c r="AA71" s="28">
        <f>'6兵庫県CI先行個別指標'!O419</f>
        <v>11199</v>
      </c>
      <c r="AB71" s="2629">
        <f t="shared" si="19"/>
        <v>11010</v>
      </c>
      <c r="AC71" s="2629">
        <f t="shared" si="20"/>
        <v>242.66666666666606</v>
      </c>
      <c r="AD71" s="17">
        <f t="shared" si="21"/>
        <v>1</v>
      </c>
      <c r="AE71" s="17">
        <f t="shared" si="22"/>
        <v>3</v>
      </c>
      <c r="AF71" s="2664" t="str">
        <f t="shared" si="23"/>
        <v xml:space="preserve">改善 </v>
      </c>
      <c r="AG71" s="28">
        <f>'6兵庫県CI先行個別指標'!P419</f>
        <v>47</v>
      </c>
      <c r="AH71" s="2629">
        <f t="shared" si="24"/>
        <v>43.333333333333336</v>
      </c>
      <c r="AI71" s="2657">
        <f t="shared" si="34"/>
        <v>-3</v>
      </c>
      <c r="AJ71" s="17">
        <f t="shared" si="25"/>
        <v>-1</v>
      </c>
      <c r="AK71" s="17">
        <f t="shared" si="26"/>
        <v>-3</v>
      </c>
      <c r="AL71" s="2664" t="str">
        <f t="shared" si="27"/>
        <v xml:space="preserve">悪化 </v>
      </c>
      <c r="AM71" s="27">
        <f>'6兵庫県CI先行個別指標'!Q419</f>
        <v>101.5</v>
      </c>
      <c r="AN71" s="2629">
        <f t="shared" si="28"/>
        <v>102.76666666666667</v>
      </c>
      <c r="AO71" s="2629">
        <f t="shared" si="29"/>
        <v>-2.2999999999999972</v>
      </c>
      <c r="AP71" s="17">
        <f t="shared" si="30"/>
        <v>-1</v>
      </c>
      <c r="AQ71" s="17">
        <f t="shared" si="31"/>
        <v>-3</v>
      </c>
      <c r="AR71" s="2504" t="str">
        <f t="shared" si="32"/>
        <v xml:space="preserve">悪化 </v>
      </c>
    </row>
    <row r="72" spans="1:44">
      <c r="A72" s="764"/>
      <c r="B72" s="564" t="s">
        <v>8</v>
      </c>
      <c r="C72" s="27">
        <f>'6兵庫県CI先行個別指標'!K420</f>
        <v>100.9</v>
      </c>
      <c r="D72" s="2629">
        <f t="shared" si="0"/>
        <v>99.933333333333337</v>
      </c>
      <c r="E72" s="2629">
        <f t="shared" si="1"/>
        <v>-3.3333333333317228E-2</v>
      </c>
      <c r="F72" s="17">
        <f t="shared" si="2"/>
        <v>-1</v>
      </c>
      <c r="G72" s="17">
        <f t="shared" si="3"/>
        <v>-1</v>
      </c>
      <c r="H72" s="2664" t="str">
        <f t="shared" si="4"/>
        <v xml:space="preserve"> ?</v>
      </c>
      <c r="I72" s="27">
        <f>'6兵庫県CI先行個別指標'!L420</f>
        <v>103.7</v>
      </c>
      <c r="J72" s="2629">
        <f t="shared" si="5"/>
        <v>102.26666666666667</v>
      </c>
      <c r="K72" s="2657">
        <f t="shared" si="33"/>
        <v>-0.26666666666666572</v>
      </c>
      <c r="L72" s="17">
        <f t="shared" si="6"/>
        <v>-1</v>
      </c>
      <c r="M72" s="17">
        <f t="shared" si="7"/>
        <v>-1</v>
      </c>
      <c r="N72" s="2664" t="str">
        <f t="shared" si="8"/>
        <v xml:space="preserve"> ?</v>
      </c>
      <c r="O72" s="27">
        <f>'6兵庫県CI先行個別指標'!M420</f>
        <v>2141</v>
      </c>
      <c r="P72" s="2629">
        <f t="shared" si="9"/>
        <v>2437</v>
      </c>
      <c r="Q72" s="2629">
        <f t="shared" si="10"/>
        <v>-143</v>
      </c>
      <c r="R72" s="17">
        <f t="shared" si="11"/>
        <v>-1</v>
      </c>
      <c r="S72" s="17">
        <f t="shared" si="12"/>
        <v>-1</v>
      </c>
      <c r="T72" s="2664" t="str">
        <f t="shared" si="13"/>
        <v xml:space="preserve"> ?</v>
      </c>
      <c r="U72" s="28">
        <f>'6兵庫県CI先行個別指標'!N420</f>
        <v>15351</v>
      </c>
      <c r="V72" s="2636">
        <f t="shared" si="14"/>
        <v>15556.666666666666</v>
      </c>
      <c r="W72" s="2635">
        <f t="shared" si="15"/>
        <v>21</v>
      </c>
      <c r="X72" s="17">
        <f t="shared" si="16"/>
        <v>1</v>
      </c>
      <c r="Y72" s="17">
        <f t="shared" si="17"/>
        <v>3</v>
      </c>
      <c r="Z72" s="2664" t="str">
        <f t="shared" si="18"/>
        <v xml:space="preserve">改善 </v>
      </c>
      <c r="AA72" s="28">
        <f>'6兵庫県CI先行個別指標'!O420</f>
        <v>10927</v>
      </c>
      <c r="AB72" s="2629">
        <f t="shared" si="19"/>
        <v>11124.333333333334</v>
      </c>
      <c r="AC72" s="2629">
        <f t="shared" si="20"/>
        <v>114.33333333333394</v>
      </c>
      <c r="AD72" s="17">
        <f t="shared" si="21"/>
        <v>1</v>
      </c>
      <c r="AE72" s="17">
        <f t="shared" si="22"/>
        <v>3</v>
      </c>
      <c r="AF72" s="2664" t="str">
        <f t="shared" si="23"/>
        <v xml:space="preserve">改善 </v>
      </c>
      <c r="AG72" s="28">
        <f>'6兵庫県CI先行個別指標'!P420</f>
        <v>41</v>
      </c>
      <c r="AH72" s="2629">
        <f t="shared" si="24"/>
        <v>42.333333333333336</v>
      </c>
      <c r="AI72" s="2657">
        <f t="shared" si="34"/>
        <v>1</v>
      </c>
      <c r="AJ72" s="17">
        <f t="shared" si="25"/>
        <v>1</v>
      </c>
      <c r="AK72" s="17">
        <f t="shared" si="26"/>
        <v>-1</v>
      </c>
      <c r="AL72" s="2664" t="str">
        <f t="shared" si="27"/>
        <v xml:space="preserve"> ?</v>
      </c>
      <c r="AM72" s="27">
        <f>'6兵庫県CI先行個別指標'!Q420</f>
        <v>101.3</v>
      </c>
      <c r="AN72" s="2629">
        <f t="shared" si="28"/>
        <v>101.60000000000001</v>
      </c>
      <c r="AO72" s="2629">
        <f t="shared" si="29"/>
        <v>-1.1666666666666572</v>
      </c>
      <c r="AP72" s="17">
        <f t="shared" si="30"/>
        <v>-1</v>
      </c>
      <c r="AQ72" s="17">
        <f t="shared" si="31"/>
        <v>-3</v>
      </c>
      <c r="AR72" s="2504" t="str">
        <f t="shared" si="32"/>
        <v xml:space="preserve">悪化 </v>
      </c>
    </row>
    <row r="73" spans="1:44">
      <c r="A73" s="764"/>
      <c r="B73" s="564" t="s">
        <v>9</v>
      </c>
      <c r="C73" s="27">
        <f>'6兵庫県CI先行個別指標'!K421</f>
        <v>100.7</v>
      </c>
      <c r="D73" s="2629">
        <f t="shared" ref="D73:D97" si="35">AVERAGE(C71:C73)</f>
        <v>100.53333333333335</v>
      </c>
      <c r="E73" s="2629">
        <f t="shared" ref="E73:E97" si="36">D73-D72</f>
        <v>0.60000000000000853</v>
      </c>
      <c r="F73" s="17">
        <f t="shared" ref="F73:F97" si="37">IF(E73&lt;0,-1,1)</f>
        <v>1</v>
      </c>
      <c r="G73" s="17">
        <f t="shared" ref="G73:G97" si="38">SUM(F71:F73)</f>
        <v>-1</v>
      </c>
      <c r="H73" s="2664" t="str">
        <f>IF(G73=-3,"悪化 ",IF(G73=3,"改善 "," ?"))</f>
        <v xml:space="preserve"> ?</v>
      </c>
      <c r="I73" s="27">
        <f>'6兵庫県CI先行個別指標'!L421</f>
        <v>102.5</v>
      </c>
      <c r="J73" s="2629">
        <f t="shared" ref="J73:J97" si="39">AVERAGE(I71:I73)</f>
        <v>102.56666666666666</v>
      </c>
      <c r="K73" s="2657">
        <f t="shared" si="33"/>
        <v>-0.29999999999999716</v>
      </c>
      <c r="L73" s="17">
        <f t="shared" ref="L73:L97" si="40">IF(K73&lt;0,-1,1)</f>
        <v>-1</v>
      </c>
      <c r="M73" s="17">
        <f t="shared" ref="M73:M97" si="41">SUM(L71:L73)</f>
        <v>-3</v>
      </c>
      <c r="N73" s="2664" t="str">
        <f>IF(M73=-3,"悪化 ",IF(M73=3,"改善 "," ?"))</f>
        <v xml:space="preserve">悪化 </v>
      </c>
      <c r="O73" s="27">
        <f>'6兵庫県CI先行個別指標'!M421</f>
        <v>2385</v>
      </c>
      <c r="P73" s="2629">
        <f t="shared" ref="P73:P97" si="42">AVERAGE(O71:O73)</f>
        <v>2415.3333333333335</v>
      </c>
      <c r="Q73" s="2629">
        <f t="shared" ref="Q73:Q97" si="43">P73-P72</f>
        <v>-21.666666666666515</v>
      </c>
      <c r="R73" s="17">
        <f t="shared" ref="R73:R97" si="44">IF(Q73&lt;0,-1,1)</f>
        <v>-1</v>
      </c>
      <c r="S73" s="17">
        <f t="shared" ref="S73:S97" si="45">SUM(R71:R73)</f>
        <v>-1</v>
      </c>
      <c r="T73" s="2664" t="str">
        <f>IF(S73=-3,"悪化 ",IF(S73=3,"改善 "," ?"))</f>
        <v xml:space="preserve"> ?</v>
      </c>
      <c r="U73" s="28">
        <f>'6兵庫県CI先行個別指標'!N421</f>
        <v>15864</v>
      </c>
      <c r="V73" s="2636">
        <f t="shared" ref="V73:V97" si="46">AVERAGE(U71:U73)</f>
        <v>15536.666666666666</v>
      </c>
      <c r="W73" s="2635">
        <f t="shared" ref="W73:W97" si="47">V73-V72</f>
        <v>-20</v>
      </c>
      <c r="X73" s="17">
        <f t="shared" ref="X73:X97" si="48">IF(W73&lt;0,-1,1)</f>
        <v>-1</v>
      </c>
      <c r="Y73" s="17">
        <f t="shared" ref="Y73:Y97" si="49">SUM(X71:X73)</f>
        <v>1</v>
      </c>
      <c r="Z73" s="2664" t="str">
        <f>IF(Y73=-3,"悪化 ",IF(Y73=3,"改善 "," ?"))</f>
        <v xml:space="preserve"> ?</v>
      </c>
      <c r="AA73" s="28">
        <f>'6兵庫県CI先行個別指標'!O421</f>
        <v>10509</v>
      </c>
      <c r="AB73" s="2629">
        <f t="shared" ref="AB73:AB97" si="50">AVERAGE(AA71:AA73)</f>
        <v>10878.333333333334</v>
      </c>
      <c r="AC73" s="2629">
        <f t="shared" ref="AC73:AC97" si="51">AB73-AB72</f>
        <v>-246</v>
      </c>
      <c r="AD73" s="17">
        <f t="shared" ref="AD73:AD97" si="52">IF(AC73&lt;0,-1,1)</f>
        <v>-1</v>
      </c>
      <c r="AE73" s="17">
        <f t="shared" ref="AE73:AE97" si="53">SUM(AD71:AD73)</f>
        <v>1</v>
      </c>
      <c r="AF73" s="2664" t="str">
        <f>IF(AE73=-3,"悪化 ",IF(AE73=3,"改善 "," ?"))</f>
        <v xml:space="preserve"> ?</v>
      </c>
      <c r="AG73" s="28">
        <f>'6兵庫県CI先行個別指標'!P421</f>
        <v>29</v>
      </c>
      <c r="AH73" s="2629">
        <f t="shared" ref="AH73:AH97" si="54">AVERAGE(AG71:AG73)</f>
        <v>39</v>
      </c>
      <c r="AI73" s="2657">
        <f t="shared" si="34"/>
        <v>3.3333333333333357</v>
      </c>
      <c r="AJ73" s="17">
        <f t="shared" ref="AJ73:AJ97" si="55">IF(AI73&lt;0,-1,1)</f>
        <v>1</v>
      </c>
      <c r="AK73" s="17">
        <f t="shared" ref="AK73:AK97" si="56">SUM(AJ71:AJ73)</f>
        <v>1</v>
      </c>
      <c r="AL73" s="2664" t="str">
        <f>IF(AK73=-3,"悪化 ",IF(AK73=3,"改善 "," ?"))</f>
        <v xml:space="preserve"> ?</v>
      </c>
      <c r="AM73" s="27">
        <f>'6兵庫県CI先行個別指標'!Q421</f>
        <v>103.1</v>
      </c>
      <c r="AN73" s="2629">
        <f t="shared" ref="AN73:AN97" si="57">AVERAGE(AM71:AM73)</f>
        <v>101.96666666666665</v>
      </c>
      <c r="AO73" s="2629">
        <f t="shared" ref="AO73:AO97" si="58">AN73-AN72</f>
        <v>0.36666666666664582</v>
      </c>
      <c r="AP73" s="17">
        <f t="shared" ref="AP73:AP97" si="59">IF(AO73&lt;0,-1,1)</f>
        <v>1</v>
      </c>
      <c r="AQ73" s="17">
        <f t="shared" ref="AQ73:AQ97" si="60">SUM(AP71:AP73)</f>
        <v>-1</v>
      </c>
      <c r="AR73" s="2504" t="str">
        <f>IF(AQ73=-3,"悪化 ",IF(AQ73=3,"改善 "," ?"))</f>
        <v xml:space="preserve"> ?</v>
      </c>
    </row>
    <row r="74" spans="1:44">
      <c r="A74" s="764"/>
      <c r="B74" s="564" t="s">
        <v>10</v>
      </c>
      <c r="C74" s="27">
        <f>'6兵庫県CI先行個別指標'!K422</f>
        <v>98.5</v>
      </c>
      <c r="D74" s="2629">
        <f t="shared" si="35"/>
        <v>100.03333333333335</v>
      </c>
      <c r="E74" s="2629">
        <f t="shared" si="36"/>
        <v>-0.5</v>
      </c>
      <c r="F74" s="17">
        <f t="shared" si="37"/>
        <v>-1</v>
      </c>
      <c r="G74" s="17">
        <f t="shared" si="38"/>
        <v>-1</v>
      </c>
      <c r="H74" s="2664" t="str">
        <f t="shared" ref="H74:H97" si="61">IF(G74=-3,"悪化 ",IF(G74=3,"改善 "," ?"))</f>
        <v xml:space="preserve"> ?</v>
      </c>
      <c r="I74" s="27">
        <f>'6兵庫県CI先行個別指標'!L422</f>
        <v>105.2</v>
      </c>
      <c r="J74" s="2629">
        <f t="shared" si="39"/>
        <v>103.8</v>
      </c>
      <c r="K74" s="2657">
        <f t="shared" ref="K74:K97" si="62">(J74-J73)*-1</f>
        <v>-1.2333333333333343</v>
      </c>
      <c r="L74" s="17">
        <f t="shared" si="40"/>
        <v>-1</v>
      </c>
      <c r="M74" s="17">
        <f t="shared" si="41"/>
        <v>-3</v>
      </c>
      <c r="N74" s="2664" t="str">
        <f t="shared" ref="N74:N97" si="63">IF(M74=-3,"悪化 ",IF(M74=3,"改善 "," ?"))</f>
        <v xml:space="preserve">悪化 </v>
      </c>
      <c r="O74" s="27">
        <f>'6兵庫県CI先行個別指標'!M422</f>
        <v>2850</v>
      </c>
      <c r="P74" s="2629">
        <f t="shared" si="42"/>
        <v>2458.6666666666665</v>
      </c>
      <c r="Q74" s="2629">
        <f t="shared" si="43"/>
        <v>43.33333333333303</v>
      </c>
      <c r="R74" s="17">
        <f t="shared" si="44"/>
        <v>1</v>
      </c>
      <c r="S74" s="17">
        <f t="shared" si="45"/>
        <v>-1</v>
      </c>
      <c r="T74" s="2664" t="str">
        <f t="shared" ref="T74:T97" si="64">IF(S74=-3,"悪化 ",IF(S74=3,"改善 "," ?"))</f>
        <v xml:space="preserve"> ?</v>
      </c>
      <c r="U74" s="28">
        <f>'6兵庫県CI先行個別指標'!N422</f>
        <v>15278</v>
      </c>
      <c r="V74" s="2636">
        <f t="shared" si="46"/>
        <v>15497.666666666666</v>
      </c>
      <c r="W74" s="2635">
        <f t="shared" si="47"/>
        <v>-39</v>
      </c>
      <c r="X74" s="17">
        <f t="shared" si="48"/>
        <v>-1</v>
      </c>
      <c r="Y74" s="17">
        <f t="shared" si="49"/>
        <v>-1</v>
      </c>
      <c r="Z74" s="2664" t="str">
        <f t="shared" ref="Z74:Z97" si="65">IF(Y74=-3,"悪化 ",IF(Y74=3,"改善 "," ?"))</f>
        <v xml:space="preserve"> ?</v>
      </c>
      <c r="AA74" s="28">
        <f>'6兵庫県CI先行個別指標'!O422</f>
        <v>10551</v>
      </c>
      <c r="AB74" s="2629">
        <f t="shared" si="50"/>
        <v>10662.333333333334</v>
      </c>
      <c r="AC74" s="2629">
        <f t="shared" si="51"/>
        <v>-216</v>
      </c>
      <c r="AD74" s="17">
        <f t="shared" si="52"/>
        <v>-1</v>
      </c>
      <c r="AE74" s="17">
        <f t="shared" si="53"/>
        <v>-1</v>
      </c>
      <c r="AF74" s="2664" t="str">
        <f t="shared" ref="AF74:AF97" si="66">IF(AE74=-3,"悪化 ",IF(AE74=3,"改善 "," ?"))</f>
        <v xml:space="preserve"> ?</v>
      </c>
      <c r="AG74" s="28">
        <f>'6兵庫県CI先行個別指標'!P422</f>
        <v>50</v>
      </c>
      <c r="AH74" s="2629">
        <f t="shared" si="54"/>
        <v>40</v>
      </c>
      <c r="AI74" s="2657">
        <f t="shared" ref="AI74:AI97" si="67">(AH74-AH73)*-1</f>
        <v>-1</v>
      </c>
      <c r="AJ74" s="17">
        <f t="shared" si="55"/>
        <v>-1</v>
      </c>
      <c r="AK74" s="17">
        <f t="shared" si="56"/>
        <v>1</v>
      </c>
      <c r="AL74" s="2664" t="str">
        <f t="shared" ref="AL74:AL97" si="68">IF(AK74=-3,"悪化 ",IF(AK74=3,"改善 "," ?"))</f>
        <v xml:space="preserve"> ?</v>
      </c>
      <c r="AM74" s="27">
        <f>'6兵庫県CI先行個別指標'!Q422</f>
        <v>103.6</v>
      </c>
      <c r="AN74" s="2629">
        <f t="shared" si="57"/>
        <v>102.66666666666667</v>
      </c>
      <c r="AO74" s="2629">
        <f t="shared" si="58"/>
        <v>0.70000000000001705</v>
      </c>
      <c r="AP74" s="17">
        <f t="shared" si="59"/>
        <v>1</v>
      </c>
      <c r="AQ74" s="17">
        <f t="shared" si="60"/>
        <v>1</v>
      </c>
      <c r="AR74" s="2504" t="str">
        <f t="shared" ref="AR74:AR97" si="69">IF(AQ74=-3,"悪化 ",IF(AQ74=3,"改善 "," ?"))</f>
        <v xml:space="preserve"> ?</v>
      </c>
    </row>
    <row r="75" spans="1:44">
      <c r="A75" s="764"/>
      <c r="B75" s="564" t="s">
        <v>11</v>
      </c>
      <c r="C75" s="27">
        <f>'6兵庫県CI先行個別指標'!K423</f>
        <v>100</v>
      </c>
      <c r="D75" s="2629">
        <f t="shared" si="35"/>
        <v>99.733333333333334</v>
      </c>
      <c r="E75" s="2629">
        <f t="shared" si="36"/>
        <v>-0.30000000000001137</v>
      </c>
      <c r="F75" s="17">
        <f t="shared" si="37"/>
        <v>-1</v>
      </c>
      <c r="G75" s="17">
        <f t="shared" si="38"/>
        <v>-1</v>
      </c>
      <c r="H75" s="2664" t="str">
        <f t="shared" si="61"/>
        <v xml:space="preserve"> ?</v>
      </c>
      <c r="I75" s="27">
        <f>'6兵庫県CI先行個別指標'!L423</f>
        <v>104.3</v>
      </c>
      <c r="J75" s="2629">
        <f t="shared" si="39"/>
        <v>104</v>
      </c>
      <c r="K75" s="2657">
        <f t="shared" si="62"/>
        <v>-0.20000000000000284</v>
      </c>
      <c r="L75" s="17">
        <f t="shared" si="40"/>
        <v>-1</v>
      </c>
      <c r="M75" s="17">
        <f t="shared" si="41"/>
        <v>-3</v>
      </c>
      <c r="N75" s="2664" t="str">
        <f t="shared" si="63"/>
        <v xml:space="preserve">悪化 </v>
      </c>
      <c r="O75" s="27">
        <f>'6兵庫県CI先行個別指標'!M423</f>
        <v>2473</v>
      </c>
      <c r="P75" s="2629">
        <f t="shared" si="42"/>
        <v>2569.3333333333335</v>
      </c>
      <c r="Q75" s="2629">
        <f t="shared" si="43"/>
        <v>110.66666666666697</v>
      </c>
      <c r="R75" s="17">
        <f t="shared" si="44"/>
        <v>1</v>
      </c>
      <c r="S75" s="17">
        <f t="shared" si="45"/>
        <v>1</v>
      </c>
      <c r="T75" s="2664" t="str">
        <f t="shared" si="64"/>
        <v xml:space="preserve"> ?</v>
      </c>
      <c r="U75" s="28">
        <f>'6兵庫県CI先行個別指標'!N423</f>
        <v>15727</v>
      </c>
      <c r="V75" s="2636">
        <f t="shared" si="46"/>
        <v>15623</v>
      </c>
      <c r="W75" s="2635">
        <f t="shared" si="47"/>
        <v>125.33333333333394</v>
      </c>
      <c r="X75" s="17">
        <f t="shared" si="48"/>
        <v>1</v>
      </c>
      <c r="Y75" s="17">
        <f t="shared" si="49"/>
        <v>-1</v>
      </c>
      <c r="Z75" s="2664" t="str">
        <f t="shared" si="65"/>
        <v xml:space="preserve"> ?</v>
      </c>
      <c r="AA75" s="28">
        <f>'6兵庫県CI先行個別指標'!O423</f>
        <v>10240</v>
      </c>
      <c r="AB75" s="2629">
        <f t="shared" si="50"/>
        <v>10433.333333333334</v>
      </c>
      <c r="AC75" s="2629">
        <f t="shared" si="51"/>
        <v>-229</v>
      </c>
      <c r="AD75" s="17">
        <f t="shared" si="52"/>
        <v>-1</v>
      </c>
      <c r="AE75" s="17">
        <f t="shared" si="53"/>
        <v>-3</v>
      </c>
      <c r="AF75" s="2664" t="str">
        <f t="shared" si="66"/>
        <v xml:space="preserve">悪化 </v>
      </c>
      <c r="AG75" s="28">
        <f>'6兵庫県CI先行個別指標'!P423</f>
        <v>51</v>
      </c>
      <c r="AH75" s="2629">
        <f t="shared" si="54"/>
        <v>43.333333333333336</v>
      </c>
      <c r="AI75" s="2657">
        <f t="shared" si="67"/>
        <v>-3.3333333333333357</v>
      </c>
      <c r="AJ75" s="17">
        <f t="shared" si="55"/>
        <v>-1</v>
      </c>
      <c r="AK75" s="17">
        <f t="shared" si="56"/>
        <v>-1</v>
      </c>
      <c r="AL75" s="2664" t="str">
        <f t="shared" si="68"/>
        <v xml:space="preserve"> ?</v>
      </c>
      <c r="AM75" s="27">
        <f>'6兵庫県CI先行個別指標'!Q423</f>
        <v>104.1</v>
      </c>
      <c r="AN75" s="2629">
        <f t="shared" si="57"/>
        <v>103.59999999999998</v>
      </c>
      <c r="AO75" s="2629">
        <f t="shared" si="58"/>
        <v>0.9333333333333087</v>
      </c>
      <c r="AP75" s="17">
        <f t="shared" si="59"/>
        <v>1</v>
      </c>
      <c r="AQ75" s="17">
        <f t="shared" si="60"/>
        <v>3</v>
      </c>
      <c r="AR75" s="2504" t="str">
        <f t="shared" si="69"/>
        <v xml:space="preserve">改善 </v>
      </c>
    </row>
    <row r="76" spans="1:44">
      <c r="A76" s="764"/>
      <c r="B76" s="564" t="s">
        <v>12</v>
      </c>
      <c r="C76" s="27">
        <f>'6兵庫県CI先行個別指標'!K424</f>
        <v>100.5</v>
      </c>
      <c r="D76" s="2629">
        <f t="shared" si="35"/>
        <v>99.666666666666671</v>
      </c>
      <c r="E76" s="2629">
        <f t="shared" si="36"/>
        <v>-6.6666666666662877E-2</v>
      </c>
      <c r="F76" s="17">
        <f t="shared" si="37"/>
        <v>-1</v>
      </c>
      <c r="G76" s="17">
        <f t="shared" si="38"/>
        <v>-3</v>
      </c>
      <c r="H76" s="2664" t="str">
        <f t="shared" si="61"/>
        <v xml:space="preserve">悪化 </v>
      </c>
      <c r="I76" s="27">
        <f>'6兵庫県CI先行個別指標'!L424</f>
        <v>106.7</v>
      </c>
      <c r="J76" s="2629">
        <f t="shared" si="39"/>
        <v>105.39999999999999</v>
      </c>
      <c r="K76" s="2657">
        <f t="shared" si="62"/>
        <v>-1.3999999999999915</v>
      </c>
      <c r="L76" s="17">
        <f t="shared" si="40"/>
        <v>-1</v>
      </c>
      <c r="M76" s="17">
        <f t="shared" si="41"/>
        <v>-3</v>
      </c>
      <c r="N76" s="2664" t="str">
        <f t="shared" si="63"/>
        <v xml:space="preserve">悪化 </v>
      </c>
      <c r="O76" s="27">
        <f>'6兵庫県CI先行個別指標'!M424</f>
        <v>3044</v>
      </c>
      <c r="P76" s="2629">
        <f t="shared" si="42"/>
        <v>2789</v>
      </c>
      <c r="Q76" s="2629">
        <f t="shared" si="43"/>
        <v>219.66666666666652</v>
      </c>
      <c r="R76" s="17">
        <f t="shared" si="44"/>
        <v>1</v>
      </c>
      <c r="S76" s="17">
        <f t="shared" si="45"/>
        <v>3</v>
      </c>
      <c r="T76" s="2664" t="str">
        <f t="shared" si="64"/>
        <v xml:space="preserve">改善 </v>
      </c>
      <c r="U76" s="28">
        <f>'6兵庫県CI先行個別指標'!N424</f>
        <v>15666</v>
      </c>
      <c r="V76" s="2636">
        <f t="shared" si="46"/>
        <v>15557</v>
      </c>
      <c r="W76" s="2635">
        <f t="shared" si="47"/>
        <v>-66</v>
      </c>
      <c r="X76" s="17">
        <f t="shared" si="48"/>
        <v>-1</v>
      </c>
      <c r="Y76" s="17">
        <f t="shared" si="49"/>
        <v>-1</v>
      </c>
      <c r="Z76" s="2664" t="str">
        <f t="shared" si="65"/>
        <v xml:space="preserve"> ?</v>
      </c>
      <c r="AA76" s="28">
        <f>'6兵庫県CI先行個別指標'!O424</f>
        <v>10293</v>
      </c>
      <c r="AB76" s="2629">
        <f t="shared" si="50"/>
        <v>10361.333333333334</v>
      </c>
      <c r="AC76" s="2629">
        <f t="shared" si="51"/>
        <v>-72</v>
      </c>
      <c r="AD76" s="17">
        <f t="shared" si="52"/>
        <v>-1</v>
      </c>
      <c r="AE76" s="17">
        <f t="shared" si="53"/>
        <v>-3</v>
      </c>
      <c r="AF76" s="2664" t="str">
        <f t="shared" si="66"/>
        <v xml:space="preserve">悪化 </v>
      </c>
      <c r="AG76" s="28">
        <f>'6兵庫県CI先行個別指標'!P424</f>
        <v>48</v>
      </c>
      <c r="AH76" s="2629">
        <f t="shared" si="54"/>
        <v>49.666666666666664</v>
      </c>
      <c r="AI76" s="2657">
        <f t="shared" si="67"/>
        <v>-6.3333333333333286</v>
      </c>
      <c r="AJ76" s="17">
        <f t="shared" si="55"/>
        <v>-1</v>
      </c>
      <c r="AK76" s="17">
        <f t="shared" si="56"/>
        <v>-3</v>
      </c>
      <c r="AL76" s="2664" t="str">
        <f t="shared" si="68"/>
        <v xml:space="preserve">悪化 </v>
      </c>
      <c r="AM76" s="27">
        <f>'6兵庫県CI先行個別指標'!Q424</f>
        <v>103.5</v>
      </c>
      <c r="AN76" s="2629">
        <f t="shared" si="57"/>
        <v>103.73333333333333</v>
      </c>
      <c r="AO76" s="2629">
        <f t="shared" si="58"/>
        <v>0.13333333333335418</v>
      </c>
      <c r="AP76" s="17">
        <f t="shared" si="59"/>
        <v>1</v>
      </c>
      <c r="AQ76" s="17">
        <f t="shared" si="60"/>
        <v>3</v>
      </c>
      <c r="AR76" s="2504" t="str">
        <f t="shared" si="69"/>
        <v xml:space="preserve">改善 </v>
      </c>
    </row>
    <row r="77" spans="1:44">
      <c r="A77" s="764"/>
      <c r="B77" s="564" t="s">
        <v>13</v>
      </c>
      <c r="C77" s="27">
        <f>'6兵庫県CI先行個別指標'!K425</f>
        <v>98.5</v>
      </c>
      <c r="D77" s="2629">
        <f t="shared" si="35"/>
        <v>99.666666666666671</v>
      </c>
      <c r="E77" s="2629">
        <f t="shared" si="36"/>
        <v>0</v>
      </c>
      <c r="F77" s="17">
        <f t="shared" si="37"/>
        <v>1</v>
      </c>
      <c r="G77" s="17">
        <f t="shared" si="38"/>
        <v>-1</v>
      </c>
      <c r="H77" s="2664" t="str">
        <f t="shared" si="61"/>
        <v xml:space="preserve"> ?</v>
      </c>
      <c r="I77" s="27">
        <f>'6兵庫県CI先行個別指標'!L425</f>
        <v>108.4</v>
      </c>
      <c r="J77" s="2629">
        <f t="shared" si="39"/>
        <v>106.46666666666665</v>
      </c>
      <c r="K77" s="2657">
        <f t="shared" si="62"/>
        <v>-1.0666666666666629</v>
      </c>
      <c r="L77" s="17">
        <f t="shared" si="40"/>
        <v>-1</v>
      </c>
      <c r="M77" s="17">
        <f t="shared" si="41"/>
        <v>-3</v>
      </c>
      <c r="N77" s="2664" t="str">
        <f t="shared" si="63"/>
        <v xml:space="preserve">悪化 </v>
      </c>
      <c r="O77" s="27">
        <f>'6兵庫県CI先行個別指標'!M425</f>
        <v>2159</v>
      </c>
      <c r="P77" s="2629">
        <f t="shared" si="42"/>
        <v>2558.6666666666665</v>
      </c>
      <c r="Q77" s="2629">
        <f t="shared" si="43"/>
        <v>-230.33333333333348</v>
      </c>
      <c r="R77" s="17">
        <f t="shared" si="44"/>
        <v>-1</v>
      </c>
      <c r="S77" s="17">
        <f t="shared" si="45"/>
        <v>1</v>
      </c>
      <c r="T77" s="2664" t="str">
        <f t="shared" si="64"/>
        <v xml:space="preserve"> ?</v>
      </c>
      <c r="U77" s="28">
        <f>'6兵庫県CI先行個別指標'!N425</f>
        <v>15303</v>
      </c>
      <c r="V77" s="2636">
        <f t="shared" si="46"/>
        <v>15565.333333333334</v>
      </c>
      <c r="W77" s="2635">
        <f t="shared" si="47"/>
        <v>8.3333333333339397</v>
      </c>
      <c r="X77" s="17">
        <f t="shared" si="48"/>
        <v>1</v>
      </c>
      <c r="Y77" s="17">
        <f t="shared" si="49"/>
        <v>1</v>
      </c>
      <c r="Z77" s="2664" t="str">
        <f t="shared" si="65"/>
        <v xml:space="preserve"> ?</v>
      </c>
      <c r="AA77" s="28">
        <f>'6兵庫県CI先行個別指標'!O425</f>
        <v>10253</v>
      </c>
      <c r="AB77" s="2629">
        <f t="shared" si="50"/>
        <v>10262</v>
      </c>
      <c r="AC77" s="2629">
        <f t="shared" si="51"/>
        <v>-99.33333333333394</v>
      </c>
      <c r="AD77" s="17">
        <f t="shared" si="52"/>
        <v>-1</v>
      </c>
      <c r="AE77" s="17">
        <f t="shared" si="53"/>
        <v>-3</v>
      </c>
      <c r="AF77" s="2664" t="str">
        <f t="shared" si="66"/>
        <v xml:space="preserve">悪化 </v>
      </c>
      <c r="AG77" s="28">
        <f>'6兵庫県CI先行個別指標'!P425</f>
        <v>58</v>
      </c>
      <c r="AH77" s="2629">
        <f t="shared" si="54"/>
        <v>52.333333333333336</v>
      </c>
      <c r="AI77" s="2657">
        <f t="shared" si="67"/>
        <v>-2.6666666666666714</v>
      </c>
      <c r="AJ77" s="17">
        <f t="shared" si="55"/>
        <v>-1</v>
      </c>
      <c r="AK77" s="17">
        <f t="shared" si="56"/>
        <v>-3</v>
      </c>
      <c r="AL77" s="2664" t="str">
        <f t="shared" si="68"/>
        <v xml:space="preserve">悪化 </v>
      </c>
      <c r="AM77" s="27">
        <f>'6兵庫県CI先行個別指標'!Q425</f>
        <v>103.1</v>
      </c>
      <c r="AN77" s="2629">
        <f t="shared" si="57"/>
        <v>103.56666666666666</v>
      </c>
      <c r="AO77" s="2629">
        <f t="shared" si="58"/>
        <v>-0.1666666666666714</v>
      </c>
      <c r="AP77" s="17">
        <f t="shared" si="59"/>
        <v>-1</v>
      </c>
      <c r="AQ77" s="17">
        <f t="shared" si="60"/>
        <v>1</v>
      </c>
      <c r="AR77" s="2504" t="str">
        <f t="shared" si="69"/>
        <v xml:space="preserve"> ?</v>
      </c>
    </row>
    <row r="78" spans="1:44">
      <c r="A78" s="764"/>
      <c r="B78" s="564" t="s">
        <v>14</v>
      </c>
      <c r="C78" s="27">
        <f>'6兵庫県CI先行個別指標'!K426</f>
        <v>97.8</v>
      </c>
      <c r="D78" s="2629">
        <f t="shared" si="35"/>
        <v>98.933333333333337</v>
      </c>
      <c r="E78" s="2629">
        <f t="shared" si="36"/>
        <v>-0.73333333333333428</v>
      </c>
      <c r="F78" s="17">
        <f t="shared" si="37"/>
        <v>-1</v>
      </c>
      <c r="G78" s="17">
        <f t="shared" si="38"/>
        <v>-1</v>
      </c>
      <c r="H78" s="2664" t="str">
        <f t="shared" si="61"/>
        <v xml:space="preserve"> ?</v>
      </c>
      <c r="I78" s="27">
        <f>'6兵庫県CI先行個別指標'!L426</f>
        <v>112.8</v>
      </c>
      <c r="J78" s="2629">
        <f t="shared" si="39"/>
        <v>109.30000000000001</v>
      </c>
      <c r="K78" s="2657">
        <f t="shared" si="62"/>
        <v>-2.833333333333357</v>
      </c>
      <c r="L78" s="17">
        <f t="shared" si="40"/>
        <v>-1</v>
      </c>
      <c r="M78" s="17">
        <f t="shared" si="41"/>
        <v>-3</v>
      </c>
      <c r="N78" s="2664" t="str">
        <f t="shared" si="63"/>
        <v xml:space="preserve">悪化 </v>
      </c>
      <c r="O78" s="27">
        <f>'6兵庫県CI先行個別指標'!M426</f>
        <v>2301</v>
      </c>
      <c r="P78" s="2629">
        <f t="shared" si="42"/>
        <v>2501.3333333333335</v>
      </c>
      <c r="Q78" s="2629">
        <f t="shared" si="43"/>
        <v>-57.33333333333303</v>
      </c>
      <c r="R78" s="17">
        <f t="shared" si="44"/>
        <v>-1</v>
      </c>
      <c r="S78" s="17">
        <f t="shared" si="45"/>
        <v>-1</v>
      </c>
      <c r="T78" s="2664" t="str">
        <f t="shared" si="64"/>
        <v xml:space="preserve"> ?</v>
      </c>
      <c r="U78" s="28">
        <f>'6兵庫県CI先行個別指標'!N426</f>
        <v>16382</v>
      </c>
      <c r="V78" s="2636">
        <f t="shared" si="46"/>
        <v>15783.666666666666</v>
      </c>
      <c r="W78" s="2635">
        <f t="shared" si="47"/>
        <v>218.33333333333212</v>
      </c>
      <c r="X78" s="17">
        <f t="shared" si="48"/>
        <v>1</v>
      </c>
      <c r="Y78" s="17">
        <f t="shared" si="49"/>
        <v>1</v>
      </c>
      <c r="Z78" s="2664" t="str">
        <f t="shared" si="65"/>
        <v xml:space="preserve"> ?</v>
      </c>
      <c r="AA78" s="28">
        <f>'6兵庫県CI先行個別指標'!O426</f>
        <v>11042</v>
      </c>
      <c r="AB78" s="2629">
        <f t="shared" si="50"/>
        <v>10529.333333333334</v>
      </c>
      <c r="AC78" s="2629">
        <f t="shared" si="51"/>
        <v>267.33333333333394</v>
      </c>
      <c r="AD78" s="17">
        <f t="shared" si="52"/>
        <v>1</v>
      </c>
      <c r="AE78" s="17">
        <f t="shared" si="53"/>
        <v>-1</v>
      </c>
      <c r="AF78" s="2664" t="str">
        <f t="shared" si="66"/>
        <v xml:space="preserve"> ?</v>
      </c>
      <c r="AG78" s="28">
        <f>'6兵庫県CI先行個別指標'!P426</f>
        <v>48</v>
      </c>
      <c r="AH78" s="2629">
        <f t="shared" si="54"/>
        <v>51.333333333333336</v>
      </c>
      <c r="AI78" s="2657">
        <f t="shared" si="67"/>
        <v>1</v>
      </c>
      <c r="AJ78" s="17">
        <f t="shared" si="55"/>
        <v>1</v>
      </c>
      <c r="AK78" s="17">
        <f t="shared" si="56"/>
        <v>-1</v>
      </c>
      <c r="AL78" s="2664" t="str">
        <f t="shared" si="68"/>
        <v xml:space="preserve"> ?</v>
      </c>
      <c r="AM78" s="27">
        <f>'6兵庫県CI先行個別指標'!Q426</f>
        <v>102.9</v>
      </c>
      <c r="AN78" s="2629">
        <f t="shared" si="57"/>
        <v>103.16666666666667</v>
      </c>
      <c r="AO78" s="2629">
        <f t="shared" si="58"/>
        <v>-0.39999999999999147</v>
      </c>
      <c r="AP78" s="17">
        <f t="shared" si="59"/>
        <v>-1</v>
      </c>
      <c r="AQ78" s="17">
        <f t="shared" si="60"/>
        <v>-1</v>
      </c>
      <c r="AR78" s="2504" t="str">
        <f t="shared" si="69"/>
        <v xml:space="preserve"> ?</v>
      </c>
    </row>
    <row r="79" spans="1:44">
      <c r="A79" s="763" t="s">
        <v>1419</v>
      </c>
      <c r="B79" s="765" t="s">
        <v>3</v>
      </c>
      <c r="C79" s="25">
        <f>'6兵庫県CI先行個別指標'!K427</f>
        <v>97.8</v>
      </c>
      <c r="D79" s="2642">
        <f t="shared" si="35"/>
        <v>98.033333333333346</v>
      </c>
      <c r="E79" s="2642">
        <f t="shared" si="36"/>
        <v>-0.89999999999999147</v>
      </c>
      <c r="F79" s="404">
        <f t="shared" si="37"/>
        <v>-1</v>
      </c>
      <c r="G79" s="404">
        <f t="shared" si="38"/>
        <v>-1</v>
      </c>
      <c r="H79" s="2663" t="str">
        <f t="shared" si="61"/>
        <v xml:space="preserve"> ?</v>
      </c>
      <c r="I79" s="25">
        <f>'6兵庫県CI先行個別指標'!L427</f>
        <v>107.2</v>
      </c>
      <c r="J79" s="2642">
        <f t="shared" si="39"/>
        <v>109.46666666666665</v>
      </c>
      <c r="K79" s="2659">
        <f t="shared" si="62"/>
        <v>-0.16666666666664298</v>
      </c>
      <c r="L79" s="404">
        <f t="shared" si="40"/>
        <v>-1</v>
      </c>
      <c r="M79" s="404">
        <f t="shared" si="41"/>
        <v>-3</v>
      </c>
      <c r="N79" s="2663" t="str">
        <f t="shared" si="63"/>
        <v xml:space="preserve">悪化 </v>
      </c>
      <c r="O79" s="25">
        <f>'6兵庫県CI先行個別指標'!M427</f>
        <v>1649</v>
      </c>
      <c r="P79" s="2642">
        <f t="shared" si="42"/>
        <v>2036.3333333333333</v>
      </c>
      <c r="Q79" s="2642">
        <f t="shared" si="43"/>
        <v>-465.00000000000023</v>
      </c>
      <c r="R79" s="404">
        <f t="shared" si="44"/>
        <v>-1</v>
      </c>
      <c r="S79" s="404">
        <f t="shared" si="45"/>
        <v>-3</v>
      </c>
      <c r="T79" s="2663" t="str">
        <f t="shared" si="64"/>
        <v xml:space="preserve">悪化 </v>
      </c>
      <c r="U79" s="26">
        <f>'6兵庫県CI先行個別指標'!N427</f>
        <v>15298</v>
      </c>
      <c r="V79" s="2643">
        <f t="shared" si="46"/>
        <v>15661</v>
      </c>
      <c r="W79" s="2644">
        <f t="shared" si="47"/>
        <v>-122.66666666666606</v>
      </c>
      <c r="X79" s="404">
        <f t="shared" si="48"/>
        <v>-1</v>
      </c>
      <c r="Y79" s="404">
        <f t="shared" si="49"/>
        <v>1</v>
      </c>
      <c r="Z79" s="2663" t="str">
        <f t="shared" si="65"/>
        <v xml:space="preserve"> ?</v>
      </c>
      <c r="AA79" s="26">
        <f>'6兵庫県CI先行個別指標'!O427</f>
        <v>9770</v>
      </c>
      <c r="AB79" s="2642">
        <f t="shared" si="50"/>
        <v>10355</v>
      </c>
      <c r="AC79" s="2642">
        <f t="shared" si="51"/>
        <v>-174.33333333333394</v>
      </c>
      <c r="AD79" s="404">
        <f t="shared" si="52"/>
        <v>-1</v>
      </c>
      <c r="AE79" s="404">
        <f t="shared" si="53"/>
        <v>-1</v>
      </c>
      <c r="AF79" s="2663" t="str">
        <f t="shared" si="66"/>
        <v xml:space="preserve"> ?</v>
      </c>
      <c r="AG79" s="26">
        <f>'6兵庫県CI先行個別指標'!P427</f>
        <v>49</v>
      </c>
      <c r="AH79" s="2642">
        <f t="shared" si="54"/>
        <v>51.666666666666664</v>
      </c>
      <c r="AI79" s="2659">
        <f t="shared" si="67"/>
        <v>-0.3333333333333286</v>
      </c>
      <c r="AJ79" s="404">
        <f t="shared" si="55"/>
        <v>-1</v>
      </c>
      <c r="AK79" s="404">
        <f t="shared" si="56"/>
        <v>-1</v>
      </c>
      <c r="AL79" s="2663" t="str">
        <f t="shared" si="68"/>
        <v xml:space="preserve"> ?</v>
      </c>
      <c r="AM79" s="25">
        <f>'6兵庫県CI先行個別指標'!Q427</f>
        <v>103</v>
      </c>
      <c r="AN79" s="2642">
        <f t="shared" si="57"/>
        <v>103</v>
      </c>
      <c r="AO79" s="2642">
        <f t="shared" si="58"/>
        <v>-0.1666666666666714</v>
      </c>
      <c r="AP79" s="404">
        <f t="shared" si="59"/>
        <v>-1</v>
      </c>
      <c r="AQ79" s="404">
        <f t="shared" si="60"/>
        <v>-3</v>
      </c>
      <c r="AR79" s="2660" t="str">
        <f t="shared" si="69"/>
        <v xml:space="preserve">悪化 </v>
      </c>
    </row>
    <row r="80" spans="1:44">
      <c r="A80" s="764">
        <v>2024</v>
      </c>
      <c r="B80" s="564" t="s">
        <v>4</v>
      </c>
      <c r="C80" s="27">
        <f>'6兵庫県CI先行個別指標'!K428</f>
        <v>98.9</v>
      </c>
      <c r="D80" s="2645">
        <f t="shared" si="35"/>
        <v>98.166666666666671</v>
      </c>
      <c r="E80" s="2645">
        <f t="shared" si="36"/>
        <v>0.13333333333332575</v>
      </c>
      <c r="F80" s="17">
        <f t="shared" si="37"/>
        <v>1</v>
      </c>
      <c r="G80" s="17">
        <f t="shared" si="38"/>
        <v>-1</v>
      </c>
      <c r="H80" s="2664" t="str">
        <f t="shared" si="61"/>
        <v xml:space="preserve"> ?</v>
      </c>
      <c r="I80" s="27">
        <f>'6兵庫県CI先行個別指標'!L428</f>
        <v>112</v>
      </c>
      <c r="J80" s="2645">
        <f t="shared" si="39"/>
        <v>110.66666666666667</v>
      </c>
      <c r="K80" s="2657">
        <f t="shared" si="62"/>
        <v>-1.2000000000000171</v>
      </c>
      <c r="L80" s="17">
        <f t="shared" si="40"/>
        <v>-1</v>
      </c>
      <c r="M80" s="17">
        <f t="shared" si="41"/>
        <v>-3</v>
      </c>
      <c r="N80" s="2664" t="str">
        <f t="shared" si="63"/>
        <v xml:space="preserve">悪化 </v>
      </c>
      <c r="O80" s="27">
        <f>'6兵庫県CI先行個別指標'!M428</f>
        <v>2295</v>
      </c>
      <c r="P80" s="2645">
        <f t="shared" si="42"/>
        <v>2081.6666666666665</v>
      </c>
      <c r="Q80" s="2645">
        <f t="shared" si="43"/>
        <v>45.333333333333258</v>
      </c>
      <c r="R80" s="17">
        <f t="shared" si="44"/>
        <v>1</v>
      </c>
      <c r="S80" s="17">
        <f t="shared" si="45"/>
        <v>-1</v>
      </c>
      <c r="T80" s="2664" t="str">
        <f t="shared" si="64"/>
        <v xml:space="preserve"> ?</v>
      </c>
      <c r="U80" s="28">
        <f>'6兵庫県CI先行個別指標'!N428</f>
        <v>15522</v>
      </c>
      <c r="V80" s="2646">
        <f t="shared" si="46"/>
        <v>15734</v>
      </c>
      <c r="W80" s="2647">
        <f t="shared" si="47"/>
        <v>73</v>
      </c>
      <c r="X80" s="17">
        <f t="shared" si="48"/>
        <v>1</v>
      </c>
      <c r="Y80" s="17">
        <f t="shared" si="49"/>
        <v>1</v>
      </c>
      <c r="Z80" s="2664" t="str">
        <f t="shared" si="65"/>
        <v xml:space="preserve"> ?</v>
      </c>
      <c r="AA80" s="28">
        <f>'6兵庫県CI先行個別指標'!O428</f>
        <v>9060</v>
      </c>
      <c r="AB80" s="2645">
        <f t="shared" si="50"/>
        <v>9957.3333333333339</v>
      </c>
      <c r="AC80" s="2645">
        <f t="shared" si="51"/>
        <v>-397.66666666666606</v>
      </c>
      <c r="AD80" s="17">
        <f t="shared" si="52"/>
        <v>-1</v>
      </c>
      <c r="AE80" s="17">
        <f t="shared" si="53"/>
        <v>-1</v>
      </c>
      <c r="AF80" s="2664" t="str">
        <f t="shared" si="66"/>
        <v xml:space="preserve"> ?</v>
      </c>
      <c r="AG80" s="28">
        <f>'6兵庫県CI先行個別指標'!P428</f>
        <v>53</v>
      </c>
      <c r="AH80" s="2645">
        <f t="shared" si="54"/>
        <v>50</v>
      </c>
      <c r="AI80" s="2657">
        <f t="shared" si="67"/>
        <v>1.6666666666666643</v>
      </c>
      <c r="AJ80" s="17">
        <f t="shared" si="55"/>
        <v>1</v>
      </c>
      <c r="AK80" s="17">
        <f t="shared" si="56"/>
        <v>1</v>
      </c>
      <c r="AL80" s="2664" t="str">
        <f t="shared" si="68"/>
        <v xml:space="preserve"> ?</v>
      </c>
      <c r="AM80" s="27">
        <f>'6兵庫県CI先行個別指標'!Q428</f>
        <v>102.5</v>
      </c>
      <c r="AN80" s="2645">
        <f t="shared" si="57"/>
        <v>102.8</v>
      </c>
      <c r="AO80" s="2645">
        <f t="shared" si="58"/>
        <v>-0.20000000000000284</v>
      </c>
      <c r="AP80" s="17">
        <f t="shared" si="59"/>
        <v>-1</v>
      </c>
      <c r="AQ80" s="17">
        <f t="shared" si="60"/>
        <v>-3</v>
      </c>
      <c r="AR80" s="2504" t="str">
        <f t="shared" si="69"/>
        <v xml:space="preserve">悪化 </v>
      </c>
    </row>
    <row r="81" spans="1:44">
      <c r="A81" s="764"/>
      <c r="B81" s="564" t="s">
        <v>5</v>
      </c>
      <c r="C81" s="27">
        <f>'6兵庫県CI先行個別指標'!K429</f>
        <v>98.5</v>
      </c>
      <c r="D81" s="2645">
        <f t="shared" si="35"/>
        <v>98.399999999999991</v>
      </c>
      <c r="E81" s="2645">
        <f t="shared" si="36"/>
        <v>0.23333333333332007</v>
      </c>
      <c r="F81" s="17">
        <f t="shared" si="37"/>
        <v>1</v>
      </c>
      <c r="G81" s="17">
        <f t="shared" si="38"/>
        <v>1</v>
      </c>
      <c r="H81" s="2664" t="str">
        <f t="shared" si="61"/>
        <v xml:space="preserve"> ?</v>
      </c>
      <c r="I81" s="27">
        <f>'6兵庫県CI先行個別指標'!L429</f>
        <v>110.2</v>
      </c>
      <c r="J81" s="2645">
        <f t="shared" si="39"/>
        <v>109.8</v>
      </c>
      <c r="K81" s="2657">
        <f t="shared" si="62"/>
        <v>0.86666666666667425</v>
      </c>
      <c r="L81" s="17">
        <f t="shared" si="40"/>
        <v>1</v>
      </c>
      <c r="M81" s="17">
        <f t="shared" si="41"/>
        <v>-1</v>
      </c>
      <c r="N81" s="2664" t="str">
        <f t="shared" si="63"/>
        <v xml:space="preserve"> ?</v>
      </c>
      <c r="O81" s="27">
        <f>'6兵庫県CI先行個別指標'!M429</f>
        <v>2142</v>
      </c>
      <c r="P81" s="2645">
        <f t="shared" si="42"/>
        <v>2028.6666666666667</v>
      </c>
      <c r="Q81" s="2645">
        <f t="shared" si="43"/>
        <v>-52.999999999999773</v>
      </c>
      <c r="R81" s="17">
        <f t="shared" si="44"/>
        <v>-1</v>
      </c>
      <c r="S81" s="17">
        <f t="shared" si="45"/>
        <v>-1</v>
      </c>
      <c r="T81" s="2664" t="str">
        <f t="shared" si="64"/>
        <v xml:space="preserve"> ?</v>
      </c>
      <c r="U81" s="28">
        <f>'6兵庫県CI先行個別指標'!N429</f>
        <v>15449</v>
      </c>
      <c r="V81" s="2646">
        <f t="shared" si="46"/>
        <v>15423</v>
      </c>
      <c r="W81" s="2647">
        <f t="shared" si="47"/>
        <v>-311</v>
      </c>
      <c r="X81" s="17">
        <f t="shared" si="48"/>
        <v>-1</v>
      </c>
      <c r="Y81" s="17">
        <f t="shared" si="49"/>
        <v>-1</v>
      </c>
      <c r="Z81" s="2664" t="str">
        <f t="shared" si="65"/>
        <v xml:space="preserve"> ?</v>
      </c>
      <c r="AA81" s="28">
        <f>'6兵庫県CI先行個別指標'!O429</f>
        <v>9479</v>
      </c>
      <c r="AB81" s="2645">
        <f t="shared" si="50"/>
        <v>9436.3333333333339</v>
      </c>
      <c r="AC81" s="2645">
        <f t="shared" si="51"/>
        <v>-521</v>
      </c>
      <c r="AD81" s="17">
        <f t="shared" si="52"/>
        <v>-1</v>
      </c>
      <c r="AE81" s="17">
        <f t="shared" si="53"/>
        <v>-3</v>
      </c>
      <c r="AF81" s="2664" t="str">
        <f t="shared" si="66"/>
        <v xml:space="preserve">悪化 </v>
      </c>
      <c r="AG81" s="28">
        <f>'6兵庫県CI先行個別指標'!P429</f>
        <v>56</v>
      </c>
      <c r="AH81" s="2645">
        <f t="shared" si="54"/>
        <v>52.666666666666664</v>
      </c>
      <c r="AI81" s="2657">
        <f t="shared" si="67"/>
        <v>-2.6666666666666643</v>
      </c>
      <c r="AJ81" s="17">
        <f t="shared" si="55"/>
        <v>-1</v>
      </c>
      <c r="AK81" s="17">
        <f t="shared" si="56"/>
        <v>-1</v>
      </c>
      <c r="AL81" s="2664" t="str">
        <f t="shared" si="68"/>
        <v xml:space="preserve"> ?</v>
      </c>
      <c r="AM81" s="27">
        <f>'6兵庫県CI先行個別指標'!Q429</f>
        <v>104.2</v>
      </c>
      <c r="AN81" s="2645">
        <f t="shared" si="57"/>
        <v>103.23333333333333</v>
      </c>
      <c r="AO81" s="2645">
        <f t="shared" si="58"/>
        <v>0.43333333333333712</v>
      </c>
      <c r="AP81" s="17">
        <f t="shared" si="59"/>
        <v>1</v>
      </c>
      <c r="AQ81" s="17">
        <f t="shared" si="60"/>
        <v>-1</v>
      </c>
      <c r="AR81" s="2504" t="str">
        <f t="shared" si="69"/>
        <v xml:space="preserve"> ?</v>
      </c>
    </row>
    <row r="82" spans="1:44">
      <c r="A82" s="764"/>
      <c r="B82" s="564" t="s">
        <v>6</v>
      </c>
      <c r="C82" s="27">
        <f>'6兵庫県CI先行個別指標'!K430</f>
        <v>95.6</v>
      </c>
      <c r="D82" s="2645">
        <f t="shared" si="35"/>
        <v>97.666666666666671</v>
      </c>
      <c r="E82" s="2645">
        <f t="shared" si="36"/>
        <v>-0.73333333333332007</v>
      </c>
      <c r="F82" s="17">
        <f t="shared" si="37"/>
        <v>-1</v>
      </c>
      <c r="G82" s="17">
        <f t="shared" si="38"/>
        <v>1</v>
      </c>
      <c r="H82" s="2664" t="str">
        <f t="shared" si="61"/>
        <v xml:space="preserve"> ?</v>
      </c>
      <c r="I82" s="27">
        <f>'6兵庫県CI先行個別指標'!L430</f>
        <v>108</v>
      </c>
      <c r="J82" s="2645">
        <f t="shared" si="39"/>
        <v>110.06666666666666</v>
      </c>
      <c r="K82" s="2657">
        <f t="shared" si="62"/>
        <v>-0.26666666666666572</v>
      </c>
      <c r="L82" s="17">
        <f t="shared" si="40"/>
        <v>-1</v>
      </c>
      <c r="M82" s="17">
        <f t="shared" si="41"/>
        <v>-1</v>
      </c>
      <c r="N82" s="2664" t="str">
        <f t="shared" si="63"/>
        <v xml:space="preserve"> ?</v>
      </c>
      <c r="O82" s="27">
        <f>'6兵庫県CI先行個別指標'!M430</f>
        <v>2284</v>
      </c>
      <c r="P82" s="2645">
        <f t="shared" si="42"/>
        <v>2240.3333333333335</v>
      </c>
      <c r="Q82" s="2645">
        <f t="shared" si="43"/>
        <v>211.66666666666674</v>
      </c>
      <c r="R82" s="17">
        <f t="shared" si="44"/>
        <v>1</v>
      </c>
      <c r="S82" s="17">
        <f t="shared" si="45"/>
        <v>1</v>
      </c>
      <c r="T82" s="2664" t="str">
        <f t="shared" si="64"/>
        <v xml:space="preserve"> ?</v>
      </c>
      <c r="U82" s="28">
        <f>'6兵庫県CI先行個別指標'!N430</f>
        <v>14960</v>
      </c>
      <c r="V82" s="2646">
        <f t="shared" si="46"/>
        <v>15310.333333333334</v>
      </c>
      <c r="W82" s="2647">
        <f t="shared" si="47"/>
        <v>-112.66666666666606</v>
      </c>
      <c r="X82" s="17">
        <f t="shared" si="48"/>
        <v>-1</v>
      </c>
      <c r="Y82" s="17">
        <f t="shared" si="49"/>
        <v>-1</v>
      </c>
      <c r="Z82" s="2664" t="str">
        <f t="shared" si="65"/>
        <v xml:space="preserve"> ?</v>
      </c>
      <c r="AA82" s="28">
        <f>'6兵庫県CI先行個別指標'!O430</f>
        <v>9571</v>
      </c>
      <c r="AB82" s="2645">
        <f t="shared" si="50"/>
        <v>9370</v>
      </c>
      <c r="AC82" s="2645">
        <f t="shared" si="51"/>
        <v>-66.33333333333394</v>
      </c>
      <c r="AD82" s="17">
        <f t="shared" si="52"/>
        <v>-1</v>
      </c>
      <c r="AE82" s="17">
        <f t="shared" si="53"/>
        <v>-3</v>
      </c>
      <c r="AF82" s="2664" t="str">
        <f t="shared" si="66"/>
        <v xml:space="preserve">悪化 </v>
      </c>
      <c r="AG82" s="28">
        <f>'6兵庫県CI先行個別指標'!P430</f>
        <v>50</v>
      </c>
      <c r="AH82" s="2645">
        <f t="shared" si="54"/>
        <v>53</v>
      </c>
      <c r="AI82" s="2657">
        <f t="shared" si="67"/>
        <v>-0.3333333333333357</v>
      </c>
      <c r="AJ82" s="17">
        <f t="shared" si="55"/>
        <v>-1</v>
      </c>
      <c r="AK82" s="17">
        <f t="shared" si="56"/>
        <v>-1</v>
      </c>
      <c r="AL82" s="2664" t="str">
        <f t="shared" si="68"/>
        <v xml:space="preserve"> ?</v>
      </c>
      <c r="AM82" s="27">
        <f>'6兵庫県CI先行個別指標'!Q430</f>
        <v>106.6</v>
      </c>
      <c r="AN82" s="2645">
        <f t="shared" si="57"/>
        <v>104.43333333333332</v>
      </c>
      <c r="AO82" s="2645">
        <f t="shared" si="58"/>
        <v>1.1999999999999886</v>
      </c>
      <c r="AP82" s="17">
        <f t="shared" si="59"/>
        <v>1</v>
      </c>
      <c r="AQ82" s="17">
        <f t="shared" si="60"/>
        <v>1</v>
      </c>
      <c r="AR82" s="2504" t="str">
        <f t="shared" si="69"/>
        <v xml:space="preserve"> ?</v>
      </c>
    </row>
    <row r="83" spans="1:44">
      <c r="A83" s="764"/>
      <c r="B83" s="564" t="s">
        <v>7</v>
      </c>
      <c r="C83" s="27">
        <f>'6兵庫県CI先行個別指標'!K431</f>
        <v>99.6</v>
      </c>
      <c r="D83" s="2645">
        <f t="shared" si="35"/>
        <v>97.899999999999991</v>
      </c>
      <c r="E83" s="2645">
        <f t="shared" si="36"/>
        <v>0.23333333333332007</v>
      </c>
      <c r="F83" s="17">
        <f t="shared" si="37"/>
        <v>1</v>
      </c>
      <c r="G83" s="17">
        <f t="shared" si="38"/>
        <v>1</v>
      </c>
      <c r="H83" s="2664" t="str">
        <f t="shared" si="61"/>
        <v xml:space="preserve"> ?</v>
      </c>
      <c r="I83" s="27">
        <f>'6兵庫県CI先行個別指標'!L431</f>
        <v>100.9</v>
      </c>
      <c r="J83" s="2645">
        <f t="shared" si="39"/>
        <v>106.36666666666667</v>
      </c>
      <c r="K83" s="2657">
        <f t="shared" si="62"/>
        <v>3.6999999999999886</v>
      </c>
      <c r="L83" s="17">
        <f t="shared" si="40"/>
        <v>1</v>
      </c>
      <c r="M83" s="17">
        <f t="shared" si="41"/>
        <v>1</v>
      </c>
      <c r="N83" s="2664" t="str">
        <f t="shared" si="63"/>
        <v xml:space="preserve"> ?</v>
      </c>
      <c r="O83" s="27">
        <f>'6兵庫県CI先行個別指標'!M431</f>
        <v>2164</v>
      </c>
      <c r="P83" s="2645">
        <f t="shared" si="42"/>
        <v>2196.6666666666665</v>
      </c>
      <c r="Q83" s="2645">
        <f t="shared" si="43"/>
        <v>-43.66666666666697</v>
      </c>
      <c r="R83" s="17">
        <f t="shared" si="44"/>
        <v>-1</v>
      </c>
      <c r="S83" s="17">
        <f t="shared" si="45"/>
        <v>-1</v>
      </c>
      <c r="T83" s="2664" t="str">
        <f t="shared" si="64"/>
        <v xml:space="preserve"> ?</v>
      </c>
      <c r="U83" s="28">
        <f>'6兵庫県CI先行個別指標'!N431</f>
        <v>15112</v>
      </c>
      <c r="V83" s="2646">
        <f t="shared" si="46"/>
        <v>15173.666666666666</v>
      </c>
      <c r="W83" s="2647">
        <f t="shared" si="47"/>
        <v>-136.66666666666788</v>
      </c>
      <c r="X83" s="17">
        <f t="shared" si="48"/>
        <v>-1</v>
      </c>
      <c r="Y83" s="17">
        <f t="shared" si="49"/>
        <v>-3</v>
      </c>
      <c r="Z83" s="2664" t="str">
        <f t="shared" si="65"/>
        <v xml:space="preserve">悪化 </v>
      </c>
      <c r="AA83" s="28">
        <f>'6兵庫県CI先行個別指標'!O431</f>
        <v>9997</v>
      </c>
      <c r="AB83" s="2645">
        <f t="shared" si="50"/>
        <v>9682.3333333333339</v>
      </c>
      <c r="AC83" s="2645">
        <f t="shared" si="51"/>
        <v>312.33333333333394</v>
      </c>
      <c r="AD83" s="17">
        <f t="shared" si="52"/>
        <v>1</v>
      </c>
      <c r="AE83" s="17">
        <f t="shared" si="53"/>
        <v>-1</v>
      </c>
      <c r="AF83" s="2664" t="str">
        <f t="shared" si="66"/>
        <v xml:space="preserve"> ?</v>
      </c>
      <c r="AG83" s="28">
        <f>'6兵庫県CI先行個別指標'!P431</f>
        <v>48</v>
      </c>
      <c r="AH83" s="2645">
        <f t="shared" si="54"/>
        <v>51.333333333333336</v>
      </c>
      <c r="AI83" s="2657">
        <f t="shared" si="67"/>
        <v>1.6666666666666643</v>
      </c>
      <c r="AJ83" s="17">
        <f t="shared" si="55"/>
        <v>1</v>
      </c>
      <c r="AK83" s="17">
        <f t="shared" si="56"/>
        <v>-1</v>
      </c>
      <c r="AL83" s="2664" t="str">
        <f t="shared" si="68"/>
        <v xml:space="preserve"> ?</v>
      </c>
      <c r="AM83" s="27">
        <f>'6兵庫県CI先行個別指標'!Q431</f>
        <v>108.4</v>
      </c>
      <c r="AN83" s="2645">
        <f t="shared" si="57"/>
        <v>106.40000000000002</v>
      </c>
      <c r="AO83" s="2645">
        <f t="shared" si="58"/>
        <v>1.966666666666697</v>
      </c>
      <c r="AP83" s="17">
        <f t="shared" si="59"/>
        <v>1</v>
      </c>
      <c r="AQ83" s="17">
        <f t="shared" si="60"/>
        <v>3</v>
      </c>
      <c r="AR83" s="2504" t="str">
        <f t="shared" si="69"/>
        <v xml:space="preserve">改善 </v>
      </c>
    </row>
    <row r="84" spans="1:44">
      <c r="A84" s="764"/>
      <c r="B84" s="564" t="s">
        <v>8</v>
      </c>
      <c r="C84" s="27">
        <f>'6兵庫県CI先行個別指標'!K432</f>
        <v>97.3</v>
      </c>
      <c r="D84" s="2645">
        <f t="shared" si="35"/>
        <v>97.5</v>
      </c>
      <c r="E84" s="2645">
        <f t="shared" si="36"/>
        <v>-0.39999999999999147</v>
      </c>
      <c r="F84" s="17">
        <f t="shared" si="37"/>
        <v>-1</v>
      </c>
      <c r="G84" s="17">
        <f t="shared" si="38"/>
        <v>-1</v>
      </c>
      <c r="H84" s="2664" t="str">
        <f t="shared" si="61"/>
        <v xml:space="preserve"> ?</v>
      </c>
      <c r="I84" s="27">
        <f>'6兵庫県CI先行個別指標'!L432</f>
        <v>111.5</v>
      </c>
      <c r="J84" s="2645">
        <f t="shared" si="39"/>
        <v>106.8</v>
      </c>
      <c r="K84" s="2657">
        <f t="shared" si="62"/>
        <v>-0.43333333333332291</v>
      </c>
      <c r="L84" s="17">
        <f t="shared" si="40"/>
        <v>-1</v>
      </c>
      <c r="M84" s="17">
        <f t="shared" si="41"/>
        <v>-1</v>
      </c>
      <c r="N84" s="2664" t="str">
        <f t="shared" si="63"/>
        <v xml:space="preserve"> ?</v>
      </c>
      <c r="O84" s="27">
        <f>'6兵庫県CI先行個別指標'!M432</f>
        <v>2365</v>
      </c>
      <c r="P84" s="2645">
        <f t="shared" si="42"/>
        <v>2271</v>
      </c>
      <c r="Q84" s="2645">
        <f t="shared" si="43"/>
        <v>74.333333333333485</v>
      </c>
      <c r="R84" s="17">
        <f t="shared" si="44"/>
        <v>1</v>
      </c>
      <c r="S84" s="17">
        <f t="shared" si="45"/>
        <v>1</v>
      </c>
      <c r="T84" s="2664" t="str">
        <f t="shared" si="64"/>
        <v xml:space="preserve"> ?</v>
      </c>
      <c r="U84" s="28">
        <f>'6兵庫県CI先行個別指標'!N432</f>
        <v>15076</v>
      </c>
      <c r="V84" s="2646">
        <f t="shared" si="46"/>
        <v>15049.333333333334</v>
      </c>
      <c r="W84" s="2647">
        <f t="shared" si="47"/>
        <v>-124.33333333333212</v>
      </c>
      <c r="X84" s="17">
        <f t="shared" si="48"/>
        <v>-1</v>
      </c>
      <c r="Y84" s="17">
        <f t="shared" si="49"/>
        <v>-3</v>
      </c>
      <c r="Z84" s="2664" t="str">
        <f t="shared" si="65"/>
        <v xml:space="preserve">悪化 </v>
      </c>
      <c r="AA84" s="28">
        <f>'6兵庫県CI先行個別指標'!O432</f>
        <v>10454</v>
      </c>
      <c r="AB84" s="2645">
        <f t="shared" si="50"/>
        <v>10007.333333333334</v>
      </c>
      <c r="AC84" s="2645">
        <f t="shared" si="51"/>
        <v>325</v>
      </c>
      <c r="AD84" s="17">
        <f t="shared" si="52"/>
        <v>1</v>
      </c>
      <c r="AE84" s="17">
        <f t="shared" si="53"/>
        <v>1</v>
      </c>
      <c r="AF84" s="2664" t="str">
        <f t="shared" si="66"/>
        <v xml:space="preserve"> ?</v>
      </c>
      <c r="AG84" s="28">
        <f>'6兵庫県CI先行個別指標'!P432</f>
        <v>47</v>
      </c>
      <c r="AH84" s="2645">
        <f t="shared" si="54"/>
        <v>48.333333333333336</v>
      </c>
      <c r="AI84" s="2657">
        <f t="shared" si="67"/>
        <v>3</v>
      </c>
      <c r="AJ84" s="17">
        <f t="shared" si="55"/>
        <v>1</v>
      </c>
      <c r="AK84" s="17">
        <f t="shared" si="56"/>
        <v>1</v>
      </c>
      <c r="AL84" s="2664" t="str">
        <f t="shared" si="68"/>
        <v xml:space="preserve"> ?</v>
      </c>
      <c r="AM84" s="27">
        <f>'6兵庫県CI先行個別指標'!Q432</f>
        <v>107.4</v>
      </c>
      <c r="AN84" s="2645">
        <f t="shared" si="57"/>
        <v>107.46666666666665</v>
      </c>
      <c r="AO84" s="2645">
        <f t="shared" si="58"/>
        <v>1.0666666666666345</v>
      </c>
      <c r="AP84" s="17">
        <f t="shared" si="59"/>
        <v>1</v>
      </c>
      <c r="AQ84" s="17">
        <f t="shared" si="60"/>
        <v>3</v>
      </c>
      <c r="AR84" s="2504" t="str">
        <f t="shared" si="69"/>
        <v xml:space="preserve">改善 </v>
      </c>
    </row>
    <row r="85" spans="1:44">
      <c r="A85" s="764"/>
      <c r="B85" s="564" t="s">
        <v>9</v>
      </c>
      <c r="C85" s="27">
        <f>'6兵庫県CI先行個別指標'!K433</f>
        <v>102.2</v>
      </c>
      <c r="D85" s="2645">
        <f t="shared" si="35"/>
        <v>99.699999999999989</v>
      </c>
      <c r="E85" s="2645">
        <f t="shared" si="36"/>
        <v>2.1999999999999886</v>
      </c>
      <c r="F85" s="17">
        <f t="shared" si="37"/>
        <v>1</v>
      </c>
      <c r="G85" s="17">
        <f t="shared" si="38"/>
        <v>1</v>
      </c>
      <c r="H85" s="2664" t="str">
        <f t="shared" si="61"/>
        <v xml:space="preserve"> ?</v>
      </c>
      <c r="I85" s="27">
        <f>'6兵庫県CI先行個別指標'!L433</f>
        <v>103.8</v>
      </c>
      <c r="J85" s="2645">
        <f t="shared" si="39"/>
        <v>105.39999999999999</v>
      </c>
      <c r="K85" s="2657">
        <f t="shared" si="62"/>
        <v>1.4000000000000057</v>
      </c>
      <c r="L85" s="17">
        <f t="shared" si="40"/>
        <v>1</v>
      </c>
      <c r="M85" s="17">
        <f t="shared" si="41"/>
        <v>1</v>
      </c>
      <c r="N85" s="2664" t="str">
        <f t="shared" si="63"/>
        <v xml:space="preserve"> ?</v>
      </c>
      <c r="O85" s="27">
        <f>'6兵庫県CI先行個別指標'!M433</f>
        <v>2382</v>
      </c>
      <c r="P85" s="2645">
        <f t="shared" si="42"/>
        <v>2303.6666666666665</v>
      </c>
      <c r="Q85" s="2645">
        <f t="shared" si="43"/>
        <v>32.666666666666515</v>
      </c>
      <c r="R85" s="17">
        <f t="shared" si="44"/>
        <v>1</v>
      </c>
      <c r="S85" s="17">
        <f t="shared" si="45"/>
        <v>1</v>
      </c>
      <c r="T85" s="2664" t="str">
        <f t="shared" si="64"/>
        <v xml:space="preserve"> ?</v>
      </c>
      <c r="U85" s="28">
        <f>'6兵庫県CI先行個別指標'!N433</f>
        <v>14991</v>
      </c>
      <c r="V85" s="2646">
        <f t="shared" si="46"/>
        <v>15059.666666666666</v>
      </c>
      <c r="W85" s="2647">
        <f t="shared" si="47"/>
        <v>10.333333333332121</v>
      </c>
      <c r="X85" s="17">
        <f t="shared" si="48"/>
        <v>1</v>
      </c>
      <c r="Y85" s="17">
        <f t="shared" si="49"/>
        <v>-1</v>
      </c>
      <c r="Z85" s="2664" t="str">
        <f t="shared" si="65"/>
        <v xml:space="preserve"> ?</v>
      </c>
      <c r="AA85" s="28">
        <f>'6兵庫県CI先行個別指標'!O433</f>
        <v>10655</v>
      </c>
      <c r="AB85" s="2645">
        <f t="shared" si="50"/>
        <v>10368.666666666666</v>
      </c>
      <c r="AC85" s="2645">
        <f t="shared" si="51"/>
        <v>361.33333333333212</v>
      </c>
      <c r="AD85" s="17">
        <f t="shared" si="52"/>
        <v>1</v>
      </c>
      <c r="AE85" s="17">
        <f t="shared" si="53"/>
        <v>3</v>
      </c>
      <c r="AF85" s="2664" t="str">
        <f t="shared" si="66"/>
        <v xml:space="preserve">改善 </v>
      </c>
      <c r="AG85" s="28">
        <f>'6兵庫県CI先行個別指標'!P433</f>
        <v>46</v>
      </c>
      <c r="AH85" s="2645">
        <f t="shared" si="54"/>
        <v>47</v>
      </c>
      <c r="AI85" s="2657">
        <f t="shared" si="67"/>
        <v>1.3333333333333357</v>
      </c>
      <c r="AJ85" s="17">
        <f t="shared" si="55"/>
        <v>1</v>
      </c>
      <c r="AK85" s="17">
        <f t="shared" si="56"/>
        <v>3</v>
      </c>
      <c r="AL85" s="2664" t="str">
        <f t="shared" si="68"/>
        <v xml:space="preserve">改善 </v>
      </c>
      <c r="AM85" s="27">
        <f>'6兵庫県CI先行個別指標'!Q433</f>
        <v>104.3</v>
      </c>
      <c r="AN85" s="2645">
        <f t="shared" si="57"/>
        <v>106.7</v>
      </c>
      <c r="AO85" s="2645">
        <f t="shared" si="58"/>
        <v>-0.76666666666665151</v>
      </c>
      <c r="AP85" s="17">
        <f t="shared" si="59"/>
        <v>-1</v>
      </c>
      <c r="AQ85" s="17">
        <f t="shared" si="60"/>
        <v>1</v>
      </c>
      <c r="AR85" s="2504" t="str">
        <f t="shared" si="69"/>
        <v xml:space="preserve"> ?</v>
      </c>
    </row>
    <row r="86" spans="1:44">
      <c r="A86" s="764"/>
      <c r="B86" s="564" t="s">
        <v>10</v>
      </c>
      <c r="C86" s="27">
        <f>'6兵庫県CI先行個別指標'!K434</f>
        <v>98.3</v>
      </c>
      <c r="D86" s="2645">
        <f t="shared" si="35"/>
        <v>99.266666666666666</v>
      </c>
      <c r="E86" s="2645">
        <f t="shared" si="36"/>
        <v>-0.43333333333332291</v>
      </c>
      <c r="F86" s="17">
        <f t="shared" si="37"/>
        <v>-1</v>
      </c>
      <c r="G86" s="17">
        <f t="shared" si="38"/>
        <v>-1</v>
      </c>
      <c r="H86" s="2664" t="str">
        <f t="shared" si="61"/>
        <v xml:space="preserve"> ?</v>
      </c>
      <c r="I86" s="27">
        <f>'6兵庫県CI先行個別指標'!L434</f>
        <v>121.2</v>
      </c>
      <c r="J86" s="2645">
        <f t="shared" si="39"/>
        <v>112.16666666666667</v>
      </c>
      <c r="K86" s="2657">
        <f t="shared" si="62"/>
        <v>-6.7666666666666799</v>
      </c>
      <c r="L86" s="17">
        <f t="shared" si="40"/>
        <v>-1</v>
      </c>
      <c r="M86" s="17">
        <f t="shared" si="41"/>
        <v>-1</v>
      </c>
      <c r="N86" s="2664" t="str">
        <f t="shared" si="63"/>
        <v xml:space="preserve"> ?</v>
      </c>
      <c r="O86" s="27">
        <f>'6兵庫県CI先行個別指標'!M434</f>
        <v>1825</v>
      </c>
      <c r="P86" s="2645">
        <f t="shared" si="42"/>
        <v>2190.6666666666665</v>
      </c>
      <c r="Q86" s="2645">
        <f t="shared" si="43"/>
        <v>-113</v>
      </c>
      <c r="R86" s="17">
        <f t="shared" si="44"/>
        <v>-1</v>
      </c>
      <c r="S86" s="17">
        <f t="shared" si="45"/>
        <v>1</v>
      </c>
      <c r="T86" s="2664" t="str">
        <f t="shared" si="64"/>
        <v xml:space="preserve"> ?</v>
      </c>
      <c r="U86" s="28">
        <f>'6兵庫県CI先行個別指標'!N434</f>
        <v>15163</v>
      </c>
      <c r="V86" s="2646">
        <f t="shared" si="46"/>
        <v>15076.666666666666</v>
      </c>
      <c r="W86" s="2647">
        <f t="shared" si="47"/>
        <v>17</v>
      </c>
      <c r="X86" s="17">
        <f t="shared" si="48"/>
        <v>1</v>
      </c>
      <c r="Y86" s="17">
        <f t="shared" si="49"/>
        <v>1</v>
      </c>
      <c r="Z86" s="2664" t="str">
        <f t="shared" si="65"/>
        <v xml:space="preserve"> ?</v>
      </c>
      <c r="AA86" s="28">
        <f>'6兵庫県CI先行個別指標'!O434</f>
        <v>10953</v>
      </c>
      <c r="AB86" s="2645">
        <f t="shared" si="50"/>
        <v>10687.333333333334</v>
      </c>
      <c r="AC86" s="2645">
        <f t="shared" si="51"/>
        <v>318.66666666666788</v>
      </c>
      <c r="AD86" s="17">
        <f t="shared" si="52"/>
        <v>1</v>
      </c>
      <c r="AE86" s="17">
        <f t="shared" si="53"/>
        <v>3</v>
      </c>
      <c r="AF86" s="2664" t="str">
        <f t="shared" si="66"/>
        <v xml:space="preserve">改善 </v>
      </c>
      <c r="AG86" s="28">
        <f>'6兵庫県CI先行個別指標'!P434</f>
        <v>46</v>
      </c>
      <c r="AH86" s="2645">
        <f t="shared" si="54"/>
        <v>46.333333333333336</v>
      </c>
      <c r="AI86" s="2657">
        <f t="shared" si="67"/>
        <v>0.6666666666666643</v>
      </c>
      <c r="AJ86" s="17">
        <f t="shared" si="55"/>
        <v>1</v>
      </c>
      <c r="AK86" s="17">
        <f t="shared" si="56"/>
        <v>3</v>
      </c>
      <c r="AL86" s="2664" t="str">
        <f t="shared" si="68"/>
        <v xml:space="preserve">改善 </v>
      </c>
      <c r="AM86" s="27">
        <f>'6兵庫県CI先行個別指標'!Q434</f>
        <v>103.2</v>
      </c>
      <c r="AN86" s="2645">
        <f t="shared" si="57"/>
        <v>104.96666666666665</v>
      </c>
      <c r="AO86" s="2645">
        <f t="shared" si="58"/>
        <v>-1.7333333333333485</v>
      </c>
      <c r="AP86" s="17">
        <f t="shared" si="59"/>
        <v>-1</v>
      </c>
      <c r="AQ86" s="17">
        <f t="shared" si="60"/>
        <v>-1</v>
      </c>
      <c r="AR86" s="2504" t="str">
        <f t="shared" si="69"/>
        <v xml:space="preserve"> ?</v>
      </c>
    </row>
    <row r="87" spans="1:44">
      <c r="A87" s="764"/>
      <c r="B87" s="564" t="s">
        <v>11</v>
      </c>
      <c r="C87" s="27">
        <f>'6兵庫県CI先行個別指標'!K435</f>
        <v>99.6</v>
      </c>
      <c r="D87" s="2645">
        <f t="shared" si="35"/>
        <v>100.03333333333335</v>
      </c>
      <c r="E87" s="2645">
        <f t="shared" si="36"/>
        <v>0.76666666666667993</v>
      </c>
      <c r="F87" s="17">
        <f t="shared" si="37"/>
        <v>1</v>
      </c>
      <c r="G87" s="17">
        <f t="shared" si="38"/>
        <v>1</v>
      </c>
      <c r="H87" s="2664" t="str">
        <f t="shared" si="61"/>
        <v xml:space="preserve"> ?</v>
      </c>
      <c r="I87" s="27">
        <f>'6兵庫県CI先行個別指標'!L435</f>
        <v>121</v>
      </c>
      <c r="J87" s="2645">
        <f t="shared" si="39"/>
        <v>115.33333333333333</v>
      </c>
      <c r="K87" s="2657">
        <f t="shared" si="62"/>
        <v>-3.1666666666666572</v>
      </c>
      <c r="L87" s="17">
        <f t="shared" si="40"/>
        <v>-1</v>
      </c>
      <c r="M87" s="17">
        <f t="shared" si="41"/>
        <v>-1</v>
      </c>
      <c r="N87" s="2664" t="str">
        <f t="shared" si="63"/>
        <v xml:space="preserve"> ?</v>
      </c>
      <c r="O87" s="27">
        <f>'6兵庫県CI先行個別指標'!M435</f>
        <v>3825</v>
      </c>
      <c r="P87" s="2645">
        <f t="shared" si="42"/>
        <v>2677.3333333333335</v>
      </c>
      <c r="Q87" s="2645">
        <f t="shared" si="43"/>
        <v>486.66666666666697</v>
      </c>
      <c r="R87" s="17">
        <f t="shared" si="44"/>
        <v>1</v>
      </c>
      <c r="S87" s="17">
        <f t="shared" si="45"/>
        <v>1</v>
      </c>
      <c r="T87" s="2664" t="str">
        <f t="shared" si="64"/>
        <v xml:space="preserve"> ?</v>
      </c>
      <c r="U87" s="28">
        <f>'6兵庫県CI先行個別指標'!N435</f>
        <v>15173</v>
      </c>
      <c r="V87" s="2646">
        <f t="shared" si="46"/>
        <v>15109</v>
      </c>
      <c r="W87" s="2647">
        <f t="shared" si="47"/>
        <v>32.33333333333394</v>
      </c>
      <c r="X87" s="17">
        <f t="shared" si="48"/>
        <v>1</v>
      </c>
      <c r="Y87" s="17">
        <f t="shared" si="49"/>
        <v>3</v>
      </c>
      <c r="Z87" s="2664" t="str">
        <f t="shared" si="65"/>
        <v xml:space="preserve">改善 </v>
      </c>
      <c r="AA87" s="28">
        <f>'6兵庫県CI先行個別指標'!O435</f>
        <v>10836</v>
      </c>
      <c r="AB87" s="2645">
        <f t="shared" si="50"/>
        <v>10814.666666666666</v>
      </c>
      <c r="AC87" s="2645">
        <f t="shared" si="51"/>
        <v>127.33333333333212</v>
      </c>
      <c r="AD87" s="17">
        <f t="shared" si="52"/>
        <v>1</v>
      </c>
      <c r="AE87" s="17">
        <f t="shared" si="53"/>
        <v>3</v>
      </c>
      <c r="AF87" s="2664" t="str">
        <f t="shared" si="66"/>
        <v xml:space="preserve">改善 </v>
      </c>
      <c r="AG87" s="28">
        <f>'6兵庫県CI先行個別指標'!P435</f>
        <v>36</v>
      </c>
      <c r="AH87" s="2645">
        <f t="shared" si="54"/>
        <v>42.666666666666664</v>
      </c>
      <c r="AI87" s="2657">
        <f t="shared" si="67"/>
        <v>3.6666666666666714</v>
      </c>
      <c r="AJ87" s="17">
        <f t="shared" si="55"/>
        <v>1</v>
      </c>
      <c r="AK87" s="17">
        <f t="shared" si="56"/>
        <v>3</v>
      </c>
      <c r="AL87" s="2664" t="str">
        <f t="shared" si="68"/>
        <v xml:space="preserve">改善 </v>
      </c>
      <c r="AM87" s="27">
        <f>'6兵庫県CI先行個別指標'!Q435</f>
        <v>104</v>
      </c>
      <c r="AN87" s="2645">
        <f t="shared" si="57"/>
        <v>103.83333333333333</v>
      </c>
      <c r="AO87" s="2645">
        <f t="shared" si="58"/>
        <v>-1.1333333333333258</v>
      </c>
      <c r="AP87" s="17">
        <f t="shared" si="59"/>
        <v>-1</v>
      </c>
      <c r="AQ87" s="17">
        <f t="shared" si="60"/>
        <v>-3</v>
      </c>
      <c r="AR87" s="2504" t="str">
        <f t="shared" si="69"/>
        <v xml:space="preserve">悪化 </v>
      </c>
    </row>
    <row r="88" spans="1:44">
      <c r="A88" s="764"/>
      <c r="B88" s="564" t="s">
        <v>12</v>
      </c>
      <c r="C88" s="27">
        <f>'6兵庫県CI先行個別指標'!K436</f>
        <v>98.9</v>
      </c>
      <c r="D88" s="2645">
        <f t="shared" si="35"/>
        <v>98.933333333333323</v>
      </c>
      <c r="E88" s="2645">
        <f t="shared" si="36"/>
        <v>-1.1000000000000227</v>
      </c>
      <c r="F88" s="17">
        <f t="shared" si="37"/>
        <v>-1</v>
      </c>
      <c r="G88" s="17">
        <f t="shared" si="38"/>
        <v>-1</v>
      </c>
      <c r="H88" s="2664" t="str">
        <f t="shared" si="61"/>
        <v xml:space="preserve"> ?</v>
      </c>
      <c r="I88" s="27">
        <f>'6兵庫県CI先行個別指標'!L436</f>
        <v>123.8</v>
      </c>
      <c r="J88" s="2645">
        <f t="shared" si="39"/>
        <v>122</v>
      </c>
      <c r="K88" s="2657">
        <f t="shared" si="62"/>
        <v>-6.6666666666666714</v>
      </c>
      <c r="L88" s="17">
        <f t="shared" si="40"/>
        <v>-1</v>
      </c>
      <c r="M88" s="17">
        <f t="shared" si="41"/>
        <v>-3</v>
      </c>
      <c r="N88" s="2664" t="str">
        <f t="shared" si="63"/>
        <v xml:space="preserve">悪化 </v>
      </c>
      <c r="O88" s="27">
        <f>'6兵庫県CI先行個別指標'!M436</f>
        <v>1852</v>
      </c>
      <c r="P88" s="2645">
        <f t="shared" si="42"/>
        <v>2500.6666666666665</v>
      </c>
      <c r="Q88" s="2645">
        <f t="shared" si="43"/>
        <v>-176.66666666666697</v>
      </c>
      <c r="R88" s="17">
        <f t="shared" si="44"/>
        <v>-1</v>
      </c>
      <c r="S88" s="17">
        <f t="shared" si="45"/>
        <v>-1</v>
      </c>
      <c r="T88" s="2664" t="str">
        <f t="shared" si="64"/>
        <v xml:space="preserve"> ?</v>
      </c>
      <c r="U88" s="28">
        <f>'6兵庫県CI先行個別指標'!N436</f>
        <v>15209</v>
      </c>
      <c r="V88" s="2646">
        <f t="shared" si="46"/>
        <v>15181.666666666666</v>
      </c>
      <c r="W88" s="2647">
        <f t="shared" si="47"/>
        <v>72.66666666666606</v>
      </c>
      <c r="X88" s="17">
        <f t="shared" si="48"/>
        <v>1</v>
      </c>
      <c r="Y88" s="17">
        <f t="shared" si="49"/>
        <v>3</v>
      </c>
      <c r="Z88" s="2664" t="str">
        <f t="shared" si="65"/>
        <v xml:space="preserve">改善 </v>
      </c>
      <c r="AA88" s="28">
        <f>'6兵庫県CI先行個別指標'!O436</f>
        <v>10891</v>
      </c>
      <c r="AB88" s="2645">
        <f t="shared" si="50"/>
        <v>10893.333333333334</v>
      </c>
      <c r="AC88" s="2645">
        <f t="shared" si="51"/>
        <v>78.666666666667879</v>
      </c>
      <c r="AD88" s="17">
        <f t="shared" si="52"/>
        <v>1</v>
      </c>
      <c r="AE88" s="17">
        <f t="shared" si="53"/>
        <v>3</v>
      </c>
      <c r="AF88" s="2664" t="str">
        <f t="shared" si="66"/>
        <v xml:space="preserve">改善 </v>
      </c>
      <c r="AG88" s="28">
        <f>'6兵庫県CI先行個別指標'!P436</f>
        <v>49</v>
      </c>
      <c r="AH88" s="2645">
        <f t="shared" si="54"/>
        <v>43.666666666666664</v>
      </c>
      <c r="AI88" s="2657">
        <f t="shared" si="67"/>
        <v>-1</v>
      </c>
      <c r="AJ88" s="17">
        <f t="shared" si="55"/>
        <v>-1</v>
      </c>
      <c r="AK88" s="17">
        <f t="shared" si="56"/>
        <v>1</v>
      </c>
      <c r="AL88" s="2664" t="str">
        <f t="shared" si="68"/>
        <v xml:space="preserve"> ?</v>
      </c>
      <c r="AM88" s="27">
        <f>'6兵庫県CI先行個別指標'!Q436</f>
        <v>104.1</v>
      </c>
      <c r="AN88" s="2645">
        <f t="shared" si="57"/>
        <v>103.76666666666665</v>
      </c>
      <c r="AO88" s="2645">
        <f t="shared" si="58"/>
        <v>-6.6666666666677088E-2</v>
      </c>
      <c r="AP88" s="17">
        <f t="shared" si="59"/>
        <v>-1</v>
      </c>
      <c r="AQ88" s="17">
        <f t="shared" si="60"/>
        <v>-3</v>
      </c>
      <c r="AR88" s="2504" t="str">
        <f t="shared" si="69"/>
        <v xml:space="preserve">悪化 </v>
      </c>
    </row>
    <row r="89" spans="1:44">
      <c r="A89" s="764"/>
      <c r="B89" s="564" t="s">
        <v>13</v>
      </c>
      <c r="C89" s="27">
        <f>'6兵庫県CI先行個別指標'!K437</f>
        <v>96.2</v>
      </c>
      <c r="D89" s="2645">
        <f t="shared" si="35"/>
        <v>98.233333333333334</v>
      </c>
      <c r="E89" s="2645">
        <f t="shared" si="36"/>
        <v>-0.69999999999998863</v>
      </c>
      <c r="F89" s="17">
        <f t="shared" si="37"/>
        <v>-1</v>
      </c>
      <c r="G89" s="17">
        <f t="shared" si="38"/>
        <v>-1</v>
      </c>
      <c r="H89" s="2664" t="str">
        <f t="shared" si="61"/>
        <v xml:space="preserve"> ?</v>
      </c>
      <c r="I89" s="27">
        <f>'6兵庫県CI先行個別指標'!L437</f>
        <v>136.4</v>
      </c>
      <c r="J89" s="2645">
        <f t="shared" si="39"/>
        <v>127.06666666666668</v>
      </c>
      <c r="K89" s="2657">
        <f t="shared" si="62"/>
        <v>-5.0666666666666771</v>
      </c>
      <c r="L89" s="17">
        <f t="shared" si="40"/>
        <v>-1</v>
      </c>
      <c r="M89" s="17">
        <f t="shared" si="41"/>
        <v>-3</v>
      </c>
      <c r="N89" s="2664" t="str">
        <f t="shared" si="63"/>
        <v xml:space="preserve">悪化 </v>
      </c>
      <c r="O89" s="27">
        <f>'6兵庫県CI先行個別指標'!M437</f>
        <v>2312</v>
      </c>
      <c r="P89" s="2645">
        <f t="shared" si="42"/>
        <v>2663</v>
      </c>
      <c r="Q89" s="2645">
        <f t="shared" si="43"/>
        <v>162.33333333333348</v>
      </c>
      <c r="R89" s="17">
        <f t="shared" si="44"/>
        <v>1</v>
      </c>
      <c r="S89" s="17">
        <f t="shared" si="45"/>
        <v>1</v>
      </c>
      <c r="T89" s="2664" t="str">
        <f t="shared" si="64"/>
        <v xml:space="preserve"> ?</v>
      </c>
      <c r="U89" s="28">
        <f>'6兵庫県CI先行個別指標'!N437</f>
        <v>15147</v>
      </c>
      <c r="V89" s="2646">
        <f t="shared" si="46"/>
        <v>15176.333333333334</v>
      </c>
      <c r="W89" s="2647">
        <f t="shared" si="47"/>
        <v>-5.3333333333321207</v>
      </c>
      <c r="X89" s="17">
        <f t="shared" si="48"/>
        <v>-1</v>
      </c>
      <c r="Y89" s="17">
        <f t="shared" si="49"/>
        <v>1</v>
      </c>
      <c r="Z89" s="2664" t="str">
        <f t="shared" si="65"/>
        <v xml:space="preserve"> ?</v>
      </c>
      <c r="AA89" s="28">
        <f>'6兵庫県CI先行個別指標'!O437</f>
        <v>10637</v>
      </c>
      <c r="AB89" s="2645">
        <f t="shared" si="50"/>
        <v>10788</v>
      </c>
      <c r="AC89" s="2645">
        <f t="shared" si="51"/>
        <v>-105.33333333333394</v>
      </c>
      <c r="AD89" s="17">
        <f t="shared" si="52"/>
        <v>-1</v>
      </c>
      <c r="AE89" s="17">
        <f t="shared" si="53"/>
        <v>1</v>
      </c>
      <c r="AF89" s="2664" t="str">
        <f t="shared" si="66"/>
        <v xml:space="preserve"> ?</v>
      </c>
      <c r="AG89" s="28">
        <f>'6兵庫県CI先行個別指標'!P437</f>
        <v>46</v>
      </c>
      <c r="AH89" s="2645">
        <f t="shared" si="54"/>
        <v>43.666666666666664</v>
      </c>
      <c r="AI89" s="2657">
        <f t="shared" si="67"/>
        <v>0</v>
      </c>
      <c r="AJ89" s="17">
        <f t="shared" si="55"/>
        <v>1</v>
      </c>
      <c r="AK89" s="17">
        <f t="shared" si="56"/>
        <v>1</v>
      </c>
      <c r="AL89" s="2664" t="str">
        <f t="shared" si="68"/>
        <v xml:space="preserve"> ?</v>
      </c>
      <c r="AM89" s="27">
        <f>'6兵庫県CI先行個別指標'!Q437</f>
        <v>103</v>
      </c>
      <c r="AN89" s="2645">
        <f t="shared" si="57"/>
        <v>103.7</v>
      </c>
      <c r="AO89" s="2645">
        <f t="shared" si="58"/>
        <v>-6.6666666666648666E-2</v>
      </c>
      <c r="AP89" s="17">
        <f t="shared" si="59"/>
        <v>-1</v>
      </c>
      <c r="AQ89" s="17">
        <f t="shared" si="60"/>
        <v>-3</v>
      </c>
      <c r="AR89" s="2504" t="str">
        <f t="shared" si="69"/>
        <v xml:space="preserve">悪化 </v>
      </c>
    </row>
    <row r="90" spans="1:44">
      <c r="A90" s="778"/>
      <c r="B90" s="1380" t="s">
        <v>14</v>
      </c>
      <c r="C90" s="29">
        <f>'6兵庫県CI先行個別指標'!K438</f>
        <v>97</v>
      </c>
      <c r="D90" s="2648">
        <f t="shared" si="35"/>
        <v>97.366666666666674</v>
      </c>
      <c r="E90" s="2648">
        <f t="shared" si="36"/>
        <v>-0.86666666666666003</v>
      </c>
      <c r="F90" s="402">
        <f t="shared" si="37"/>
        <v>-1</v>
      </c>
      <c r="G90" s="402">
        <f t="shared" si="38"/>
        <v>-3</v>
      </c>
      <c r="H90" s="2665" t="str">
        <f t="shared" si="61"/>
        <v xml:space="preserve">悪化 </v>
      </c>
      <c r="I90" s="29">
        <f>'6兵庫県CI先行個別指標'!L438</f>
        <v>108.9</v>
      </c>
      <c r="J90" s="2648">
        <f t="shared" si="39"/>
        <v>123.03333333333335</v>
      </c>
      <c r="K90" s="2658">
        <f t="shared" si="62"/>
        <v>4.0333333333333314</v>
      </c>
      <c r="L90" s="402">
        <f t="shared" si="40"/>
        <v>1</v>
      </c>
      <c r="M90" s="402">
        <f t="shared" si="41"/>
        <v>-1</v>
      </c>
      <c r="N90" s="2665" t="str">
        <f t="shared" si="63"/>
        <v xml:space="preserve"> ?</v>
      </c>
      <c r="O90" s="29">
        <f>'6兵庫県CI先行個別指標'!M438</f>
        <v>2028</v>
      </c>
      <c r="P90" s="2648">
        <f t="shared" si="42"/>
        <v>2064</v>
      </c>
      <c r="Q90" s="2648">
        <f t="shared" si="43"/>
        <v>-599</v>
      </c>
      <c r="R90" s="402">
        <f t="shared" si="44"/>
        <v>-1</v>
      </c>
      <c r="S90" s="402">
        <f t="shared" si="45"/>
        <v>-1</v>
      </c>
      <c r="T90" s="2665" t="str">
        <f t="shared" si="64"/>
        <v xml:space="preserve"> ?</v>
      </c>
      <c r="U90" s="30">
        <f>'6兵庫県CI先行個別指標'!N438</f>
        <v>14889</v>
      </c>
      <c r="V90" s="2649">
        <f t="shared" si="46"/>
        <v>15081.666666666666</v>
      </c>
      <c r="W90" s="2650">
        <f t="shared" si="47"/>
        <v>-94.666666666667879</v>
      </c>
      <c r="X90" s="402">
        <f t="shared" si="48"/>
        <v>-1</v>
      </c>
      <c r="Y90" s="402">
        <f t="shared" si="49"/>
        <v>-1</v>
      </c>
      <c r="Z90" s="2665" t="str">
        <f t="shared" si="65"/>
        <v xml:space="preserve"> ?</v>
      </c>
      <c r="AA90" s="30">
        <f>'6兵庫県CI先行個別指標'!O438</f>
        <v>10041</v>
      </c>
      <c r="AB90" s="2648">
        <f t="shared" si="50"/>
        <v>10523</v>
      </c>
      <c r="AC90" s="2648">
        <f t="shared" si="51"/>
        <v>-265</v>
      </c>
      <c r="AD90" s="402">
        <f t="shared" si="52"/>
        <v>-1</v>
      </c>
      <c r="AE90" s="402">
        <f t="shared" si="53"/>
        <v>-1</v>
      </c>
      <c r="AF90" s="2665" t="str">
        <f t="shared" si="66"/>
        <v xml:space="preserve"> ?</v>
      </c>
      <c r="AG90" s="30">
        <f>'6兵庫県CI先行個別指標'!P438</f>
        <v>46</v>
      </c>
      <c r="AH90" s="2648">
        <f t="shared" si="54"/>
        <v>47</v>
      </c>
      <c r="AI90" s="2658">
        <f t="shared" si="67"/>
        <v>-3.3333333333333357</v>
      </c>
      <c r="AJ90" s="402">
        <f t="shared" si="55"/>
        <v>-1</v>
      </c>
      <c r="AK90" s="402">
        <f t="shared" si="56"/>
        <v>-1</v>
      </c>
      <c r="AL90" s="2665" t="str">
        <f t="shared" si="68"/>
        <v xml:space="preserve"> ?</v>
      </c>
      <c r="AM90" s="29">
        <f>'6兵庫県CI先行個別指標'!Q438</f>
        <v>104.4</v>
      </c>
      <c r="AN90" s="2648">
        <f t="shared" si="57"/>
        <v>103.83333333333333</v>
      </c>
      <c r="AO90" s="2648">
        <f t="shared" si="58"/>
        <v>0.13333333333332575</v>
      </c>
      <c r="AP90" s="402">
        <f t="shared" si="59"/>
        <v>1</v>
      </c>
      <c r="AQ90" s="402">
        <f t="shared" si="60"/>
        <v>-1</v>
      </c>
      <c r="AR90" s="2661" t="str">
        <f t="shared" si="69"/>
        <v xml:space="preserve"> ?</v>
      </c>
    </row>
    <row r="91" spans="1:44">
      <c r="A91" s="764" t="s">
        <v>1454</v>
      </c>
      <c r="B91" s="564" t="s">
        <v>3</v>
      </c>
      <c r="C91" s="27">
        <f>'6兵庫県CI先行個別指標'!K439</f>
        <v>98.5</v>
      </c>
      <c r="D91" s="2645">
        <f t="shared" si="35"/>
        <v>97.233333333333334</v>
      </c>
      <c r="E91" s="2645">
        <f t="shared" si="36"/>
        <v>-0.13333333333333997</v>
      </c>
      <c r="F91" s="17">
        <f t="shared" si="37"/>
        <v>-1</v>
      </c>
      <c r="G91" s="17">
        <f t="shared" si="38"/>
        <v>-3</v>
      </c>
      <c r="H91" s="2664" t="str">
        <f t="shared" si="61"/>
        <v xml:space="preserve">悪化 </v>
      </c>
      <c r="I91" s="27">
        <f>'6兵庫県CI先行個別指標'!L439</f>
        <v>110.5</v>
      </c>
      <c r="J91" s="2645">
        <f t="shared" si="39"/>
        <v>118.60000000000001</v>
      </c>
      <c r="K91" s="2657">
        <f t="shared" si="62"/>
        <v>4.4333333333333371</v>
      </c>
      <c r="L91" s="17">
        <f t="shared" si="40"/>
        <v>1</v>
      </c>
      <c r="M91" s="17">
        <f t="shared" si="41"/>
        <v>1</v>
      </c>
      <c r="N91" s="2664" t="str">
        <f t="shared" si="63"/>
        <v xml:space="preserve"> ?</v>
      </c>
      <c r="O91" s="27">
        <f>'6兵庫県CI先行個別指標'!M439</f>
        <v>2385</v>
      </c>
      <c r="P91" s="2645">
        <f t="shared" si="42"/>
        <v>2241.6666666666665</v>
      </c>
      <c r="Q91" s="2645">
        <f t="shared" si="43"/>
        <v>177.66666666666652</v>
      </c>
      <c r="R91" s="17">
        <f t="shared" si="44"/>
        <v>1</v>
      </c>
      <c r="S91" s="17">
        <f t="shared" si="45"/>
        <v>1</v>
      </c>
      <c r="T91" s="2664" t="str">
        <f t="shared" si="64"/>
        <v xml:space="preserve"> ?</v>
      </c>
      <c r="U91" s="28">
        <f>'6兵庫県CI先行個別指標'!N439</f>
        <v>15220</v>
      </c>
      <c r="V91" s="2646">
        <f t="shared" si="46"/>
        <v>15085.333333333334</v>
      </c>
      <c r="W91" s="2647">
        <f t="shared" si="47"/>
        <v>3.6666666666678793</v>
      </c>
      <c r="X91" s="17">
        <f t="shared" si="48"/>
        <v>1</v>
      </c>
      <c r="Y91" s="17">
        <f t="shared" si="49"/>
        <v>-1</v>
      </c>
      <c r="Z91" s="2664" t="str">
        <f t="shared" si="65"/>
        <v xml:space="preserve"> ?</v>
      </c>
      <c r="AA91" s="28">
        <f>'6兵庫県CI先行個別指標'!O439</f>
        <v>10488</v>
      </c>
      <c r="AB91" s="2645">
        <f t="shared" si="50"/>
        <v>10388.666666666666</v>
      </c>
      <c r="AC91" s="2645">
        <f t="shared" si="51"/>
        <v>-134.33333333333394</v>
      </c>
      <c r="AD91" s="17">
        <f t="shared" si="52"/>
        <v>-1</v>
      </c>
      <c r="AE91" s="17">
        <f t="shared" si="53"/>
        <v>-3</v>
      </c>
      <c r="AF91" s="2664" t="str">
        <f t="shared" si="66"/>
        <v xml:space="preserve">悪化 </v>
      </c>
      <c r="AG91" s="28">
        <f>'6兵庫県CI先行個別指標'!P439</f>
        <v>54</v>
      </c>
      <c r="AH91" s="2645">
        <f t="shared" si="54"/>
        <v>48.666666666666664</v>
      </c>
      <c r="AI91" s="2657">
        <f t="shared" si="67"/>
        <v>-1.6666666666666643</v>
      </c>
      <c r="AJ91" s="17">
        <f t="shared" si="55"/>
        <v>-1</v>
      </c>
      <c r="AK91" s="17">
        <f t="shared" si="56"/>
        <v>-1</v>
      </c>
      <c r="AL91" s="2664" t="str">
        <f t="shared" si="68"/>
        <v xml:space="preserve"> ?</v>
      </c>
      <c r="AM91" s="27">
        <f>'6兵庫県CI先行個別指標'!Q439</f>
        <v>103.7</v>
      </c>
      <c r="AN91" s="2645">
        <f t="shared" si="57"/>
        <v>103.7</v>
      </c>
      <c r="AO91" s="2645">
        <f t="shared" si="58"/>
        <v>-0.13333333333332575</v>
      </c>
      <c r="AP91" s="17">
        <f t="shared" si="59"/>
        <v>-1</v>
      </c>
      <c r="AQ91" s="17">
        <f t="shared" si="60"/>
        <v>-1</v>
      </c>
      <c r="AR91" s="2504" t="str">
        <f t="shared" si="69"/>
        <v xml:space="preserve"> ?</v>
      </c>
    </row>
    <row r="92" spans="1:44">
      <c r="A92" s="764">
        <v>2025</v>
      </c>
      <c r="B92" s="564" t="s">
        <v>4</v>
      </c>
      <c r="C92" s="27">
        <f>'6兵庫県CI先行個別指標'!K440</f>
        <v>95.4</v>
      </c>
      <c r="D92" s="2645">
        <f t="shared" si="35"/>
        <v>96.966666666666654</v>
      </c>
      <c r="E92" s="2645">
        <f t="shared" si="36"/>
        <v>-0.26666666666667993</v>
      </c>
      <c r="F92" s="17">
        <f t="shared" si="37"/>
        <v>-1</v>
      </c>
      <c r="G92" s="17">
        <f t="shared" si="38"/>
        <v>-3</v>
      </c>
      <c r="H92" s="2664" t="str">
        <f t="shared" si="61"/>
        <v xml:space="preserve">悪化 </v>
      </c>
      <c r="I92" s="27">
        <f>'6兵庫県CI先行個別指標'!L440</f>
        <v>106.6</v>
      </c>
      <c r="J92" s="2645">
        <f t="shared" si="39"/>
        <v>108.66666666666667</v>
      </c>
      <c r="K92" s="2657">
        <f t="shared" si="62"/>
        <v>9.9333333333333371</v>
      </c>
      <c r="L92" s="17">
        <f t="shared" si="40"/>
        <v>1</v>
      </c>
      <c r="M92" s="17">
        <f t="shared" si="41"/>
        <v>3</v>
      </c>
      <c r="N92" s="2664" t="str">
        <f t="shared" si="63"/>
        <v xml:space="preserve">改善 </v>
      </c>
      <c r="O92" s="27">
        <f>'6兵庫県CI先行個別指標'!M440</f>
        <v>2542</v>
      </c>
      <c r="P92" s="2645">
        <f t="shared" si="42"/>
        <v>2318.3333333333335</v>
      </c>
      <c r="Q92" s="2645">
        <f t="shared" si="43"/>
        <v>76.66666666666697</v>
      </c>
      <c r="R92" s="17">
        <f t="shared" si="44"/>
        <v>1</v>
      </c>
      <c r="S92" s="17">
        <f t="shared" si="45"/>
        <v>1</v>
      </c>
      <c r="T92" s="2664" t="str">
        <f t="shared" si="64"/>
        <v xml:space="preserve"> ?</v>
      </c>
      <c r="U92" s="28">
        <f>'6兵庫県CI先行個別指標'!N440</f>
        <v>14989</v>
      </c>
      <c r="V92" s="2646">
        <f t="shared" si="46"/>
        <v>15032.666666666666</v>
      </c>
      <c r="W92" s="2647">
        <f t="shared" si="47"/>
        <v>-52.666666666667879</v>
      </c>
      <c r="X92" s="17">
        <f t="shared" si="48"/>
        <v>-1</v>
      </c>
      <c r="Y92" s="17">
        <f t="shared" si="49"/>
        <v>-1</v>
      </c>
      <c r="Z92" s="2664" t="str">
        <f t="shared" si="65"/>
        <v xml:space="preserve"> ?</v>
      </c>
      <c r="AA92" s="28">
        <f>'6兵庫県CI先行個別指標'!O440</f>
        <v>10812</v>
      </c>
      <c r="AB92" s="2645">
        <f t="shared" si="50"/>
        <v>10447</v>
      </c>
      <c r="AC92" s="2645">
        <f t="shared" si="51"/>
        <v>58.33333333333394</v>
      </c>
      <c r="AD92" s="17">
        <f t="shared" si="52"/>
        <v>1</v>
      </c>
      <c r="AE92" s="17">
        <f t="shared" si="53"/>
        <v>-1</v>
      </c>
      <c r="AF92" s="2664" t="str">
        <f t="shared" si="66"/>
        <v xml:space="preserve"> ?</v>
      </c>
      <c r="AG92" s="28">
        <f>'6兵庫県CI先行個別指標'!P440</f>
        <v>55</v>
      </c>
      <c r="AH92" s="2645">
        <f t="shared" si="54"/>
        <v>51.666666666666664</v>
      </c>
      <c r="AI92" s="2657">
        <f t="shared" si="67"/>
        <v>-3</v>
      </c>
      <c r="AJ92" s="17">
        <f t="shared" si="55"/>
        <v>-1</v>
      </c>
      <c r="AK92" s="17">
        <f t="shared" si="56"/>
        <v>-3</v>
      </c>
      <c r="AL92" s="2664" t="str">
        <f t="shared" si="68"/>
        <v xml:space="preserve">悪化 </v>
      </c>
      <c r="AM92" s="27">
        <f>'6兵庫県CI先行個別指標'!Q440</f>
        <v>103.2</v>
      </c>
      <c r="AN92" s="2645">
        <f t="shared" si="57"/>
        <v>103.76666666666667</v>
      </c>
      <c r="AO92" s="2645">
        <f t="shared" si="58"/>
        <v>6.6666666666662877E-2</v>
      </c>
      <c r="AP92" s="17">
        <f t="shared" si="59"/>
        <v>1</v>
      </c>
      <c r="AQ92" s="17">
        <f t="shared" si="60"/>
        <v>1</v>
      </c>
      <c r="AR92" s="2504" t="str">
        <f t="shared" si="69"/>
        <v xml:space="preserve"> ?</v>
      </c>
    </row>
    <row r="93" spans="1:44">
      <c r="A93" s="764"/>
      <c r="B93" s="564" t="s">
        <v>5</v>
      </c>
      <c r="C93" s="27">
        <f>'6兵庫県CI先行個別指標'!K441</f>
        <v>94</v>
      </c>
      <c r="D93" s="2645">
        <f t="shared" si="35"/>
        <v>95.966666666666654</v>
      </c>
      <c r="E93" s="2645">
        <f t="shared" si="36"/>
        <v>-1</v>
      </c>
      <c r="F93" s="17">
        <f t="shared" si="37"/>
        <v>-1</v>
      </c>
      <c r="G93" s="17">
        <f t="shared" si="38"/>
        <v>-3</v>
      </c>
      <c r="H93" s="2664" t="str">
        <f t="shared" si="61"/>
        <v xml:space="preserve">悪化 </v>
      </c>
      <c r="I93" s="27">
        <f>'6兵庫県CI先行個別指標'!L441</f>
        <v>111</v>
      </c>
      <c r="J93" s="2645">
        <f t="shared" si="39"/>
        <v>109.36666666666667</v>
      </c>
      <c r="K93" s="2657">
        <f t="shared" si="62"/>
        <v>-0.70000000000000284</v>
      </c>
      <c r="L93" s="17">
        <f t="shared" si="40"/>
        <v>-1</v>
      </c>
      <c r="M93" s="17">
        <f t="shared" si="41"/>
        <v>1</v>
      </c>
      <c r="N93" s="2664" t="str">
        <f t="shared" si="63"/>
        <v xml:space="preserve"> ?</v>
      </c>
      <c r="O93" s="27">
        <f>'6兵庫県CI先行個別指標'!M441</f>
        <v>2715</v>
      </c>
      <c r="P93" s="2645">
        <f t="shared" si="42"/>
        <v>2547.3333333333335</v>
      </c>
      <c r="Q93" s="2645">
        <f t="shared" si="43"/>
        <v>229</v>
      </c>
      <c r="R93" s="17">
        <f t="shared" si="44"/>
        <v>1</v>
      </c>
      <c r="S93" s="17">
        <f t="shared" si="45"/>
        <v>3</v>
      </c>
      <c r="T93" s="2664" t="str">
        <f t="shared" si="64"/>
        <v xml:space="preserve">改善 </v>
      </c>
      <c r="U93" s="28">
        <f>'6兵庫県CI先行個別指標'!N441</f>
        <v>14894</v>
      </c>
      <c r="V93" s="2646">
        <f t="shared" si="46"/>
        <v>15034.333333333334</v>
      </c>
      <c r="W93" s="2647">
        <f t="shared" si="47"/>
        <v>1.6666666666678793</v>
      </c>
      <c r="X93" s="17">
        <f t="shared" si="48"/>
        <v>1</v>
      </c>
      <c r="Y93" s="17">
        <f t="shared" si="49"/>
        <v>1</v>
      </c>
      <c r="Z93" s="2664" t="str">
        <f t="shared" si="65"/>
        <v xml:space="preserve"> ?</v>
      </c>
      <c r="AA93" s="28">
        <f>'6兵庫県CI先行個別指標'!O441</f>
        <v>10208</v>
      </c>
      <c r="AB93" s="2645">
        <f t="shared" si="50"/>
        <v>10502.666666666666</v>
      </c>
      <c r="AC93" s="2645">
        <f t="shared" si="51"/>
        <v>55.66666666666606</v>
      </c>
      <c r="AD93" s="17">
        <f t="shared" si="52"/>
        <v>1</v>
      </c>
      <c r="AE93" s="17">
        <f t="shared" si="53"/>
        <v>1</v>
      </c>
      <c r="AF93" s="2664" t="str">
        <f t="shared" si="66"/>
        <v xml:space="preserve"> ?</v>
      </c>
      <c r="AG93" s="28">
        <f>'6兵庫県CI先行個別指標'!P441</f>
        <v>48</v>
      </c>
      <c r="AH93" s="2645">
        <f t="shared" si="54"/>
        <v>52.333333333333336</v>
      </c>
      <c r="AI93" s="2657">
        <f t="shared" si="67"/>
        <v>-0.6666666666666714</v>
      </c>
      <c r="AJ93" s="17">
        <f t="shared" si="55"/>
        <v>-1</v>
      </c>
      <c r="AK93" s="17">
        <f t="shared" si="56"/>
        <v>-3</v>
      </c>
      <c r="AL93" s="2664" t="str">
        <f t="shared" si="68"/>
        <v xml:space="preserve">悪化 </v>
      </c>
      <c r="AM93" s="27">
        <f>'6兵庫県CI先行個別指標'!Q441</f>
        <v>102.1</v>
      </c>
      <c r="AN93" s="2645">
        <f t="shared" si="57"/>
        <v>103</v>
      </c>
      <c r="AO93" s="2645">
        <f t="shared" si="58"/>
        <v>-0.76666666666666572</v>
      </c>
      <c r="AP93" s="17">
        <f t="shared" si="59"/>
        <v>-1</v>
      </c>
      <c r="AQ93" s="17">
        <f t="shared" si="60"/>
        <v>-1</v>
      </c>
      <c r="AR93" s="2504" t="str">
        <f t="shared" si="69"/>
        <v xml:space="preserve"> ?</v>
      </c>
    </row>
    <row r="94" spans="1:44">
      <c r="A94" s="764"/>
      <c r="B94" s="564" t="s">
        <v>6</v>
      </c>
      <c r="C94" s="27">
        <f>'6兵庫県CI先行個別指標'!K442</f>
        <v>94.4</v>
      </c>
      <c r="D94" s="2645">
        <f t="shared" si="35"/>
        <v>94.600000000000009</v>
      </c>
      <c r="E94" s="2645">
        <f t="shared" si="36"/>
        <v>-1.3666666666666458</v>
      </c>
      <c r="F94" s="17">
        <f t="shared" si="37"/>
        <v>-1</v>
      </c>
      <c r="G94" s="17">
        <f t="shared" si="38"/>
        <v>-3</v>
      </c>
      <c r="H94" s="2664" t="str">
        <f t="shared" si="61"/>
        <v xml:space="preserve">悪化 </v>
      </c>
      <c r="I94" s="27">
        <f>'6兵庫県CI先行個別指標'!L442</f>
        <v>110.7</v>
      </c>
      <c r="J94" s="2645">
        <f t="shared" si="39"/>
        <v>109.43333333333334</v>
      </c>
      <c r="K94" s="2657">
        <f t="shared" si="62"/>
        <v>-6.6666666666662877E-2</v>
      </c>
      <c r="L94" s="17">
        <f t="shared" si="40"/>
        <v>-1</v>
      </c>
      <c r="M94" s="17">
        <f t="shared" si="41"/>
        <v>-1</v>
      </c>
      <c r="N94" s="2664" t="str">
        <f t="shared" si="63"/>
        <v xml:space="preserve"> ?</v>
      </c>
      <c r="O94" s="27">
        <f>'6兵庫県CI先行個別指標'!M442</f>
        <v>1886</v>
      </c>
      <c r="P94" s="2645">
        <f t="shared" si="42"/>
        <v>2381</v>
      </c>
      <c r="Q94" s="2645">
        <f t="shared" si="43"/>
        <v>-166.33333333333348</v>
      </c>
      <c r="R94" s="17">
        <f t="shared" si="44"/>
        <v>-1</v>
      </c>
      <c r="S94" s="17">
        <f t="shared" si="45"/>
        <v>1</v>
      </c>
      <c r="T94" s="2664" t="str">
        <f t="shared" si="64"/>
        <v xml:space="preserve"> ?</v>
      </c>
      <c r="U94" s="28">
        <f>'6兵庫県CI先行個別指標'!N442</f>
        <v>14864</v>
      </c>
      <c r="V94" s="2646">
        <f t="shared" si="46"/>
        <v>14915.666666666666</v>
      </c>
      <c r="W94" s="2647">
        <f t="shared" si="47"/>
        <v>-118.66666666666788</v>
      </c>
      <c r="X94" s="17">
        <f t="shared" si="48"/>
        <v>-1</v>
      </c>
      <c r="Y94" s="17">
        <f t="shared" si="49"/>
        <v>-1</v>
      </c>
      <c r="Z94" s="2664" t="str">
        <f t="shared" si="65"/>
        <v xml:space="preserve"> ?</v>
      </c>
      <c r="AA94" s="28">
        <f>'6兵庫県CI先行個別指標'!O442</f>
        <v>10972</v>
      </c>
      <c r="AB94" s="2645">
        <f t="shared" si="50"/>
        <v>10664</v>
      </c>
      <c r="AC94" s="2645">
        <f t="shared" si="51"/>
        <v>161.33333333333394</v>
      </c>
      <c r="AD94" s="17">
        <f t="shared" si="52"/>
        <v>1</v>
      </c>
      <c r="AE94" s="17">
        <f t="shared" si="53"/>
        <v>3</v>
      </c>
      <c r="AF94" s="2664" t="str">
        <f t="shared" si="66"/>
        <v xml:space="preserve">改善 </v>
      </c>
      <c r="AG94" s="28">
        <f>'6兵庫県CI先行個別指標'!P442</f>
        <v>75</v>
      </c>
      <c r="AH94" s="2645">
        <f t="shared" si="54"/>
        <v>59.333333333333336</v>
      </c>
      <c r="AI94" s="2657">
        <f t="shared" si="67"/>
        <v>-7</v>
      </c>
      <c r="AJ94" s="17">
        <f t="shared" si="55"/>
        <v>-1</v>
      </c>
      <c r="AK94" s="17">
        <f t="shared" si="56"/>
        <v>-3</v>
      </c>
      <c r="AL94" s="2664" t="str">
        <f t="shared" si="68"/>
        <v xml:space="preserve">悪化 </v>
      </c>
      <c r="AM94" s="27">
        <f>'6兵庫県CI先行個別指標'!Q442</f>
        <v>97.2</v>
      </c>
      <c r="AN94" s="2645">
        <f t="shared" si="57"/>
        <v>100.83333333333333</v>
      </c>
      <c r="AO94" s="2645">
        <f t="shared" si="58"/>
        <v>-2.1666666666666714</v>
      </c>
      <c r="AP94" s="17">
        <f t="shared" si="59"/>
        <v>-1</v>
      </c>
      <c r="AQ94" s="17">
        <f t="shared" si="60"/>
        <v>-1</v>
      </c>
      <c r="AR94" s="2504" t="str">
        <f t="shared" si="69"/>
        <v xml:space="preserve"> ?</v>
      </c>
    </row>
    <row r="95" spans="1:44">
      <c r="A95" s="764"/>
      <c r="B95" s="564" t="s">
        <v>7</v>
      </c>
      <c r="C95" s="27">
        <f>'6兵庫県CI先行個別指標'!K443</f>
        <v>95</v>
      </c>
      <c r="D95" s="2645">
        <f t="shared" si="35"/>
        <v>94.466666666666654</v>
      </c>
      <c r="E95" s="2645">
        <f t="shared" si="36"/>
        <v>-0.13333333333335418</v>
      </c>
      <c r="F95" s="17">
        <f t="shared" si="37"/>
        <v>-1</v>
      </c>
      <c r="G95" s="17">
        <f t="shared" si="38"/>
        <v>-3</v>
      </c>
      <c r="H95" s="2664" t="str">
        <f t="shared" si="61"/>
        <v xml:space="preserve">悪化 </v>
      </c>
      <c r="I95" s="27">
        <f>'6兵庫県CI先行個別指標'!L443</f>
        <v>107.1</v>
      </c>
      <c r="J95" s="2645">
        <f t="shared" si="39"/>
        <v>109.59999999999998</v>
      </c>
      <c r="K95" s="2657">
        <f t="shared" si="62"/>
        <v>-0.16666666666664298</v>
      </c>
      <c r="L95" s="17">
        <f t="shared" si="40"/>
        <v>-1</v>
      </c>
      <c r="M95" s="17">
        <f t="shared" si="41"/>
        <v>-3</v>
      </c>
      <c r="N95" s="2664" t="str">
        <f t="shared" si="63"/>
        <v xml:space="preserve">悪化 </v>
      </c>
      <c r="O95" s="27">
        <f>'6兵庫県CI先行個別指標'!M443</f>
        <v>2131</v>
      </c>
      <c r="P95" s="2645">
        <f t="shared" si="42"/>
        <v>2244</v>
      </c>
      <c r="Q95" s="2645">
        <f t="shared" si="43"/>
        <v>-137</v>
      </c>
      <c r="R95" s="17">
        <f t="shared" si="44"/>
        <v>-1</v>
      </c>
      <c r="S95" s="17">
        <f t="shared" si="45"/>
        <v>-1</v>
      </c>
      <c r="T95" s="2664" t="str">
        <f t="shared" si="64"/>
        <v xml:space="preserve"> ?</v>
      </c>
      <c r="U95" s="28">
        <f>'6兵庫県CI先行個別指標'!N443</f>
        <v>15087</v>
      </c>
      <c r="V95" s="2646">
        <f t="shared" si="46"/>
        <v>14948.333333333334</v>
      </c>
      <c r="W95" s="2647">
        <f t="shared" si="47"/>
        <v>32.666666666667879</v>
      </c>
      <c r="X95" s="17">
        <f t="shared" si="48"/>
        <v>1</v>
      </c>
      <c r="Y95" s="17">
        <f t="shared" si="49"/>
        <v>1</v>
      </c>
      <c r="Z95" s="2664" t="str">
        <f t="shared" si="65"/>
        <v xml:space="preserve"> ?</v>
      </c>
      <c r="AA95" s="28">
        <f>'6兵庫県CI先行個別指標'!O443</f>
        <v>10390</v>
      </c>
      <c r="AB95" s="2645">
        <f t="shared" si="50"/>
        <v>10523.333333333334</v>
      </c>
      <c r="AC95" s="2645">
        <f t="shared" si="51"/>
        <v>-140.66666666666606</v>
      </c>
      <c r="AD95" s="17">
        <f t="shared" si="52"/>
        <v>-1</v>
      </c>
      <c r="AE95" s="17">
        <f t="shared" si="53"/>
        <v>1</v>
      </c>
      <c r="AF95" s="2664" t="str">
        <f t="shared" si="66"/>
        <v xml:space="preserve"> ?</v>
      </c>
      <c r="AG95" s="28">
        <f>'6兵庫県CI先行個別指標'!P443</f>
        <v>54</v>
      </c>
      <c r="AH95" s="2645">
        <f t="shared" si="54"/>
        <v>59</v>
      </c>
      <c r="AI95" s="2657">
        <f t="shared" si="67"/>
        <v>0.3333333333333357</v>
      </c>
      <c r="AJ95" s="17">
        <f t="shared" si="55"/>
        <v>1</v>
      </c>
      <c r="AK95" s="17">
        <f t="shared" si="56"/>
        <v>-1</v>
      </c>
      <c r="AL95" s="2664" t="str">
        <f t="shared" si="68"/>
        <v xml:space="preserve"> ?</v>
      </c>
      <c r="AM95" s="27">
        <f>'6兵庫県CI先行個別指標'!Q443</f>
        <v>95.6</v>
      </c>
      <c r="AN95" s="2645">
        <f t="shared" si="57"/>
        <v>98.3</v>
      </c>
      <c r="AO95" s="2645">
        <f t="shared" si="58"/>
        <v>-2.5333333333333314</v>
      </c>
      <c r="AP95" s="17">
        <f t="shared" si="59"/>
        <v>-1</v>
      </c>
      <c r="AQ95" s="17">
        <f t="shared" si="60"/>
        <v>-3</v>
      </c>
      <c r="AR95" s="2504" t="str">
        <f t="shared" si="69"/>
        <v xml:space="preserve">悪化 </v>
      </c>
    </row>
    <row r="96" spans="1:44">
      <c r="A96" s="764"/>
      <c r="B96" s="564" t="s">
        <v>8</v>
      </c>
      <c r="C96" s="27">
        <f>'6兵庫県CI先行個別指標'!K444</f>
        <v>96.6</v>
      </c>
      <c r="D96" s="2645">
        <f t="shared" si="35"/>
        <v>95.333333333333329</v>
      </c>
      <c r="E96" s="2645">
        <f t="shared" si="36"/>
        <v>0.86666666666667425</v>
      </c>
      <c r="F96" s="17">
        <f t="shared" si="37"/>
        <v>1</v>
      </c>
      <c r="G96" s="17">
        <f t="shared" si="38"/>
        <v>-1</v>
      </c>
      <c r="H96" s="2664" t="str">
        <f t="shared" si="61"/>
        <v xml:space="preserve"> ?</v>
      </c>
      <c r="I96" s="27">
        <f>'6兵庫県CI先行個別指標'!L444</f>
        <v>107.1</v>
      </c>
      <c r="J96" s="2645">
        <f t="shared" si="39"/>
        <v>108.3</v>
      </c>
      <c r="K96" s="2657">
        <f t="shared" si="62"/>
        <v>1.2999999999999829</v>
      </c>
      <c r="L96" s="17">
        <f t="shared" si="40"/>
        <v>1</v>
      </c>
      <c r="M96" s="17">
        <f t="shared" si="41"/>
        <v>-1</v>
      </c>
      <c r="N96" s="2664" t="str">
        <f t="shared" si="63"/>
        <v xml:space="preserve"> ?</v>
      </c>
      <c r="O96" s="27">
        <f>'6兵庫県CI先行個別指標'!M444</f>
        <v>2301</v>
      </c>
      <c r="P96" s="2645">
        <f t="shared" si="42"/>
        <v>2106</v>
      </c>
      <c r="Q96" s="2645">
        <f t="shared" si="43"/>
        <v>-138</v>
      </c>
      <c r="R96" s="17">
        <f t="shared" si="44"/>
        <v>-1</v>
      </c>
      <c r="S96" s="17">
        <f t="shared" si="45"/>
        <v>-3</v>
      </c>
      <c r="T96" s="2664" t="str">
        <f t="shared" si="64"/>
        <v xml:space="preserve">悪化 </v>
      </c>
      <c r="U96" s="28">
        <f>'6兵庫県CI先行個別指標'!N444</f>
        <v>14555</v>
      </c>
      <c r="V96" s="2646">
        <f t="shared" si="46"/>
        <v>14835.333333333334</v>
      </c>
      <c r="W96" s="2647">
        <f t="shared" si="47"/>
        <v>-113</v>
      </c>
      <c r="X96" s="17">
        <f t="shared" si="48"/>
        <v>-1</v>
      </c>
      <c r="Y96" s="17">
        <f t="shared" si="49"/>
        <v>-1</v>
      </c>
      <c r="Z96" s="2664" t="str">
        <f t="shared" si="65"/>
        <v xml:space="preserve"> ?</v>
      </c>
      <c r="AA96" s="28">
        <f>'6兵庫県CI先行個別指標'!O444</f>
        <v>10523</v>
      </c>
      <c r="AB96" s="2645">
        <f t="shared" si="50"/>
        <v>10628.333333333334</v>
      </c>
      <c r="AC96" s="2645">
        <f t="shared" si="51"/>
        <v>105</v>
      </c>
      <c r="AD96" s="17">
        <f t="shared" si="52"/>
        <v>1</v>
      </c>
      <c r="AE96" s="17">
        <f t="shared" si="53"/>
        <v>1</v>
      </c>
      <c r="AF96" s="2664" t="str">
        <f t="shared" si="66"/>
        <v xml:space="preserve"> ?</v>
      </c>
      <c r="AG96" s="28">
        <f>'6兵庫県CI先行個別指標'!P444</f>
        <v>53</v>
      </c>
      <c r="AH96" s="2645">
        <f t="shared" si="54"/>
        <v>60.666666666666664</v>
      </c>
      <c r="AI96" s="2657">
        <f t="shared" si="67"/>
        <v>-1.6666666666666643</v>
      </c>
      <c r="AJ96" s="17">
        <f t="shared" si="55"/>
        <v>-1</v>
      </c>
      <c r="AK96" s="17">
        <f t="shared" si="56"/>
        <v>-1</v>
      </c>
      <c r="AL96" s="2664" t="str">
        <f t="shared" si="68"/>
        <v xml:space="preserve"> ?</v>
      </c>
      <c r="AM96" s="27">
        <f>'6兵庫県CI先行個別指標'!Q444</f>
        <v>96.6</v>
      </c>
      <c r="AN96" s="2645">
        <f t="shared" si="57"/>
        <v>96.466666666666654</v>
      </c>
      <c r="AO96" s="2645">
        <f t="shared" si="58"/>
        <v>-1.8333333333333428</v>
      </c>
      <c r="AP96" s="17">
        <f t="shared" si="59"/>
        <v>-1</v>
      </c>
      <c r="AQ96" s="17">
        <f t="shared" si="60"/>
        <v>-3</v>
      </c>
      <c r="AR96" s="2504" t="str">
        <f t="shared" si="69"/>
        <v xml:space="preserve">悪化 </v>
      </c>
    </row>
    <row r="97" spans="1:44">
      <c r="A97" s="764"/>
      <c r="B97" s="564" t="s">
        <v>9</v>
      </c>
      <c r="C97" s="27">
        <f>'6兵庫県CI先行個別指標'!K445</f>
        <v>96.2</v>
      </c>
      <c r="D97" s="2645">
        <f t="shared" si="35"/>
        <v>95.933333333333337</v>
      </c>
      <c r="E97" s="2645">
        <f t="shared" si="36"/>
        <v>0.60000000000000853</v>
      </c>
      <c r="F97" s="17">
        <f t="shared" si="37"/>
        <v>1</v>
      </c>
      <c r="G97" s="17">
        <f t="shared" si="38"/>
        <v>1</v>
      </c>
      <c r="H97" s="2664" t="str">
        <f t="shared" si="61"/>
        <v xml:space="preserve"> ?</v>
      </c>
      <c r="I97" s="27">
        <f>'6兵庫県CI先行個別指標'!L445</f>
        <v>107.4</v>
      </c>
      <c r="J97" s="2645">
        <f t="shared" si="39"/>
        <v>107.2</v>
      </c>
      <c r="K97" s="2657">
        <f t="shared" si="62"/>
        <v>1.0999999999999943</v>
      </c>
      <c r="L97" s="17">
        <f t="shared" si="40"/>
        <v>1</v>
      </c>
      <c r="M97" s="17">
        <f t="shared" si="41"/>
        <v>1</v>
      </c>
      <c r="N97" s="2664" t="str">
        <f t="shared" si="63"/>
        <v xml:space="preserve"> ?</v>
      </c>
      <c r="O97" s="27">
        <f>'6兵庫県CI先行個別指標'!M445</f>
        <v>2103</v>
      </c>
      <c r="P97" s="2645">
        <f t="shared" si="42"/>
        <v>2178.3333333333335</v>
      </c>
      <c r="Q97" s="2645">
        <f t="shared" si="43"/>
        <v>72.333333333333485</v>
      </c>
      <c r="R97" s="17">
        <f t="shared" si="44"/>
        <v>1</v>
      </c>
      <c r="S97" s="17">
        <f t="shared" si="45"/>
        <v>-1</v>
      </c>
      <c r="T97" s="2664" t="str">
        <f t="shared" si="64"/>
        <v xml:space="preserve"> ?</v>
      </c>
      <c r="U97" s="28">
        <f>'6兵庫県CI先行個別指標'!N445</f>
        <v>14509</v>
      </c>
      <c r="V97" s="2646">
        <f t="shared" si="46"/>
        <v>14717</v>
      </c>
      <c r="W97" s="2647">
        <f t="shared" si="47"/>
        <v>-118.33333333333394</v>
      </c>
      <c r="X97" s="17">
        <f t="shared" si="48"/>
        <v>-1</v>
      </c>
      <c r="Y97" s="17">
        <f t="shared" si="49"/>
        <v>-1</v>
      </c>
      <c r="Z97" s="2664" t="str">
        <f t="shared" si="65"/>
        <v xml:space="preserve"> ?</v>
      </c>
      <c r="AA97" s="28">
        <f>'6兵庫県CI先行個別指標'!O445</f>
        <v>10207</v>
      </c>
      <c r="AB97" s="2645">
        <f t="shared" si="50"/>
        <v>10373.333333333334</v>
      </c>
      <c r="AC97" s="2645">
        <f t="shared" si="51"/>
        <v>-255</v>
      </c>
      <c r="AD97" s="17">
        <f t="shared" si="52"/>
        <v>-1</v>
      </c>
      <c r="AE97" s="17">
        <f t="shared" si="53"/>
        <v>-1</v>
      </c>
      <c r="AF97" s="2664" t="str">
        <f t="shared" si="66"/>
        <v xml:space="preserve"> ?</v>
      </c>
      <c r="AG97" s="28">
        <f>'6兵庫県CI先行個別指標'!P445</f>
        <v>46</v>
      </c>
      <c r="AH97" s="2645">
        <f t="shared" si="54"/>
        <v>51</v>
      </c>
      <c r="AI97" s="2657">
        <f t="shared" si="67"/>
        <v>9.6666666666666643</v>
      </c>
      <c r="AJ97" s="17">
        <f t="shared" si="55"/>
        <v>1</v>
      </c>
      <c r="AK97" s="17">
        <f t="shared" si="56"/>
        <v>1</v>
      </c>
      <c r="AL97" s="2664" t="str">
        <f t="shared" si="68"/>
        <v xml:space="preserve"> ?</v>
      </c>
      <c r="AM97" s="27">
        <f>'6兵庫県CI先行個別指標'!Q445</f>
        <v>99</v>
      </c>
      <c r="AN97" s="2645">
        <f t="shared" si="57"/>
        <v>97.066666666666663</v>
      </c>
      <c r="AO97" s="2645">
        <f t="shared" si="58"/>
        <v>0.60000000000000853</v>
      </c>
      <c r="AP97" s="17">
        <f t="shared" si="59"/>
        <v>1</v>
      </c>
      <c r="AQ97" s="17">
        <f t="shared" si="60"/>
        <v>-1</v>
      </c>
      <c r="AR97" s="2504" t="str">
        <f t="shared" si="69"/>
        <v xml:space="preserve"> ?</v>
      </c>
    </row>
    <row r="98" spans="1:44">
      <c r="A98" s="764"/>
      <c r="B98" s="564" t="s">
        <v>10</v>
      </c>
      <c r="C98" s="27">
        <f>'6兵庫県CI先行個別指標'!K446</f>
        <v>95.4</v>
      </c>
      <c r="D98" s="2645">
        <f t="shared" ref="D98" si="70">AVERAGE(C96:C98)</f>
        <v>96.066666666666677</v>
      </c>
      <c r="E98" s="2645">
        <f t="shared" ref="E98" si="71">D98-D97</f>
        <v>0.13333333333333997</v>
      </c>
      <c r="F98" s="17">
        <f t="shared" ref="F98" si="72">IF(E98&lt;0,-1,1)</f>
        <v>1</v>
      </c>
      <c r="G98" s="17">
        <f t="shared" ref="G98" si="73">SUM(F96:F98)</f>
        <v>3</v>
      </c>
      <c r="H98" s="2664" t="str">
        <f t="shared" ref="H98" si="74">IF(G98=-3,"悪化 ",IF(G98=3,"改善 "," ?"))</f>
        <v xml:space="preserve">改善 </v>
      </c>
      <c r="I98" s="27">
        <f>'6兵庫県CI先行個別指標'!L446</f>
        <v>112.3</v>
      </c>
      <c r="J98" s="2645">
        <f t="shared" ref="J98" si="75">AVERAGE(I96:I98)</f>
        <v>108.93333333333334</v>
      </c>
      <c r="K98" s="2657">
        <f t="shared" ref="K98" si="76">(J98-J97)*-1</f>
        <v>-1.7333333333333343</v>
      </c>
      <c r="L98" s="17">
        <f t="shared" ref="L98" si="77">IF(K98&lt;0,-1,1)</f>
        <v>-1</v>
      </c>
      <c r="M98" s="17">
        <f t="shared" ref="M98" si="78">SUM(L96:L98)</f>
        <v>1</v>
      </c>
      <c r="N98" s="2664" t="str">
        <f t="shared" ref="N98" si="79">IF(M98=-3,"悪化 ",IF(M98=3,"改善 "," ?"))</f>
        <v xml:space="preserve"> ?</v>
      </c>
      <c r="O98" s="27">
        <f>'6兵庫県CI先行個別指標'!M446</f>
        <v>2003</v>
      </c>
      <c r="P98" s="2645">
        <f t="shared" ref="P98" si="80">AVERAGE(O96:O98)</f>
        <v>2135.6666666666665</v>
      </c>
      <c r="Q98" s="2645">
        <f t="shared" ref="Q98" si="81">P98-P97</f>
        <v>-42.66666666666697</v>
      </c>
      <c r="R98" s="17">
        <f t="shared" ref="R98" si="82">IF(Q98&lt;0,-1,1)</f>
        <v>-1</v>
      </c>
      <c r="S98" s="17">
        <f t="shared" ref="S98" si="83">SUM(R96:R98)</f>
        <v>-1</v>
      </c>
      <c r="T98" s="2664" t="str">
        <f t="shared" ref="T98" si="84">IF(S98=-3,"悪化 ",IF(S98=3,"改善 "," ?"))</f>
        <v xml:space="preserve"> ?</v>
      </c>
      <c r="U98" s="28">
        <f>'6兵庫県CI先行個別指標'!N446</f>
        <v>14959</v>
      </c>
      <c r="V98" s="2646">
        <f t="shared" ref="V98" si="85">AVERAGE(U96:U98)</f>
        <v>14674.333333333334</v>
      </c>
      <c r="W98" s="2647">
        <f t="shared" ref="W98" si="86">V98-V97</f>
        <v>-42.66666666666606</v>
      </c>
      <c r="X98" s="17">
        <f t="shared" ref="X98" si="87">IF(W98&lt;0,-1,1)</f>
        <v>-1</v>
      </c>
      <c r="Y98" s="17">
        <f t="shared" ref="Y98" si="88">SUM(X96:X98)</f>
        <v>-3</v>
      </c>
      <c r="Z98" s="2664" t="str">
        <f t="shared" ref="Z98" si="89">IF(Y98=-3,"悪化 ",IF(Y98=3,"改善 "," ?"))</f>
        <v xml:space="preserve">悪化 </v>
      </c>
      <c r="AA98" s="28">
        <f>'6兵庫県CI先行個別指標'!O446</f>
        <v>9703</v>
      </c>
      <c r="AB98" s="2645">
        <f t="shared" ref="AB98" si="90">AVERAGE(AA96:AA98)</f>
        <v>10144.333333333334</v>
      </c>
      <c r="AC98" s="2645">
        <f t="shared" ref="AC98" si="91">AB98-AB97</f>
        <v>-229</v>
      </c>
      <c r="AD98" s="17">
        <f t="shared" ref="AD98" si="92">IF(AC98&lt;0,-1,1)</f>
        <v>-1</v>
      </c>
      <c r="AE98" s="17">
        <f t="shared" ref="AE98" si="93">SUM(AD96:AD98)</f>
        <v>-1</v>
      </c>
      <c r="AF98" s="2664" t="str">
        <f t="shared" ref="AF98" si="94">IF(AE98=-3,"悪化 ",IF(AE98=3,"改善 "," ?"))</f>
        <v xml:space="preserve"> ?</v>
      </c>
      <c r="AG98" s="28">
        <f>'6兵庫県CI先行個別指標'!P446</f>
        <v>47</v>
      </c>
      <c r="AH98" s="2645">
        <f t="shared" ref="AH98" si="95">AVERAGE(AG96:AG98)</f>
        <v>48.666666666666664</v>
      </c>
      <c r="AI98" s="2657">
        <f t="shared" ref="AI98" si="96">(AH98-AH97)*-1</f>
        <v>2.3333333333333357</v>
      </c>
      <c r="AJ98" s="17">
        <f t="shared" ref="AJ98" si="97">IF(AI98&lt;0,-1,1)</f>
        <v>1</v>
      </c>
      <c r="AK98" s="17">
        <f t="shared" ref="AK98" si="98">SUM(AJ96:AJ98)</f>
        <v>1</v>
      </c>
      <c r="AL98" s="2664" t="str">
        <f t="shared" ref="AL98" si="99">IF(AK98=-3,"悪化 ",IF(AK98=3,"改善 "," ?"))</f>
        <v xml:space="preserve"> ?</v>
      </c>
      <c r="AM98" s="27">
        <f>'6兵庫県CI先行個別指標'!Q446</f>
        <v>99.5</v>
      </c>
      <c r="AN98" s="2645">
        <f t="shared" ref="AN98" si="100">AVERAGE(AM96:AM98)</f>
        <v>98.366666666666674</v>
      </c>
      <c r="AO98" s="2645">
        <f t="shared" ref="AO98" si="101">AN98-AN97</f>
        <v>1.3000000000000114</v>
      </c>
      <c r="AP98" s="17">
        <f t="shared" ref="AP98" si="102">IF(AO98&lt;0,-1,1)</f>
        <v>1</v>
      </c>
      <c r="AQ98" s="17">
        <f t="shared" ref="AQ98" si="103">SUM(AP96:AP98)</f>
        <v>1</v>
      </c>
      <c r="AR98" s="2504" t="str">
        <f t="shared" ref="AR98" si="104">IF(AQ98=-3,"悪化 ",IF(AQ98=3,"改善 "," ?"))</f>
        <v xml:space="preserve"> ?</v>
      </c>
    </row>
    <row r="99" spans="1:44">
      <c r="A99" s="764"/>
      <c r="B99" s="564" t="s">
        <v>11</v>
      </c>
      <c r="C99" s="27">
        <f>'6兵庫県CI先行個別指標'!K447</f>
        <v>98.5</v>
      </c>
      <c r="D99" s="2645">
        <f t="shared" ref="D99" si="105">AVERAGE(C97:C99)</f>
        <v>96.7</v>
      </c>
      <c r="E99" s="2645">
        <f t="shared" ref="E99" si="106">D99-D98</f>
        <v>0.63333333333332575</v>
      </c>
      <c r="F99" s="17">
        <f t="shared" ref="F99" si="107">IF(E99&lt;0,-1,1)</f>
        <v>1</v>
      </c>
      <c r="G99" s="17">
        <f t="shared" ref="G99" si="108">SUM(F97:F99)</f>
        <v>3</v>
      </c>
      <c r="H99" s="2664" t="str">
        <f t="shared" ref="H99" si="109">IF(G99=-3,"悪化 ",IF(G99=3,"改善 "," ?"))</f>
        <v xml:space="preserve">改善 </v>
      </c>
      <c r="I99" s="27">
        <f>'6兵庫県CI先行個別指標'!L447</f>
        <v>105.3</v>
      </c>
      <c r="J99" s="2645">
        <f t="shared" ref="J99" si="110">AVERAGE(I97:I99)</f>
        <v>108.33333333333333</v>
      </c>
      <c r="K99" s="2657">
        <f t="shared" ref="K99" si="111">(J99-J98)*-1</f>
        <v>0.60000000000000853</v>
      </c>
      <c r="L99" s="17">
        <f t="shared" ref="L99" si="112">IF(K99&lt;0,-1,1)</f>
        <v>1</v>
      </c>
      <c r="M99" s="17">
        <f t="shared" ref="M99" si="113">SUM(L97:L99)</f>
        <v>1</v>
      </c>
      <c r="N99" s="2664" t="str">
        <f t="shared" ref="N99" si="114">IF(M99=-3,"悪化 ",IF(M99=3,"改善 "," ?"))</f>
        <v xml:space="preserve"> ?</v>
      </c>
      <c r="O99" s="27">
        <f>'6兵庫県CI先行個別指標'!M447</f>
        <v>2261</v>
      </c>
      <c r="P99" s="2645">
        <f t="shared" ref="P99" si="115">AVERAGE(O97:O99)</f>
        <v>2122.3333333333335</v>
      </c>
      <c r="Q99" s="2645">
        <f t="shared" ref="Q99" si="116">P99-P98</f>
        <v>-13.33333333333303</v>
      </c>
      <c r="R99" s="17">
        <f t="shared" ref="R99" si="117">IF(Q99&lt;0,-1,1)</f>
        <v>-1</v>
      </c>
      <c r="S99" s="17">
        <f t="shared" ref="S99" si="118">SUM(R97:R99)</f>
        <v>-1</v>
      </c>
      <c r="T99" s="2664" t="str">
        <f t="shared" ref="T99" si="119">IF(S99=-3,"悪化 ",IF(S99=3,"改善 "," ?"))</f>
        <v xml:space="preserve"> ?</v>
      </c>
      <c r="U99" s="28">
        <f>'6兵庫県CI先行個別指標'!N447</f>
        <v>14278</v>
      </c>
      <c r="V99" s="2646">
        <f t="shared" ref="V99" si="120">AVERAGE(U97:U99)</f>
        <v>14582</v>
      </c>
      <c r="W99" s="2647">
        <f t="shared" ref="W99" si="121">V99-V98</f>
        <v>-92.33333333333394</v>
      </c>
      <c r="X99" s="17">
        <f t="shared" ref="X99" si="122">IF(W99&lt;0,-1,1)</f>
        <v>-1</v>
      </c>
      <c r="Y99" s="17">
        <f t="shared" ref="Y99" si="123">SUM(X97:X99)</f>
        <v>-3</v>
      </c>
      <c r="Z99" s="2664" t="str">
        <f t="shared" ref="Z99" si="124">IF(Y99=-3,"悪化 ",IF(Y99=3,"改善 "," ?"))</f>
        <v xml:space="preserve">悪化 </v>
      </c>
      <c r="AA99" s="28">
        <f>'6兵庫県CI先行個別指標'!O447</f>
        <v>9770</v>
      </c>
      <c r="AB99" s="2645">
        <f t="shared" ref="AB99" si="125">AVERAGE(AA97:AA99)</f>
        <v>9893.3333333333339</v>
      </c>
      <c r="AC99" s="2645">
        <f t="shared" ref="AC99" si="126">AB99-AB98</f>
        <v>-251</v>
      </c>
      <c r="AD99" s="17">
        <f t="shared" ref="AD99" si="127">IF(AC99&lt;0,-1,1)</f>
        <v>-1</v>
      </c>
      <c r="AE99" s="17">
        <f t="shared" ref="AE99" si="128">SUM(AD97:AD99)</f>
        <v>-3</v>
      </c>
      <c r="AF99" s="2664" t="str">
        <f t="shared" ref="AF99" si="129">IF(AE99=-3,"悪化 ",IF(AE99=3,"改善 "," ?"))</f>
        <v xml:space="preserve">悪化 </v>
      </c>
      <c r="AG99" s="28">
        <f>'6兵庫県CI先行個別指標'!P447</f>
        <v>47</v>
      </c>
      <c r="AH99" s="2645">
        <f t="shared" ref="AH99" si="130">AVERAGE(AG97:AG99)</f>
        <v>46.666666666666664</v>
      </c>
      <c r="AI99" s="2657">
        <f t="shared" ref="AI99" si="131">(AH99-AH98)*-1</f>
        <v>2</v>
      </c>
      <c r="AJ99" s="17">
        <f t="shared" ref="AJ99" si="132">IF(AI99&lt;0,-1,1)</f>
        <v>1</v>
      </c>
      <c r="AK99" s="17">
        <f t="shared" ref="AK99" si="133">SUM(AJ97:AJ99)</f>
        <v>3</v>
      </c>
      <c r="AL99" s="2664" t="str">
        <f t="shared" ref="AL99" si="134">IF(AK99=-3,"悪化 ",IF(AK99=3,"改善 "," ?"))</f>
        <v xml:space="preserve">改善 </v>
      </c>
      <c r="AM99" s="27">
        <f>'6兵庫県CI先行個別指標'!Q447</f>
        <v>99.1</v>
      </c>
      <c r="AN99" s="2645">
        <f t="shared" ref="AN99" si="135">AVERAGE(AM97:AM99)</f>
        <v>99.2</v>
      </c>
      <c r="AO99" s="2645">
        <f t="shared" ref="AO99" si="136">AN99-AN98</f>
        <v>0.8333333333333286</v>
      </c>
      <c r="AP99" s="17">
        <f t="shared" ref="AP99" si="137">IF(AO99&lt;0,-1,1)</f>
        <v>1</v>
      </c>
      <c r="AQ99" s="17">
        <f t="shared" ref="AQ99" si="138">SUM(AP97:AP99)</f>
        <v>3</v>
      </c>
      <c r="AR99" s="2504" t="str">
        <f t="shared" ref="AR99" si="139">IF(AQ99=-3,"悪化 ",IF(AQ99=3,"改善 "," ?"))</f>
        <v xml:space="preserve">改善 </v>
      </c>
    </row>
    <row r="100" spans="1:44">
      <c r="A100" s="764"/>
      <c r="B100" s="564" t="s">
        <v>12</v>
      </c>
      <c r="C100" s="27">
        <f>'6兵庫県CI先行個別指標'!K448</f>
        <v>96.5</v>
      </c>
      <c r="D100" s="2645">
        <f t="shared" ref="D100" si="140">AVERAGE(C98:C100)</f>
        <v>96.8</v>
      </c>
      <c r="E100" s="2645">
        <f t="shared" ref="E100" si="141">D100-D99</f>
        <v>9.9999999999994316E-2</v>
      </c>
      <c r="F100" s="17">
        <f t="shared" ref="F100" si="142">IF(E100&lt;0,-1,1)</f>
        <v>1</v>
      </c>
      <c r="G100" s="17">
        <f t="shared" ref="G100" si="143">SUM(F98:F100)</f>
        <v>3</v>
      </c>
      <c r="H100" s="2664" t="str">
        <f t="shared" ref="H100" si="144">IF(G100=-3,"悪化 ",IF(G100=3,"改善 "," ?"))</f>
        <v xml:space="preserve">改善 </v>
      </c>
      <c r="I100" s="27">
        <f>'6兵庫県CI先行個別指標'!L448</f>
        <v>106.1</v>
      </c>
      <c r="J100" s="2645">
        <f t="shared" ref="J100" si="145">AVERAGE(I98:I100)</f>
        <v>107.89999999999999</v>
      </c>
      <c r="K100" s="2657">
        <f t="shared" ref="K100" si="146">(J100-J99)*-1</f>
        <v>0.43333333333333712</v>
      </c>
      <c r="L100" s="17">
        <f t="shared" ref="L100" si="147">IF(K100&lt;0,-1,1)</f>
        <v>1</v>
      </c>
      <c r="M100" s="17">
        <f t="shared" ref="M100" si="148">SUM(L98:L100)</f>
        <v>1</v>
      </c>
      <c r="N100" s="2664" t="str">
        <f t="shared" ref="N100" si="149">IF(M100=-3,"悪化 ",IF(M100=3,"改善 "," ?"))</f>
        <v xml:space="preserve"> ?</v>
      </c>
      <c r="O100" s="27">
        <f>'6兵庫県CI先行個別指標'!M448</f>
        <v>2295</v>
      </c>
      <c r="P100" s="2645">
        <f t="shared" ref="P100" si="150">AVERAGE(O98:O100)</f>
        <v>2186.3333333333335</v>
      </c>
      <c r="Q100" s="2645">
        <f t="shared" ref="Q100" si="151">P100-P99</f>
        <v>64</v>
      </c>
      <c r="R100" s="17">
        <f t="shared" ref="R100" si="152">IF(Q100&lt;0,-1,1)</f>
        <v>1</v>
      </c>
      <c r="S100" s="17">
        <f t="shared" ref="S100" si="153">SUM(R98:R100)</f>
        <v>-1</v>
      </c>
      <c r="T100" s="2664" t="str">
        <f t="shared" ref="T100" si="154">IF(S100=-3,"悪化 ",IF(S100=3,"改善 "," ?"))</f>
        <v xml:space="preserve"> ?</v>
      </c>
      <c r="U100" s="28">
        <f>'6兵庫県CI先行個別指標'!N448</f>
        <v>13957</v>
      </c>
      <c r="V100" s="2646">
        <f t="shared" ref="V100" si="155">AVERAGE(U98:U100)</f>
        <v>14398</v>
      </c>
      <c r="W100" s="2647">
        <f t="shared" ref="W100" si="156">V100-V99</f>
        <v>-184</v>
      </c>
      <c r="X100" s="17">
        <f t="shared" ref="X100" si="157">IF(W100&lt;0,-1,1)</f>
        <v>-1</v>
      </c>
      <c r="Y100" s="17">
        <f t="shared" ref="Y100" si="158">SUM(X98:X100)</f>
        <v>-3</v>
      </c>
      <c r="Z100" s="2664" t="str">
        <f t="shared" ref="Z100" si="159">IF(Y100=-3,"悪化 ",IF(Y100=3,"改善 "," ?"))</f>
        <v xml:space="preserve">悪化 </v>
      </c>
      <c r="AA100" s="28">
        <f>'6兵庫県CI先行個別指標'!O448</f>
        <v>9774</v>
      </c>
      <c r="AB100" s="2645">
        <f t="shared" ref="AB100" si="160">AVERAGE(AA98:AA100)</f>
        <v>9749</v>
      </c>
      <c r="AC100" s="2645">
        <f t="shared" ref="AC100" si="161">AB100-AB99</f>
        <v>-144.33333333333394</v>
      </c>
      <c r="AD100" s="17">
        <f t="shared" ref="AD100" si="162">IF(AC100&lt;0,-1,1)</f>
        <v>-1</v>
      </c>
      <c r="AE100" s="17">
        <f t="shared" ref="AE100" si="163">SUM(AD98:AD100)</f>
        <v>-3</v>
      </c>
      <c r="AF100" s="2664" t="str">
        <f t="shared" ref="AF100" si="164">IF(AE100=-3,"悪化 ",IF(AE100=3,"改善 "," ?"))</f>
        <v xml:space="preserve">悪化 </v>
      </c>
      <c r="AG100" s="28">
        <f>'6兵庫県CI先行個別指標'!P448</f>
        <v>49</v>
      </c>
      <c r="AH100" s="2645">
        <f t="shared" ref="AH100" si="165">AVERAGE(AG98:AG100)</f>
        <v>47.666666666666664</v>
      </c>
      <c r="AI100" s="2657">
        <f t="shared" ref="AI100" si="166">(AH100-AH99)*-1</f>
        <v>-1</v>
      </c>
      <c r="AJ100" s="17">
        <f t="shared" ref="AJ100" si="167">IF(AI100&lt;0,-1,1)</f>
        <v>-1</v>
      </c>
      <c r="AK100" s="17">
        <f t="shared" ref="AK100" si="168">SUM(AJ98:AJ100)</f>
        <v>1</v>
      </c>
      <c r="AL100" s="2664" t="str">
        <f t="shared" ref="AL100" si="169">IF(AK100=-3,"悪化 ",IF(AK100=3,"改善 "," ?"))</f>
        <v xml:space="preserve"> ?</v>
      </c>
      <c r="AM100" s="27">
        <f>'6兵庫県CI先行個別指標'!Q448</f>
        <v>100.7</v>
      </c>
      <c r="AN100" s="2645">
        <f t="shared" ref="AN100" si="170">AVERAGE(AM98:AM100)</f>
        <v>99.766666666666666</v>
      </c>
      <c r="AO100" s="2645">
        <f t="shared" ref="AO100" si="171">AN100-AN99</f>
        <v>0.56666666666666288</v>
      </c>
      <c r="AP100" s="17">
        <f t="shared" ref="AP100" si="172">IF(AO100&lt;0,-1,1)</f>
        <v>1</v>
      </c>
      <c r="AQ100" s="17">
        <f t="shared" ref="AQ100" si="173">SUM(AP98:AP100)</f>
        <v>3</v>
      </c>
      <c r="AR100" s="2504" t="str">
        <f t="shared" ref="AR100" si="174">IF(AQ100=-3,"悪化 ",IF(AQ100=3,"改善 "," ?"))</f>
        <v xml:space="preserve">改善 </v>
      </c>
    </row>
    <row r="101" spans="1:44">
      <c r="A101" s="764"/>
      <c r="B101" s="564" t="s">
        <v>13</v>
      </c>
      <c r="C101" s="27">
        <f>'6兵庫県CI先行個別指標'!K449</f>
        <v>96.4</v>
      </c>
      <c r="D101" s="2645">
        <f t="shared" ref="D101" si="175">AVERAGE(C99:C101)</f>
        <v>97.133333333333326</v>
      </c>
      <c r="E101" s="2645">
        <f t="shared" ref="E101" si="176">D101-D100</f>
        <v>0.3333333333333286</v>
      </c>
      <c r="F101" s="17">
        <f t="shared" ref="F101" si="177">IF(E101&lt;0,-1,1)</f>
        <v>1</v>
      </c>
      <c r="G101" s="17">
        <f t="shared" ref="G101" si="178">SUM(F99:F101)</f>
        <v>3</v>
      </c>
      <c r="H101" s="2664" t="str">
        <f t="shared" ref="H101" si="179">IF(G101=-3,"悪化 ",IF(G101=3,"改善 "," ?"))</f>
        <v xml:space="preserve">改善 </v>
      </c>
      <c r="I101" s="27">
        <f>'6兵庫県CI先行個別指標'!L449</f>
        <v>109</v>
      </c>
      <c r="J101" s="2645">
        <f t="shared" ref="J101" si="180">AVERAGE(I99:I101)</f>
        <v>106.8</v>
      </c>
      <c r="K101" s="2657">
        <f t="shared" ref="K101" si="181">(J101-J100)*-1</f>
        <v>1.0999999999999943</v>
      </c>
      <c r="L101" s="17">
        <f t="shared" ref="L101" si="182">IF(K101&lt;0,-1,1)</f>
        <v>1</v>
      </c>
      <c r="M101" s="17">
        <f t="shared" ref="M101" si="183">SUM(L99:L101)</f>
        <v>3</v>
      </c>
      <c r="N101" s="2664" t="str">
        <f t="shared" ref="N101" si="184">IF(M101=-3,"悪化 ",IF(M101=3,"改善 "," ?"))</f>
        <v xml:space="preserve">改善 </v>
      </c>
      <c r="O101" s="27">
        <f>'6兵庫県CI先行個別指標'!M449</f>
        <v>2116</v>
      </c>
      <c r="P101" s="2645">
        <f t="shared" ref="P101" si="185">AVERAGE(O99:O101)</f>
        <v>2224</v>
      </c>
      <c r="Q101" s="2645">
        <f t="shared" ref="Q101" si="186">P101-P100</f>
        <v>37.666666666666515</v>
      </c>
      <c r="R101" s="17">
        <f t="shared" ref="R101" si="187">IF(Q101&lt;0,-1,1)</f>
        <v>1</v>
      </c>
      <c r="S101" s="17">
        <f t="shared" ref="S101" si="188">SUM(R99:R101)</f>
        <v>1</v>
      </c>
      <c r="T101" s="2664" t="str">
        <f t="shared" ref="T101" si="189">IF(S101=-3,"悪化 ",IF(S101=3,"改善 "," ?"))</f>
        <v xml:space="preserve"> ?</v>
      </c>
      <c r="U101" s="28">
        <f>'6兵庫県CI先行個別指標'!N449</f>
        <v>13976</v>
      </c>
      <c r="V101" s="2646">
        <f t="shared" ref="V101" si="190">AVERAGE(U99:U101)</f>
        <v>14070.333333333334</v>
      </c>
      <c r="W101" s="2647">
        <f t="shared" ref="W101" si="191">V101-V100</f>
        <v>-327.66666666666606</v>
      </c>
      <c r="X101" s="17">
        <f t="shared" ref="X101" si="192">IF(W101&lt;0,-1,1)</f>
        <v>-1</v>
      </c>
      <c r="Y101" s="17">
        <f t="shared" ref="Y101" si="193">SUM(X99:X101)</f>
        <v>-3</v>
      </c>
      <c r="Z101" s="2664" t="str">
        <f t="shared" ref="Z101" si="194">IF(Y101=-3,"悪化 ",IF(Y101=3,"改善 "," ?"))</f>
        <v xml:space="preserve">悪化 </v>
      </c>
      <c r="AA101" s="28">
        <f>'6兵庫県CI先行個別指標'!O449</f>
        <v>9813</v>
      </c>
      <c r="AB101" s="2645">
        <f t="shared" ref="AB101" si="195">AVERAGE(AA99:AA101)</f>
        <v>9785.6666666666661</v>
      </c>
      <c r="AC101" s="2645">
        <f t="shared" ref="AC101" si="196">AB101-AB100</f>
        <v>36.66666666666606</v>
      </c>
      <c r="AD101" s="17">
        <f t="shared" ref="AD101" si="197">IF(AC101&lt;0,-1,1)</f>
        <v>1</v>
      </c>
      <c r="AE101" s="17">
        <f t="shared" ref="AE101" si="198">SUM(AD99:AD101)</f>
        <v>-1</v>
      </c>
      <c r="AF101" s="2664" t="str">
        <f t="shared" ref="AF101" si="199">IF(AE101=-3,"悪化 ",IF(AE101=3,"改善 "," ?"))</f>
        <v xml:space="preserve"> ?</v>
      </c>
      <c r="AG101" s="28">
        <f>'6兵庫県CI先行個別指標'!P449</f>
        <v>48</v>
      </c>
      <c r="AH101" s="2645">
        <f t="shared" ref="AH101" si="200">AVERAGE(AG99:AG101)</f>
        <v>48</v>
      </c>
      <c r="AI101" s="2657">
        <f t="shared" ref="AI101" si="201">(AH101-AH100)*-1</f>
        <v>-0.3333333333333357</v>
      </c>
      <c r="AJ101" s="17">
        <f t="shared" ref="AJ101" si="202">IF(AI101&lt;0,-1,1)</f>
        <v>-1</v>
      </c>
      <c r="AK101" s="17">
        <f t="shared" ref="AK101" si="203">SUM(AJ99:AJ101)</f>
        <v>-1</v>
      </c>
      <c r="AL101" s="2664" t="str">
        <f t="shared" ref="AL101" si="204">IF(AK101=-3,"悪化 ",IF(AK101=3,"改善 "," ?"))</f>
        <v xml:space="preserve"> ?</v>
      </c>
      <c r="AM101" s="27">
        <f>'6兵庫県CI先行個別指標'!Q449</f>
        <v>101.3</v>
      </c>
      <c r="AN101" s="2645">
        <f t="shared" ref="AN101" si="205">AVERAGE(AM99:AM101)</f>
        <v>100.36666666666667</v>
      </c>
      <c r="AO101" s="2645">
        <f t="shared" ref="AO101" si="206">AN101-AN100</f>
        <v>0.60000000000000853</v>
      </c>
      <c r="AP101" s="17">
        <f t="shared" ref="AP101" si="207">IF(AO101&lt;0,-1,1)</f>
        <v>1</v>
      </c>
      <c r="AQ101" s="17">
        <f t="shared" ref="AQ101" si="208">SUM(AP99:AP101)</f>
        <v>3</v>
      </c>
      <c r="AR101" s="2504" t="str">
        <f t="shared" ref="AR101" si="209">IF(AQ101=-3,"悪化 ",IF(AQ101=3,"改善 "," ?"))</f>
        <v xml:space="preserve">改善 </v>
      </c>
    </row>
    <row r="102" spans="1:44">
      <c r="A102" s="778"/>
      <c r="B102" s="1380" t="s">
        <v>14</v>
      </c>
      <c r="C102" s="29">
        <f>'6兵庫県CI先行個別指標'!K450</f>
        <v>96.1</v>
      </c>
      <c r="D102" s="2648">
        <f t="shared" ref="D102" si="210">AVERAGE(C100:C102)</f>
        <v>96.333333333333329</v>
      </c>
      <c r="E102" s="2648">
        <f t="shared" ref="E102" si="211">D102-D101</f>
        <v>-0.79999999999999716</v>
      </c>
      <c r="F102" s="402">
        <f t="shared" ref="F102" si="212">IF(E102&lt;0,-1,1)</f>
        <v>-1</v>
      </c>
      <c r="G102" s="402">
        <f t="shared" ref="G102" si="213">SUM(F100:F102)</f>
        <v>1</v>
      </c>
      <c r="H102" s="2665" t="str">
        <f t="shared" ref="H102" si="214">IF(G102=-3,"悪化 ",IF(G102=3,"改善 "," ?"))</f>
        <v xml:space="preserve"> ?</v>
      </c>
      <c r="I102" s="29">
        <f>'6兵庫県CI先行個別指標'!L450</f>
        <v>108.8</v>
      </c>
      <c r="J102" s="2648">
        <f t="shared" ref="J102" si="215">AVERAGE(I100:I102)</f>
        <v>107.96666666666665</v>
      </c>
      <c r="K102" s="2658">
        <f t="shared" ref="K102" si="216">(J102-J101)*-1</f>
        <v>-1.1666666666666572</v>
      </c>
      <c r="L102" s="402">
        <f t="shared" ref="L102" si="217">IF(K102&lt;0,-1,1)</f>
        <v>-1</v>
      </c>
      <c r="M102" s="402">
        <f t="shared" ref="M102" si="218">SUM(L100:L102)</f>
        <v>1</v>
      </c>
      <c r="N102" s="2665" t="str">
        <f t="shared" ref="N102" si="219">IF(M102=-3,"悪化 ",IF(M102=3,"改善 "," ?"))</f>
        <v xml:space="preserve"> ?</v>
      </c>
      <c r="O102" s="29">
        <f>'6兵庫県CI先行個別指標'!M450</f>
        <v>2748</v>
      </c>
      <c r="P102" s="2648">
        <f t="shared" ref="P102" si="220">AVERAGE(O100:O102)</f>
        <v>2386.3333333333335</v>
      </c>
      <c r="Q102" s="2648">
        <f t="shared" ref="Q102" si="221">P102-P101</f>
        <v>162.33333333333348</v>
      </c>
      <c r="R102" s="402">
        <f t="shared" ref="R102" si="222">IF(Q102&lt;0,-1,1)</f>
        <v>1</v>
      </c>
      <c r="S102" s="402">
        <f t="shared" ref="S102" si="223">SUM(R100:R102)</f>
        <v>3</v>
      </c>
      <c r="T102" s="2665" t="str">
        <f t="shared" ref="T102" si="224">IF(S102=-3,"悪化 ",IF(S102=3,"改善 "," ?"))</f>
        <v xml:space="preserve">改善 </v>
      </c>
      <c r="U102" s="30">
        <f>'6兵庫県CI先行個別指標'!N450</f>
        <v>14349</v>
      </c>
      <c r="V102" s="2649">
        <f t="shared" ref="V102" si="225">AVERAGE(U100:U102)</f>
        <v>14094</v>
      </c>
      <c r="W102" s="2650">
        <f t="shared" ref="W102" si="226">V102-V101</f>
        <v>23.66666666666606</v>
      </c>
      <c r="X102" s="402">
        <f t="shared" ref="X102" si="227">IF(W102&lt;0,-1,1)</f>
        <v>1</v>
      </c>
      <c r="Y102" s="402">
        <f t="shared" ref="Y102" si="228">SUM(X100:X102)</f>
        <v>-1</v>
      </c>
      <c r="Z102" s="2665" t="str">
        <f t="shared" ref="Z102" si="229">IF(Y102=-3,"悪化 ",IF(Y102=3,"改善 "," ?"))</f>
        <v xml:space="preserve"> ?</v>
      </c>
      <c r="AA102" s="30">
        <f>'6兵庫県CI先行個別指標'!O450</f>
        <v>9440</v>
      </c>
      <c r="AB102" s="2648">
        <f t="shared" ref="AB102" si="230">AVERAGE(AA100:AA102)</f>
        <v>9675.6666666666661</v>
      </c>
      <c r="AC102" s="2648">
        <f t="shared" ref="AC102" si="231">AB102-AB101</f>
        <v>-110</v>
      </c>
      <c r="AD102" s="402">
        <f t="shared" ref="AD102" si="232">IF(AC102&lt;0,-1,1)</f>
        <v>-1</v>
      </c>
      <c r="AE102" s="402">
        <f t="shared" ref="AE102" si="233">SUM(AD100:AD102)</f>
        <v>-1</v>
      </c>
      <c r="AF102" s="2665" t="str">
        <f t="shared" ref="AF102" si="234">IF(AE102=-3,"悪化 ",IF(AE102=3,"改善 "," ?"))</f>
        <v xml:space="preserve"> ?</v>
      </c>
      <c r="AG102" s="30">
        <f>'6兵庫県CI先行個別指標'!P450</f>
        <v>59</v>
      </c>
      <c r="AH102" s="2648">
        <f t="shared" ref="AH102" si="235">AVERAGE(AG100:AG102)</f>
        <v>52</v>
      </c>
      <c r="AI102" s="2658">
        <f t="shared" ref="AI102" si="236">(AH102-AH101)*-1</f>
        <v>-4</v>
      </c>
      <c r="AJ102" s="402">
        <f t="shared" ref="AJ102" si="237">IF(AI102&lt;0,-1,1)</f>
        <v>-1</v>
      </c>
      <c r="AK102" s="402">
        <f t="shared" ref="AK102" si="238">SUM(AJ100:AJ102)</f>
        <v>-3</v>
      </c>
      <c r="AL102" s="2665" t="str">
        <f t="shared" ref="AL102" si="239">IF(AK102=-3,"悪化 ",IF(AK102=3,"改善 "," ?"))</f>
        <v xml:space="preserve">悪化 </v>
      </c>
      <c r="AM102" s="29">
        <f>'6兵庫県CI先行個別指標'!Q450</f>
        <v>100.6</v>
      </c>
      <c r="AN102" s="2648">
        <f t="shared" ref="AN102" si="240">AVERAGE(AM100:AM102)</f>
        <v>100.86666666666667</v>
      </c>
      <c r="AO102" s="2648">
        <f t="shared" ref="AO102" si="241">AN102-AN101</f>
        <v>0.5</v>
      </c>
      <c r="AP102" s="402">
        <f t="shared" ref="AP102" si="242">IF(AO102&lt;0,-1,1)</f>
        <v>1</v>
      </c>
      <c r="AQ102" s="402">
        <f t="shared" ref="AQ102" si="243">SUM(AP100:AP102)</f>
        <v>3</v>
      </c>
      <c r="AR102" s="2661" t="str">
        <f t="shared" ref="AR102" si="244">IF(AQ102=-3,"悪化 ",IF(AQ102=3,"改善 "," ?"))</f>
        <v xml:space="preserve">改善 </v>
      </c>
    </row>
    <row r="103" spans="1:44">
      <c r="A103" s="764" t="s">
        <v>1478</v>
      </c>
      <c r="B103" s="564" t="s">
        <v>3</v>
      </c>
      <c r="C103" s="27">
        <f>'6兵庫県CI先行個別指標'!K451</f>
        <v>100.3</v>
      </c>
      <c r="D103" s="2645">
        <f t="shared" ref="D103" si="245">AVERAGE(C101:C103)</f>
        <v>97.600000000000009</v>
      </c>
      <c r="E103" s="2645">
        <f t="shared" ref="E103" si="246">D103-D102</f>
        <v>1.2666666666666799</v>
      </c>
      <c r="F103" s="17">
        <f t="shared" ref="F103" si="247">IF(E103&lt;0,-1,1)</f>
        <v>1</v>
      </c>
      <c r="G103" s="17">
        <f t="shared" ref="G103" si="248">SUM(F101:F103)</f>
        <v>1</v>
      </c>
      <c r="H103" s="2664" t="str">
        <f t="shared" ref="H103" si="249">IF(G103=-3,"悪化 ",IF(G103=3,"改善 "," ?"))</f>
        <v xml:space="preserve"> ?</v>
      </c>
      <c r="I103" s="27">
        <f>'6兵庫県CI先行個別指標'!L451</f>
        <v>113.4</v>
      </c>
      <c r="J103" s="2645">
        <f t="shared" ref="J103" si="250">AVERAGE(I101:I103)</f>
        <v>110.40000000000002</v>
      </c>
      <c r="K103" s="2657">
        <f t="shared" ref="K103" si="251">(J103-J102)*-1</f>
        <v>-2.4333333333333655</v>
      </c>
      <c r="L103" s="17">
        <f t="shared" ref="L103" si="252">IF(K103&lt;0,-1,1)</f>
        <v>-1</v>
      </c>
      <c r="M103" s="17">
        <f t="shared" ref="M103" si="253">SUM(L101:L103)</f>
        <v>-1</v>
      </c>
      <c r="N103" s="2664" t="str">
        <f t="shared" ref="N103" si="254">IF(M103=-3,"悪化 ",IF(M103=3,"改善 "," ?"))</f>
        <v xml:space="preserve"> ?</v>
      </c>
      <c r="O103" s="27">
        <f>'6兵庫県CI先行個別指標'!M451</f>
        <v>1631</v>
      </c>
      <c r="P103" s="2645">
        <f t="shared" ref="P103" si="255">AVERAGE(O101:O103)</f>
        <v>2165</v>
      </c>
      <c r="Q103" s="2645">
        <f t="shared" ref="Q103" si="256">P103-P102</f>
        <v>-221.33333333333348</v>
      </c>
      <c r="R103" s="17">
        <f t="shared" ref="R103" si="257">IF(Q103&lt;0,-1,1)</f>
        <v>-1</v>
      </c>
      <c r="S103" s="17">
        <f t="shared" ref="S103" si="258">SUM(R101:R103)</f>
        <v>1</v>
      </c>
      <c r="T103" s="2664" t="str">
        <f t="shared" ref="T103" si="259">IF(S103=-3,"悪化 ",IF(S103=3,"改善 "," ?"))</f>
        <v xml:space="preserve"> ?</v>
      </c>
      <c r="U103" s="28">
        <f>'6兵庫県CI先行個別指標'!N451</f>
        <v>13967</v>
      </c>
      <c r="V103" s="2646">
        <f t="shared" ref="V103" si="260">AVERAGE(U101:U103)</f>
        <v>14097.333333333334</v>
      </c>
      <c r="W103" s="2647">
        <f t="shared" ref="W103" si="261">V103-V102</f>
        <v>3.3333333333339397</v>
      </c>
      <c r="X103" s="17">
        <f t="shared" ref="X103" si="262">IF(W103&lt;0,-1,1)</f>
        <v>1</v>
      </c>
      <c r="Y103" s="17">
        <f t="shared" ref="Y103" si="263">SUM(X101:X103)</f>
        <v>1</v>
      </c>
      <c r="Z103" s="2664" t="str">
        <f t="shared" ref="Z103" si="264">IF(Y103=-3,"悪化 ",IF(Y103=3,"改善 "," ?"))</f>
        <v xml:space="preserve"> ?</v>
      </c>
      <c r="AA103" s="28">
        <f>'6兵庫県CI先行個別指標'!O451</f>
        <v>9801</v>
      </c>
      <c r="AB103" s="2645">
        <f t="shared" ref="AB103" si="265">AVERAGE(AA101:AA103)</f>
        <v>9684.6666666666661</v>
      </c>
      <c r="AC103" s="2645">
        <f t="shared" ref="AC103" si="266">AB103-AB102</f>
        <v>9</v>
      </c>
      <c r="AD103" s="17">
        <f t="shared" ref="AD103" si="267">IF(AC103&lt;0,-1,1)</f>
        <v>1</v>
      </c>
      <c r="AE103" s="17">
        <f t="shared" ref="AE103" si="268">SUM(AD101:AD103)</f>
        <v>1</v>
      </c>
      <c r="AF103" s="2664" t="str">
        <f t="shared" ref="AF103" si="269">IF(AE103=-3,"悪化 ",IF(AE103=3,"改善 "," ?"))</f>
        <v xml:space="preserve"> ?</v>
      </c>
      <c r="AG103" s="28">
        <f>'6兵庫県CI先行個別指標'!P451</f>
        <v>52</v>
      </c>
      <c r="AH103" s="2645">
        <f t="shared" ref="AH103" si="270">AVERAGE(AG101:AG103)</f>
        <v>53</v>
      </c>
      <c r="AI103" s="2657">
        <f t="shared" ref="AI103" si="271">(AH103-AH102)*-1</f>
        <v>-1</v>
      </c>
      <c r="AJ103" s="17">
        <f t="shared" ref="AJ103" si="272">IF(AI103&lt;0,-1,1)</f>
        <v>-1</v>
      </c>
      <c r="AK103" s="17">
        <f t="shared" ref="AK103" si="273">SUM(AJ101:AJ103)</f>
        <v>-3</v>
      </c>
      <c r="AL103" s="2664" t="str">
        <f t="shared" ref="AL103" si="274">IF(AK103=-3,"悪化 ",IF(AK103=3,"改善 "," ?"))</f>
        <v xml:space="preserve">悪化 </v>
      </c>
      <c r="AM103" s="27">
        <f>'6兵庫県CI先行個別指標'!Q451</f>
        <v>102.5</v>
      </c>
      <c r="AN103" s="2645">
        <f t="shared" ref="AN103" si="275">AVERAGE(AM101:AM103)</f>
        <v>101.46666666666665</v>
      </c>
      <c r="AO103" s="2645">
        <f t="shared" ref="AO103" si="276">AN103-AN102</f>
        <v>0.5999999999999801</v>
      </c>
      <c r="AP103" s="17">
        <f t="shared" ref="AP103" si="277">IF(AO103&lt;0,-1,1)</f>
        <v>1</v>
      </c>
      <c r="AQ103" s="17">
        <f t="shared" ref="AQ103" si="278">SUM(AP101:AP103)</f>
        <v>3</v>
      </c>
      <c r="AR103" s="2504" t="str">
        <f t="shared" ref="AR103" si="279">IF(AQ103=-3,"悪化 ",IF(AQ103=3,"改善 "," ?"))</f>
        <v xml:space="preserve">改善 </v>
      </c>
    </row>
    <row r="104" spans="1:44">
      <c r="A104" s="764">
        <v>2026</v>
      </c>
      <c r="B104" s="700" t="s">
        <v>4</v>
      </c>
      <c r="C104" s="27">
        <f>'6兵庫県CI先行個別指標'!K452</f>
        <v>95.8</v>
      </c>
      <c r="D104" s="2645">
        <f t="shared" ref="D104" si="280">AVERAGE(C102:C104)</f>
        <v>97.399999999999991</v>
      </c>
      <c r="E104" s="2645">
        <f t="shared" ref="E104" si="281">D104-D103</f>
        <v>-0.20000000000001705</v>
      </c>
      <c r="F104" s="17">
        <f t="shared" ref="F104" si="282">IF(E104&lt;0,-1,1)</f>
        <v>-1</v>
      </c>
      <c r="G104" s="17">
        <f t="shared" ref="G104" si="283">SUM(F102:F104)</f>
        <v>-1</v>
      </c>
      <c r="H104" s="2664" t="str">
        <f t="shared" ref="H104" si="284">IF(G104=-3,"悪化 ",IF(G104=3,"改善 "," ?"))</f>
        <v xml:space="preserve"> ?</v>
      </c>
      <c r="I104" s="27">
        <f>'6兵庫県CI先行個別指標'!L452</f>
        <v>108.1</v>
      </c>
      <c r="J104" s="2645">
        <f t="shared" ref="J104" si="285">AVERAGE(I102:I104)</f>
        <v>110.09999999999998</v>
      </c>
      <c r="K104" s="2657">
        <f t="shared" ref="K104" si="286">(J104-J103)*-1</f>
        <v>0.30000000000003979</v>
      </c>
      <c r="L104" s="17">
        <f t="shared" ref="L104" si="287">IF(K104&lt;0,-1,1)</f>
        <v>1</v>
      </c>
      <c r="M104" s="17">
        <f t="shared" ref="M104" si="288">SUM(L102:L104)</f>
        <v>-1</v>
      </c>
      <c r="N104" s="2664" t="str">
        <f t="shared" ref="N104" si="289">IF(M104=-3,"悪化 ",IF(M104=3,"改善 "," ?"))</f>
        <v xml:space="preserve"> ?</v>
      </c>
      <c r="O104" s="27">
        <f>'6兵庫県CI先行個別指標'!M452</f>
        <v>2902</v>
      </c>
      <c r="P104" s="2645">
        <f t="shared" ref="P104" si="290">AVERAGE(O102:O104)</f>
        <v>2427</v>
      </c>
      <c r="Q104" s="2645">
        <f t="shared" ref="Q104" si="291">P104-P103</f>
        <v>262</v>
      </c>
      <c r="R104" s="17">
        <f t="shared" ref="R104" si="292">IF(Q104&lt;0,-1,1)</f>
        <v>1</v>
      </c>
      <c r="S104" s="17">
        <f t="shared" ref="S104" si="293">SUM(R102:R104)</f>
        <v>1</v>
      </c>
      <c r="T104" s="2664" t="str">
        <f t="shared" ref="T104" si="294">IF(S104=-3,"悪化 ",IF(S104=3,"改善 "," ?"))</f>
        <v xml:space="preserve"> ?</v>
      </c>
      <c r="U104" s="28">
        <f>'6兵庫県CI先行個別指標'!N452</f>
        <v>13123</v>
      </c>
      <c r="V104" s="2646">
        <f t="shared" ref="V104" si="295">AVERAGE(U102:U104)</f>
        <v>13813</v>
      </c>
      <c r="W104" s="2647">
        <f t="shared" ref="W104" si="296">V104-V103</f>
        <v>-284.33333333333394</v>
      </c>
      <c r="X104" s="17">
        <f t="shared" ref="X104" si="297">IF(W104&lt;0,-1,1)</f>
        <v>-1</v>
      </c>
      <c r="Y104" s="17">
        <f t="shared" ref="Y104" si="298">SUM(X102:X104)</f>
        <v>1</v>
      </c>
      <c r="Z104" s="2664" t="str">
        <f t="shared" ref="Z104" si="299">IF(Y104=-3,"悪化 ",IF(Y104=3,"改善 "," ?"))</f>
        <v xml:space="preserve"> ?</v>
      </c>
      <c r="AA104" s="28">
        <f>'6兵庫県CI先行個別指標'!O452</f>
        <v>9606</v>
      </c>
      <c r="AB104" s="2645">
        <f t="shared" ref="AB104" si="300">AVERAGE(AA102:AA104)</f>
        <v>9615.6666666666661</v>
      </c>
      <c r="AC104" s="2645">
        <f t="shared" ref="AC104" si="301">AB104-AB103</f>
        <v>-69</v>
      </c>
      <c r="AD104" s="17">
        <f t="shared" ref="AD104" si="302">IF(AC104&lt;0,-1,1)</f>
        <v>-1</v>
      </c>
      <c r="AE104" s="17">
        <f t="shared" ref="AE104" si="303">SUM(AD102:AD104)</f>
        <v>-1</v>
      </c>
      <c r="AF104" s="2664" t="str">
        <f t="shared" ref="AF104" si="304">IF(AE104=-3,"悪化 ",IF(AE104=3,"改善 "," ?"))</f>
        <v xml:space="preserve"> ?</v>
      </c>
      <c r="AG104" s="28">
        <f>'6兵庫県CI先行個別指標'!P452</f>
        <v>54</v>
      </c>
      <c r="AH104" s="2645">
        <f t="shared" ref="AH104" si="305">AVERAGE(AG102:AG104)</f>
        <v>55</v>
      </c>
      <c r="AI104" s="2657">
        <f t="shared" ref="AI104" si="306">(AH104-AH103)*-1</f>
        <v>-2</v>
      </c>
      <c r="AJ104" s="17">
        <f t="shared" ref="AJ104" si="307">IF(AI104&lt;0,-1,1)</f>
        <v>-1</v>
      </c>
      <c r="AK104" s="17">
        <f t="shared" ref="AK104" si="308">SUM(AJ102:AJ104)</f>
        <v>-3</v>
      </c>
      <c r="AL104" s="2664" t="str">
        <f t="shared" ref="AL104" si="309">IF(AK104=-3,"悪化 ",IF(AK104=3,"改善 "," ?"))</f>
        <v xml:space="preserve">悪化 </v>
      </c>
      <c r="AM104" s="27">
        <f>'6兵庫県CI先行個別指標'!Q452</f>
        <v>104.3</v>
      </c>
      <c r="AN104" s="2645">
        <f t="shared" ref="AN104" si="310">AVERAGE(AM102:AM104)</f>
        <v>102.46666666666665</v>
      </c>
      <c r="AO104" s="2645">
        <f t="shared" ref="AO104" si="311">AN104-AN103</f>
        <v>1</v>
      </c>
      <c r="AP104" s="17">
        <f t="shared" ref="AP104" si="312">IF(AO104&lt;0,-1,1)</f>
        <v>1</v>
      </c>
      <c r="AQ104" s="17">
        <f t="shared" ref="AQ104" si="313">SUM(AP102:AP104)</f>
        <v>3</v>
      </c>
      <c r="AR104" s="2504" t="str">
        <f t="shared" ref="AR104" si="314">IF(AQ104=-3,"悪化 ",IF(AQ104=3,"改善 "," ?"))</f>
        <v xml:space="preserve">改善 </v>
      </c>
    </row>
    <row r="105" spans="1:44">
      <c r="A105" s="764"/>
      <c r="B105" s="564" t="s">
        <v>5</v>
      </c>
      <c r="C105" s="27">
        <f>'6兵庫県CI先行個別指標'!K453</f>
        <v>99.6</v>
      </c>
      <c r="D105" s="2645">
        <f t="shared" ref="D105" si="315">AVERAGE(C103:C105)</f>
        <v>98.566666666666663</v>
      </c>
      <c r="E105" s="2645">
        <f t="shared" ref="E105" si="316">D105-D104</f>
        <v>1.1666666666666714</v>
      </c>
      <c r="F105" s="17">
        <f t="shared" ref="F105" si="317">IF(E105&lt;0,-1,1)</f>
        <v>1</v>
      </c>
      <c r="G105" s="17">
        <f t="shared" ref="G105" si="318">SUM(F103:F105)</f>
        <v>1</v>
      </c>
      <c r="H105" s="2664" t="str">
        <f t="shared" ref="H105" si="319">IF(G105=-3,"悪化 ",IF(G105=3,"改善 "," ?"))</f>
        <v xml:space="preserve"> ?</v>
      </c>
      <c r="I105" s="27">
        <f>'6兵庫県CI先行個別指標'!L453</f>
        <v>103.6</v>
      </c>
      <c r="J105" s="2645">
        <f t="shared" ref="J105" si="320">AVERAGE(I103:I105)</f>
        <v>108.36666666666667</v>
      </c>
      <c r="K105" s="2657">
        <f t="shared" ref="K105" si="321">(J105-J104)*-1</f>
        <v>1.7333333333333059</v>
      </c>
      <c r="L105" s="17">
        <f t="shared" ref="L105" si="322">IF(K105&lt;0,-1,1)</f>
        <v>1</v>
      </c>
      <c r="M105" s="17">
        <f t="shared" ref="M105" si="323">SUM(L103:L105)</f>
        <v>1</v>
      </c>
      <c r="N105" s="2664" t="str">
        <f t="shared" ref="N105" si="324">IF(M105=-3,"悪化 ",IF(M105=3,"改善 "," ?"))</f>
        <v xml:space="preserve"> ?</v>
      </c>
      <c r="O105" s="27">
        <f>'6兵庫県CI先行個別指標'!M453</f>
        <v>2263</v>
      </c>
      <c r="P105" s="2645">
        <f t="shared" ref="P105" si="325">AVERAGE(O103:O105)</f>
        <v>2265.3333333333335</v>
      </c>
      <c r="Q105" s="2645">
        <f t="shared" ref="Q105" si="326">P105-P104</f>
        <v>-161.66666666666652</v>
      </c>
      <c r="R105" s="17">
        <f t="shared" ref="R105" si="327">IF(Q105&lt;0,-1,1)</f>
        <v>-1</v>
      </c>
      <c r="S105" s="17">
        <f t="shared" ref="S105" si="328">SUM(R103:R105)</f>
        <v>-1</v>
      </c>
      <c r="T105" s="2664" t="str">
        <f t="shared" ref="T105" si="329">IF(S105=-3,"悪化 ",IF(S105=3,"改善 "," ?"))</f>
        <v xml:space="preserve"> ?</v>
      </c>
      <c r="U105" s="28">
        <f>'6兵庫県CI先行個別指標'!N453</f>
        <v>14246</v>
      </c>
      <c r="V105" s="2646">
        <f t="shared" ref="V105" si="330">AVERAGE(U103:U105)</f>
        <v>13778.666666666666</v>
      </c>
      <c r="W105" s="2647">
        <f t="shared" ref="W105" si="331">V105-V104</f>
        <v>-34.33333333333394</v>
      </c>
      <c r="X105" s="17">
        <f t="shared" ref="X105" si="332">IF(W105&lt;0,-1,1)</f>
        <v>-1</v>
      </c>
      <c r="Y105" s="17">
        <f t="shared" ref="Y105" si="333">SUM(X103:X105)</f>
        <v>-1</v>
      </c>
      <c r="Z105" s="2664" t="str">
        <f t="shared" ref="Z105" si="334">IF(Y105=-3,"悪化 ",IF(Y105=3,"改善 "," ?"))</f>
        <v xml:space="preserve"> ?</v>
      </c>
      <c r="AA105" s="28">
        <f>'6兵庫県CI先行個別指標'!O453</f>
        <v>8651</v>
      </c>
      <c r="AB105" s="2645">
        <f t="shared" ref="AB105" si="335">AVERAGE(AA103:AA105)</f>
        <v>9352.6666666666661</v>
      </c>
      <c r="AC105" s="2645">
        <f t="shared" ref="AC105" si="336">AB105-AB104</f>
        <v>-263</v>
      </c>
      <c r="AD105" s="17">
        <f t="shared" ref="AD105" si="337">IF(AC105&lt;0,-1,1)</f>
        <v>-1</v>
      </c>
      <c r="AE105" s="17">
        <f t="shared" ref="AE105" si="338">SUM(AD103:AD105)</f>
        <v>-1</v>
      </c>
      <c r="AF105" s="2664" t="str">
        <f t="shared" ref="AF105" si="339">IF(AE105=-3,"悪化 ",IF(AE105=3,"改善 "," ?"))</f>
        <v xml:space="preserve"> ?</v>
      </c>
      <c r="AG105" s="28">
        <f>'6兵庫県CI先行個別指標'!P453</f>
        <v>47</v>
      </c>
      <c r="AH105" s="2645">
        <f t="shared" ref="AH105" si="340">AVERAGE(AG103:AG105)</f>
        <v>51</v>
      </c>
      <c r="AI105" s="2657">
        <f t="shared" ref="AI105" si="341">(AH105-AH104)*-1</f>
        <v>4</v>
      </c>
      <c r="AJ105" s="17">
        <f t="shared" ref="AJ105" si="342">IF(AI105&lt;0,-1,1)</f>
        <v>1</v>
      </c>
      <c r="AK105" s="17">
        <f t="shared" ref="AK105" si="343">SUM(AJ103:AJ105)</f>
        <v>-1</v>
      </c>
      <c r="AL105" s="2664" t="str">
        <f t="shared" ref="AL105" si="344">IF(AK105=-3,"悪化 ",IF(AK105=3,"改善 "," ?"))</f>
        <v xml:space="preserve"> ?</v>
      </c>
      <c r="AM105" s="27">
        <f>'6兵庫県CI先行個別指標'!Q453</f>
        <v>105.6</v>
      </c>
      <c r="AN105" s="2645">
        <f t="shared" ref="AN105" si="345">AVERAGE(AM103:AM105)</f>
        <v>104.13333333333333</v>
      </c>
      <c r="AO105" s="2645">
        <f t="shared" ref="AO105" si="346">AN105-AN104</f>
        <v>1.6666666666666714</v>
      </c>
      <c r="AP105" s="17">
        <f t="shared" ref="AP105" si="347">IF(AO105&lt;0,-1,1)</f>
        <v>1</v>
      </c>
      <c r="AQ105" s="17">
        <f t="shared" ref="AQ105" si="348">SUM(AP103:AP105)</f>
        <v>3</v>
      </c>
      <c r="AR105" s="2504" t="str">
        <f t="shared" ref="AR105" si="349">IF(AQ105=-3,"悪化 ",IF(AQ105=3,"改善 "," ?"))</f>
        <v xml:space="preserve">改善 </v>
      </c>
    </row>
    <row r="106" spans="1:44">
      <c r="A106" s="764"/>
      <c r="B106" s="564" t="s">
        <v>6</v>
      </c>
      <c r="C106" s="27">
        <f>'6兵庫県CI先行個別指標'!K454</f>
        <v>102.6</v>
      </c>
      <c r="D106" s="2645">
        <f t="shared" ref="D106" si="350">AVERAGE(C104:C106)</f>
        <v>99.333333333333329</v>
      </c>
      <c r="E106" s="2645">
        <f t="shared" ref="E106" si="351">D106-D105</f>
        <v>0.76666666666666572</v>
      </c>
      <c r="F106" s="17">
        <f t="shared" ref="F106" si="352">IF(E106&lt;0,-1,1)</f>
        <v>1</v>
      </c>
      <c r="G106" s="17">
        <f t="shared" ref="G106" si="353">SUM(F104:F106)</f>
        <v>1</v>
      </c>
      <c r="H106" s="2664" t="str">
        <f t="shared" ref="H106" si="354">IF(G106=-3,"悪化 ",IF(G106=3,"改善 "," ?"))</f>
        <v xml:space="preserve"> ?</v>
      </c>
      <c r="I106" s="27">
        <f>'6兵庫県CI先行個別指標'!L454</f>
        <v>105.3</v>
      </c>
      <c r="J106" s="2645">
        <f t="shared" ref="J106" si="355">AVERAGE(I104:I106)</f>
        <v>105.66666666666667</v>
      </c>
      <c r="K106" s="2657">
        <f t="shared" ref="K106" si="356">(J106-J105)*-1</f>
        <v>2.7000000000000028</v>
      </c>
      <c r="L106" s="17">
        <f t="shared" ref="L106" si="357">IF(K106&lt;0,-1,1)</f>
        <v>1</v>
      </c>
      <c r="M106" s="17">
        <f t="shared" ref="M106" si="358">SUM(L104:L106)</f>
        <v>3</v>
      </c>
      <c r="N106" s="2664" t="str">
        <f t="shared" ref="N106" si="359">IF(M106=-3,"悪化 ",IF(M106=3,"改善 "," ?"))</f>
        <v xml:space="preserve">改善 </v>
      </c>
      <c r="O106" s="27">
        <f>'6兵庫県CI先行個別指標'!M454</f>
        <v>2217</v>
      </c>
      <c r="P106" s="2645">
        <f t="shared" ref="P106" si="360">AVERAGE(O104:O106)</f>
        <v>2460.6666666666665</v>
      </c>
      <c r="Q106" s="2645">
        <f t="shared" ref="Q106" si="361">P106-P105</f>
        <v>195.33333333333303</v>
      </c>
      <c r="R106" s="17">
        <f t="shared" ref="R106" si="362">IF(Q106&lt;0,-1,1)</f>
        <v>1</v>
      </c>
      <c r="S106" s="17">
        <f t="shared" ref="S106" si="363">SUM(R104:R106)</f>
        <v>1</v>
      </c>
      <c r="T106" s="2664" t="str">
        <f t="shared" ref="T106" si="364">IF(S106=-3,"悪化 ",IF(S106=3,"改善 "," ?"))</f>
        <v xml:space="preserve"> ?</v>
      </c>
      <c r="U106" s="28">
        <f>'6兵庫県CI先行個別指標'!N454</f>
        <v>14834</v>
      </c>
      <c r="V106" s="2646">
        <f t="shared" ref="V106" si="365">AVERAGE(U104:U106)</f>
        <v>14067.666666666666</v>
      </c>
      <c r="W106" s="2647">
        <f t="shared" ref="W106" si="366">V106-V105</f>
        <v>289</v>
      </c>
      <c r="X106" s="17">
        <f t="shared" ref="X106" si="367">IF(W106&lt;0,-1,1)</f>
        <v>1</v>
      </c>
      <c r="Y106" s="17">
        <f t="shared" ref="Y106" si="368">SUM(X104:X106)</f>
        <v>-1</v>
      </c>
      <c r="Z106" s="2664" t="str">
        <f t="shared" ref="Z106" si="369">IF(Y106=-3,"悪化 ",IF(Y106=3,"改善 "," ?"))</f>
        <v xml:space="preserve"> ?</v>
      </c>
      <c r="AA106" s="28">
        <f>'6兵庫県CI先行個別指標'!O454</f>
        <v>11941</v>
      </c>
      <c r="AB106" s="2645">
        <f t="shared" ref="AB106" si="370">AVERAGE(AA104:AA106)</f>
        <v>10066</v>
      </c>
      <c r="AC106" s="2645">
        <f t="shared" ref="AC106" si="371">AB106-AB105</f>
        <v>713.33333333333394</v>
      </c>
      <c r="AD106" s="17">
        <f t="shared" ref="AD106" si="372">IF(AC106&lt;0,-1,1)</f>
        <v>1</v>
      </c>
      <c r="AE106" s="17">
        <f t="shared" ref="AE106" si="373">SUM(AD104:AD106)</f>
        <v>-1</v>
      </c>
      <c r="AF106" s="2664" t="str">
        <f t="shared" ref="AF106" si="374">IF(AE106=-3,"悪化 ",IF(AE106=3,"改善 "," ?"))</f>
        <v xml:space="preserve"> ?</v>
      </c>
      <c r="AG106" s="28">
        <f>'6兵庫県CI先行個別指標'!P454</f>
        <v>67</v>
      </c>
      <c r="AH106" s="2645">
        <f t="shared" ref="AH106" si="375">AVERAGE(AG104:AG106)</f>
        <v>56</v>
      </c>
      <c r="AI106" s="2657">
        <f t="shared" ref="AI106" si="376">(AH106-AH105)*-1</f>
        <v>-5</v>
      </c>
      <c r="AJ106" s="17">
        <f t="shared" ref="AJ106" si="377">IF(AI106&lt;0,-1,1)</f>
        <v>-1</v>
      </c>
      <c r="AK106" s="17">
        <f t="shared" ref="AK106" si="378">SUM(AJ104:AJ106)</f>
        <v>-1</v>
      </c>
      <c r="AL106" s="2664" t="str">
        <f t="shared" ref="AL106" si="379">IF(AK106=-3,"悪化 ",IF(AK106=3,"改善 "," ?"))</f>
        <v xml:space="preserve"> ?</v>
      </c>
      <c r="AM106" s="27">
        <f>'6兵庫県CI先行個別指標'!Q454</f>
        <v>112.5</v>
      </c>
      <c r="AN106" s="2645">
        <f t="shared" ref="AN106" si="380">AVERAGE(AM104:AM106)</f>
        <v>107.46666666666665</v>
      </c>
      <c r="AO106" s="2645">
        <f t="shared" ref="AO106" si="381">AN106-AN105</f>
        <v>3.3333333333333286</v>
      </c>
      <c r="AP106" s="17">
        <f t="shared" ref="AP106" si="382">IF(AO106&lt;0,-1,1)</f>
        <v>1</v>
      </c>
      <c r="AQ106" s="17">
        <f t="shared" ref="AQ106" si="383">SUM(AP104:AP106)</f>
        <v>3</v>
      </c>
      <c r="AR106" s="2504" t="str">
        <f t="shared" ref="AR106" si="384">IF(AQ106=-3,"悪化 ",IF(AQ106=3,"改善 "," ?"))</f>
        <v xml:space="preserve">改善 </v>
      </c>
    </row>
    <row r="107" spans="1:44">
      <c r="A107" s="764"/>
      <c r="B107" s="564" t="s">
        <v>7</v>
      </c>
      <c r="C107" s="27">
        <f>'6兵庫県CI先行個別指標'!K455</f>
        <v>101.5</v>
      </c>
      <c r="D107" s="2645">
        <f t="shared" ref="D107" si="385">AVERAGE(C105:C107)</f>
        <v>101.23333333333333</v>
      </c>
      <c r="E107" s="2645">
        <f t="shared" ref="E107" si="386">D107-D106</f>
        <v>1.9000000000000057</v>
      </c>
      <c r="F107" s="17">
        <f t="shared" ref="F107" si="387">IF(E107&lt;0,-1,1)</f>
        <v>1</v>
      </c>
      <c r="G107" s="17">
        <f t="shared" ref="G107" si="388">SUM(F105:F107)</f>
        <v>3</v>
      </c>
      <c r="H107" s="2664" t="str">
        <f t="shared" ref="H107" si="389">IF(G107=-3,"悪化 ",IF(G107=3,"改善 "," ?"))</f>
        <v xml:space="preserve">改善 </v>
      </c>
      <c r="I107" s="27">
        <f>'6兵庫県CI先行個別指標'!L455</f>
        <v>175.2</v>
      </c>
      <c r="J107" s="2645">
        <f t="shared" ref="J107" si="390">AVERAGE(I105:I107)</f>
        <v>128.03333333333333</v>
      </c>
      <c r="K107" s="2657">
        <f t="shared" ref="K107" si="391">(J107-J106)*-1</f>
        <v>-22.36666666666666</v>
      </c>
      <c r="L107" s="17">
        <f t="shared" ref="L107" si="392">IF(K107&lt;0,-1,1)</f>
        <v>-1</v>
      </c>
      <c r="M107" s="17">
        <f t="shared" ref="M107" si="393">SUM(L105:L107)</f>
        <v>1</v>
      </c>
      <c r="N107" s="2664" t="str">
        <f t="shared" ref="N107" si="394">IF(M107=-3,"悪化 ",IF(M107=3,"改善 "," ?"))</f>
        <v xml:space="preserve"> ?</v>
      </c>
      <c r="O107" s="27">
        <f>'6兵庫県CI先行個別指標'!M455</f>
        <v>2025</v>
      </c>
      <c r="P107" s="2645">
        <f t="shared" ref="P107" si="395">AVERAGE(O105:O107)</f>
        <v>2168.3333333333335</v>
      </c>
      <c r="Q107" s="2645">
        <f t="shared" ref="Q107" si="396">P107-P106</f>
        <v>-292.33333333333303</v>
      </c>
      <c r="R107" s="17">
        <f t="shared" ref="R107" si="397">IF(Q107&lt;0,-1,1)</f>
        <v>-1</v>
      </c>
      <c r="S107" s="17">
        <f t="shared" ref="S107" si="398">SUM(R105:R107)</f>
        <v>-1</v>
      </c>
      <c r="T107" s="2664" t="str">
        <f t="shared" ref="T107" si="399">IF(S107=-3,"悪化 ",IF(S107=3,"改善 "," ?"))</f>
        <v xml:space="preserve"> ?</v>
      </c>
      <c r="U107" s="28">
        <f>'6兵庫県CI先行個別指標'!N455</f>
        <v>14332</v>
      </c>
      <c r="V107" s="2646">
        <f t="shared" ref="V107" si="400">AVERAGE(U105:U107)</f>
        <v>14470.666666666666</v>
      </c>
      <c r="W107" s="2647">
        <f t="shared" ref="W107" si="401">V107-V106</f>
        <v>403</v>
      </c>
      <c r="X107" s="17">
        <f t="shared" ref="X107" si="402">IF(W107&lt;0,-1,1)</f>
        <v>1</v>
      </c>
      <c r="Y107" s="17">
        <f t="shared" ref="Y107" si="403">SUM(X105:X107)</f>
        <v>1</v>
      </c>
      <c r="Z107" s="2664" t="str">
        <f t="shared" ref="Z107" si="404">IF(Y107=-3,"悪化 ",IF(Y107=3,"改善 "," ?"))</f>
        <v xml:space="preserve"> ?</v>
      </c>
      <c r="AA107" s="28">
        <f>'6兵庫県CI先行個別指標'!O455</f>
        <v>10872</v>
      </c>
      <c r="AB107" s="2645">
        <f t="shared" ref="AB107" si="405">AVERAGE(AA105:AA107)</f>
        <v>10488</v>
      </c>
      <c r="AC107" s="2645">
        <f t="shared" ref="AC107" si="406">AB107-AB106</f>
        <v>422</v>
      </c>
      <c r="AD107" s="17">
        <f t="shared" ref="AD107" si="407">IF(AC107&lt;0,-1,1)</f>
        <v>1</v>
      </c>
      <c r="AE107" s="17">
        <f t="shared" ref="AE107" si="408">SUM(AD105:AD107)</f>
        <v>1</v>
      </c>
      <c r="AF107" s="2664" t="str">
        <f t="shared" ref="AF107" si="409">IF(AE107=-3,"悪化 ",IF(AE107=3,"改善 "," ?"))</f>
        <v xml:space="preserve"> ?</v>
      </c>
      <c r="AG107" s="28">
        <f>'6兵庫県CI先行個別指標'!P455</f>
        <v>51</v>
      </c>
      <c r="AH107" s="2645">
        <f t="shared" ref="AH107" si="410">AVERAGE(AG105:AG107)</f>
        <v>55</v>
      </c>
      <c r="AI107" s="2657">
        <f t="shared" ref="AI107" si="411">(AH107-AH106)*-1</f>
        <v>1</v>
      </c>
      <c r="AJ107" s="17">
        <f t="shared" ref="AJ107" si="412">IF(AI107&lt;0,-1,1)</f>
        <v>1</v>
      </c>
      <c r="AK107" s="17">
        <f t="shared" ref="AK107" si="413">SUM(AJ105:AJ107)</f>
        <v>1</v>
      </c>
      <c r="AL107" s="2664" t="str">
        <f t="shared" ref="AL107" si="414">IF(AK107=-3,"悪化 ",IF(AK107=3,"改善 "," ?"))</f>
        <v xml:space="preserve"> ?</v>
      </c>
      <c r="AM107" s="27">
        <f>'6兵庫県CI先行個別指標'!Q455</f>
        <v>115.1</v>
      </c>
      <c r="AN107" s="2645">
        <f t="shared" ref="AN107" si="415">AVERAGE(AM105:AM107)</f>
        <v>111.06666666666666</v>
      </c>
      <c r="AO107" s="2645">
        <f t="shared" ref="AO107" si="416">AN107-AN106</f>
        <v>3.6000000000000085</v>
      </c>
      <c r="AP107" s="17">
        <f t="shared" ref="AP107" si="417">IF(AO107&lt;0,-1,1)</f>
        <v>1</v>
      </c>
      <c r="AQ107" s="17">
        <f t="shared" ref="AQ107" si="418">SUM(AP105:AP107)</f>
        <v>3</v>
      </c>
      <c r="AR107" s="2504" t="str">
        <f t="shared" ref="AR107" si="419">IF(AQ107=-3,"悪化 ",IF(AQ107=3,"改善 "," ?"))</f>
        <v xml:space="preserve">改善 </v>
      </c>
    </row>
    <row r="108" spans="1:44">
      <c r="A108" s="764"/>
      <c r="B108" s="564" t="s">
        <v>8</v>
      </c>
      <c r="C108" s="27">
        <f>'6兵庫県CI先行個別指標'!K456</f>
        <v>101.4</v>
      </c>
      <c r="D108" s="2645">
        <f t="shared" ref="D108" si="420">AVERAGE(C106:C108)</f>
        <v>101.83333333333333</v>
      </c>
      <c r="E108" s="2645">
        <f t="shared" ref="E108" si="421">D108-D107</f>
        <v>0.59999999999999432</v>
      </c>
      <c r="F108" s="17">
        <f t="shared" ref="F108" si="422">IF(E108&lt;0,-1,1)</f>
        <v>1</v>
      </c>
      <c r="G108" s="17">
        <f t="shared" ref="G108" si="423">SUM(F106:F108)</f>
        <v>3</v>
      </c>
      <c r="H108" s="2664" t="str">
        <f t="shared" ref="H108" si="424">IF(G108=-3,"悪化 ",IF(G108=3,"改善 "," ?"))</f>
        <v xml:space="preserve">改善 </v>
      </c>
      <c r="I108" s="27">
        <f>'6兵庫県CI先行個別指標'!L456</f>
        <v>153.6</v>
      </c>
      <c r="J108" s="2645">
        <f t="shared" ref="J108" si="425">AVERAGE(I106:I108)</f>
        <v>144.70000000000002</v>
      </c>
      <c r="K108" s="2657">
        <f t="shared" ref="K108" si="426">(J108-J107)*-1</f>
        <v>-16.666666666666686</v>
      </c>
      <c r="L108" s="17">
        <f t="shared" ref="L108" si="427">IF(K108&lt;0,-1,1)</f>
        <v>-1</v>
      </c>
      <c r="M108" s="17">
        <f t="shared" ref="M108" si="428">SUM(L106:L108)</f>
        <v>-1</v>
      </c>
      <c r="N108" s="2664" t="str">
        <f t="shared" ref="N108" si="429">IF(M108=-3,"悪化 ",IF(M108=3,"改善 "," ?"))</f>
        <v xml:space="preserve"> ?</v>
      </c>
      <c r="O108" s="27">
        <f>'6兵庫県CI先行個別指標'!M456</f>
        <v>2621</v>
      </c>
      <c r="P108" s="2645">
        <f t="shared" ref="P108" si="430">AVERAGE(O106:O108)</f>
        <v>2287.6666666666665</v>
      </c>
      <c r="Q108" s="2645">
        <f t="shared" ref="Q108" si="431">P108-P107</f>
        <v>119.33333333333303</v>
      </c>
      <c r="R108" s="17">
        <f t="shared" ref="R108" si="432">IF(Q108&lt;0,-1,1)</f>
        <v>1</v>
      </c>
      <c r="S108" s="17">
        <f t="shared" ref="S108" si="433">SUM(R106:R108)</f>
        <v>1</v>
      </c>
      <c r="T108" s="2664" t="str">
        <f t="shared" ref="T108" si="434">IF(S108=-3,"悪化 ",IF(S108=3,"改善 "," ?"))</f>
        <v xml:space="preserve"> ?</v>
      </c>
      <c r="U108" s="28">
        <f>'6兵庫県CI先行個別指標'!N456</f>
        <v>14268</v>
      </c>
      <c r="V108" s="2646">
        <f t="shared" ref="V108" si="435">AVERAGE(U106:U108)</f>
        <v>14478</v>
      </c>
      <c r="W108" s="2647">
        <f t="shared" ref="W108" si="436">V108-V107</f>
        <v>7.3333333333339397</v>
      </c>
      <c r="X108" s="17">
        <f t="shared" ref="X108" si="437">IF(W108&lt;0,-1,1)</f>
        <v>1</v>
      </c>
      <c r="Y108" s="17">
        <f t="shared" ref="Y108" si="438">SUM(X106:X108)</f>
        <v>3</v>
      </c>
      <c r="Z108" s="2664" t="str">
        <f t="shared" ref="Z108" si="439">IF(Y108=-3,"悪化 ",IF(Y108=3,"改善 "," ?"))</f>
        <v xml:space="preserve">改善 </v>
      </c>
      <c r="AA108" s="28">
        <f>'6兵庫県CI先行個別指標'!O456</f>
        <v>11060</v>
      </c>
      <c r="AB108" s="2645">
        <f t="shared" ref="AB108" si="440">AVERAGE(AA106:AA108)</f>
        <v>11291</v>
      </c>
      <c r="AC108" s="2645">
        <f t="shared" ref="AC108" si="441">AB108-AB107</f>
        <v>803</v>
      </c>
      <c r="AD108" s="17">
        <f t="shared" ref="AD108" si="442">IF(AC108&lt;0,-1,1)</f>
        <v>1</v>
      </c>
      <c r="AE108" s="17">
        <f t="shared" ref="AE108" si="443">SUM(AD106:AD108)</f>
        <v>3</v>
      </c>
      <c r="AF108" s="2664" t="str">
        <f t="shared" ref="AF108" si="444">IF(AE108=-3,"悪化 ",IF(AE108=3,"改善 "," ?"))</f>
        <v xml:space="preserve">改善 </v>
      </c>
      <c r="AG108" s="28">
        <f>'6兵庫県CI先行個別指標'!P456</f>
        <v>55</v>
      </c>
      <c r="AH108" s="2645">
        <f t="shared" ref="AH108" si="445">AVERAGE(AG106:AG108)</f>
        <v>57.666666666666664</v>
      </c>
      <c r="AI108" s="2657">
        <f t="shared" ref="AI108" si="446">(AH108-AH107)*-1</f>
        <v>-2.6666666666666643</v>
      </c>
      <c r="AJ108" s="17">
        <f t="shared" ref="AJ108" si="447">IF(AI108&lt;0,-1,1)</f>
        <v>-1</v>
      </c>
      <c r="AK108" s="17">
        <f t="shared" ref="AK108" si="448">SUM(AJ106:AJ108)</f>
        <v>-1</v>
      </c>
      <c r="AL108" s="2664" t="str">
        <f t="shared" ref="AL108" si="449">IF(AK108=-3,"悪化 ",IF(AK108=3,"改善 "," ?"))</f>
        <v xml:space="preserve"> ?</v>
      </c>
      <c r="AM108" s="27">
        <f>'6兵庫県CI先行個別指標'!Q456</f>
        <v>112.6</v>
      </c>
      <c r="AN108" s="2645">
        <f t="shared" ref="AN108" si="450">AVERAGE(AM106:AM108)</f>
        <v>113.39999999999999</v>
      </c>
      <c r="AO108" s="2645">
        <f t="shared" ref="AO108" si="451">AN108-AN107</f>
        <v>2.3333333333333286</v>
      </c>
      <c r="AP108" s="17">
        <f t="shared" ref="AP108" si="452">IF(AO108&lt;0,-1,1)</f>
        <v>1</v>
      </c>
      <c r="AQ108" s="17">
        <f t="shared" ref="AQ108" si="453">SUM(AP106:AP108)</f>
        <v>3</v>
      </c>
      <c r="AR108" s="2504" t="str">
        <f t="shared" ref="AR108" si="454">IF(AQ108=-3,"悪化 ",IF(AQ108=3,"改善 "," ?"))</f>
        <v xml:space="preserve">改善 </v>
      </c>
    </row>
    <row r="109" spans="1:44">
      <c r="A109" s="764"/>
      <c r="B109" s="564" t="s">
        <v>9</v>
      </c>
    </row>
    <row r="110" spans="1:44">
      <c r="A110" s="764"/>
      <c r="B110" s="564" t="s">
        <v>10</v>
      </c>
    </row>
    <row r="111" spans="1:44">
      <c r="A111" s="764"/>
      <c r="B111" s="564" t="s">
        <v>11</v>
      </c>
    </row>
    <row r="112" spans="1:44">
      <c r="A112" s="764"/>
      <c r="B112" s="564" t="s">
        <v>12</v>
      </c>
    </row>
    <row r="113" spans="1:2">
      <c r="A113" s="764"/>
      <c r="B113" s="564" t="s">
        <v>13</v>
      </c>
    </row>
    <row r="114" spans="1:2">
      <c r="A114" s="778"/>
      <c r="B114" s="1380" t="s">
        <v>14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U287"/>
  <sheetViews>
    <sheetView showGridLines="0" tabSelected="1" zoomScaleNormal="100" workbookViewId="0">
      <selection activeCell="I11" sqref="I11"/>
    </sheetView>
  </sheetViews>
  <sheetFormatPr defaultColWidth="9" defaultRowHeight="13"/>
  <cols>
    <col min="1" max="1" width="2.36328125" customWidth="1"/>
    <col min="2" max="8" width="11.90625" customWidth="1"/>
    <col min="9" max="10" width="4.90625" customWidth="1"/>
    <col min="11" max="11" width="7.08984375" customWidth="1"/>
    <col min="12" max="13" width="9.90625" customWidth="1"/>
  </cols>
  <sheetData>
    <row r="1" spans="1:21" ht="14.5" thickBot="1">
      <c r="B1" s="218"/>
      <c r="C1" s="219" t="s">
        <v>813</v>
      </c>
      <c r="D1" s="219"/>
      <c r="E1" s="219"/>
      <c r="F1" s="219"/>
      <c r="G1" s="2849">
        <v>46260</v>
      </c>
      <c r="H1" s="2849"/>
      <c r="I1" t="s">
        <v>723</v>
      </c>
      <c r="J1" t="s">
        <v>774</v>
      </c>
      <c r="M1" t="s">
        <v>453</v>
      </c>
      <c r="N1" t="s">
        <v>660</v>
      </c>
    </row>
    <row r="2" spans="1:21" ht="15" customHeight="1">
      <c r="B2" s="2850" t="s">
        <v>355</v>
      </c>
      <c r="C2" s="2850"/>
      <c r="D2" s="2850"/>
      <c r="E2" s="2850"/>
      <c r="F2" s="2850"/>
      <c r="G2" s="2850"/>
      <c r="H2" s="2850"/>
      <c r="I2" t="s">
        <v>788</v>
      </c>
      <c r="J2" t="s">
        <v>271</v>
      </c>
      <c r="L2" s="723" t="s">
        <v>1198</v>
      </c>
      <c r="M2" s="724" t="s">
        <v>1198</v>
      </c>
      <c r="N2" s="736" t="s">
        <v>1198</v>
      </c>
    </row>
    <row r="3" spans="1:21" ht="15" customHeight="1">
      <c r="D3" s="2850" t="s">
        <v>1500</v>
      </c>
      <c r="E3" s="2853"/>
      <c r="F3" s="2853"/>
      <c r="I3" t="s">
        <v>271</v>
      </c>
      <c r="J3" t="s">
        <v>828</v>
      </c>
      <c r="K3" s="587" t="s">
        <v>454</v>
      </c>
      <c r="L3" s="932" t="s">
        <v>451</v>
      </c>
      <c r="M3" s="932" t="s">
        <v>452</v>
      </c>
      <c r="N3" s="932" t="s">
        <v>659</v>
      </c>
    </row>
    <row r="4" spans="1:21" ht="15" customHeight="1" thickBot="1">
      <c r="B4" s="219"/>
      <c r="C4" s="219"/>
      <c r="D4" s="311"/>
      <c r="E4" s="312" t="s">
        <v>271</v>
      </c>
      <c r="F4" s="219"/>
      <c r="G4" s="219"/>
      <c r="H4" s="313" t="s">
        <v>364</v>
      </c>
      <c r="I4" t="s">
        <v>64</v>
      </c>
      <c r="J4" t="s">
        <v>812</v>
      </c>
      <c r="K4" s="751" t="s">
        <v>755</v>
      </c>
      <c r="L4" s="742">
        <f>'2_1CLI統計表'!B77</f>
        <v>100.80698444717679</v>
      </c>
      <c r="M4" s="220">
        <f>'2_1CLI統計表'!O77</f>
        <v>100.12</v>
      </c>
      <c r="N4" s="743">
        <f>'10関西地域_兵庫'!L16</f>
        <v>100.90410858524845</v>
      </c>
      <c r="O4" t="s">
        <v>809</v>
      </c>
      <c r="P4" t="s">
        <v>271</v>
      </c>
    </row>
    <row r="5" spans="1:21" ht="13.5" customHeight="1">
      <c r="I5" t="s">
        <v>271</v>
      </c>
      <c r="J5" t="s">
        <v>271</v>
      </c>
      <c r="K5" s="751">
        <v>2</v>
      </c>
      <c r="L5" s="742">
        <f>'2_1CLI統計表'!B78</f>
        <v>100.68048609835806</v>
      </c>
      <c r="M5" s="220">
        <f>'2_1CLI統計表'!O78</f>
        <v>100.04</v>
      </c>
      <c r="N5" s="743">
        <f>'10関西地域_兵庫'!L17</f>
        <v>100.70672275059405</v>
      </c>
    </row>
    <row r="6" spans="1:21" ht="15" customHeight="1">
      <c r="A6" s="2851" t="s">
        <v>1493</v>
      </c>
      <c r="B6" s="2852"/>
      <c r="C6" s="2852"/>
      <c r="D6" s="2852"/>
      <c r="E6" s="2852"/>
      <c r="F6" s="2852"/>
      <c r="G6" s="2852"/>
      <c r="H6" s="2852"/>
      <c r="I6" s="2852"/>
      <c r="J6" s="221" t="s">
        <v>271</v>
      </c>
      <c r="K6" s="751">
        <v>3</v>
      </c>
      <c r="L6" s="742">
        <f>'2_1CLI統計表'!B79</f>
        <v>100.57546018275067</v>
      </c>
      <c r="M6" s="220">
        <f>'2_1CLI統計表'!O79</f>
        <v>99.97</v>
      </c>
      <c r="N6" s="743">
        <f>'10関西地域_兵庫'!L18</f>
        <v>100.54095364118774</v>
      </c>
    </row>
    <row r="7" spans="1:21" ht="15" customHeight="1">
      <c r="A7" s="222"/>
      <c r="B7" s="223" t="s">
        <v>365</v>
      </c>
      <c r="C7" s="224"/>
      <c r="D7" s="224"/>
      <c r="E7" s="224"/>
      <c r="F7" s="224"/>
      <c r="G7" s="224"/>
      <c r="I7" t="s">
        <v>271</v>
      </c>
      <c r="J7" t="s">
        <v>271</v>
      </c>
      <c r="K7" s="751">
        <v>4</v>
      </c>
      <c r="L7" s="742">
        <f>'2_1CLI統計表'!B80</f>
        <v>100.54100466936615</v>
      </c>
      <c r="M7" s="220">
        <f>'2_1CLI統計表'!O80</f>
        <v>99.89</v>
      </c>
      <c r="N7" s="743">
        <f>'10関西地域_兵庫'!L19</f>
        <v>100.50547034227309</v>
      </c>
    </row>
    <row r="8" spans="1:21" ht="15" customHeight="1">
      <c r="B8" s="2854" t="s">
        <v>1501</v>
      </c>
      <c r="C8" s="2854"/>
      <c r="D8" s="2854"/>
      <c r="E8" s="2854"/>
      <c r="F8" s="2854"/>
      <c r="G8" s="2854"/>
      <c r="H8" s="2854"/>
      <c r="I8" t="s">
        <v>271</v>
      </c>
      <c r="J8" t="s">
        <v>64</v>
      </c>
      <c r="K8" s="751">
        <v>5</v>
      </c>
      <c r="L8" s="742">
        <f>'2_1CLI統計表'!B81</f>
        <v>100.52340584370286</v>
      </c>
      <c r="M8" s="220">
        <f>'2_1CLI統計表'!O81</f>
        <v>99.81</v>
      </c>
      <c r="N8" s="743">
        <f>'10関西地域_兵庫'!L20</f>
        <v>100.55950625983337</v>
      </c>
    </row>
    <row r="9" spans="1:21" ht="15" customHeight="1">
      <c r="B9" s="2854"/>
      <c r="C9" s="2854"/>
      <c r="D9" s="2854"/>
      <c r="E9" s="2854"/>
      <c r="F9" s="2854"/>
      <c r="G9" s="2854"/>
      <c r="H9" s="2854"/>
      <c r="I9" t="s">
        <v>271</v>
      </c>
      <c r="J9" s="221" t="s">
        <v>271</v>
      </c>
      <c r="K9" s="751">
        <v>6</v>
      </c>
      <c r="L9" s="742">
        <f>'2_1CLI統計表'!B82</f>
        <v>100.51794778421845</v>
      </c>
      <c r="M9" s="220">
        <f>'2_1CLI統計表'!O82</f>
        <v>99.73</v>
      </c>
      <c r="N9" s="743">
        <f>'10関西地域_兵庫'!L21</f>
        <v>100.65536270400872</v>
      </c>
    </row>
    <row r="10" spans="1:21" ht="15" customHeight="1">
      <c r="B10" s="2854"/>
      <c r="C10" s="2854"/>
      <c r="D10" s="2854"/>
      <c r="E10" s="2854"/>
      <c r="F10" s="2854"/>
      <c r="G10" s="2854"/>
      <c r="H10" s="2854"/>
      <c r="I10" t="s">
        <v>271</v>
      </c>
      <c r="J10" t="s">
        <v>271</v>
      </c>
      <c r="K10" s="751">
        <v>7</v>
      </c>
      <c r="L10" s="742">
        <f>'2_1CLI統計表'!B83</f>
        <v>100.46607478473608</v>
      </c>
      <c r="M10" s="220">
        <f>'2_1CLI統計表'!O83</f>
        <v>99.64</v>
      </c>
      <c r="N10" s="743">
        <f>'10関西地域_兵庫'!L22</f>
        <v>100.74219732748008</v>
      </c>
      <c r="O10" t="s">
        <v>271</v>
      </c>
      <c r="P10" t="s">
        <v>271</v>
      </c>
    </row>
    <row r="11" spans="1:21" ht="15" customHeight="1">
      <c r="B11" s="2854"/>
      <c r="C11" s="2854"/>
      <c r="D11" s="2854"/>
      <c r="E11" s="2854"/>
      <c r="F11" s="2854"/>
      <c r="G11" s="2854"/>
      <c r="H11" s="2854"/>
      <c r="I11" t="s">
        <v>271</v>
      </c>
      <c r="J11" t="s">
        <v>271</v>
      </c>
      <c r="K11" s="754">
        <v>8</v>
      </c>
      <c r="L11" s="742">
        <f>'2_1CLI統計表'!B84</f>
        <v>100.32832686369085</v>
      </c>
      <c r="M11" s="220">
        <f>'2_1CLI統計表'!O84</f>
        <v>99.54</v>
      </c>
      <c r="N11" s="743">
        <f>'10関西地域_兵庫'!L23</f>
        <v>100.75332136272928</v>
      </c>
      <c r="O11" t="s">
        <v>1437</v>
      </c>
      <c r="P11" t="s">
        <v>1438</v>
      </c>
    </row>
    <row r="12" spans="1:21" ht="15" customHeight="1" thickBot="1">
      <c r="B12" s="317"/>
      <c r="C12" s="226"/>
      <c r="D12" s="226"/>
      <c r="E12" s="226"/>
      <c r="F12" s="318" t="s">
        <v>1427</v>
      </c>
      <c r="G12" s="327"/>
      <c r="H12" s="327"/>
      <c r="I12" t="s">
        <v>271</v>
      </c>
      <c r="J12" t="s">
        <v>271</v>
      </c>
      <c r="K12" s="754">
        <v>9</v>
      </c>
      <c r="L12" s="742">
        <f>'2_1CLI統計表'!B85</f>
        <v>100.09640374528955</v>
      </c>
      <c r="M12" s="220">
        <f>'2_1CLI統計表'!O85</f>
        <v>99.44</v>
      </c>
      <c r="N12" s="743">
        <f>'10関西地域_兵庫'!L24</f>
        <v>100.664463801983</v>
      </c>
    </row>
    <row r="13" spans="1:21" ht="15" customHeight="1">
      <c r="B13" s="319"/>
      <c r="C13" s="320" t="s">
        <v>266</v>
      </c>
      <c r="D13" s="321"/>
      <c r="E13" s="321"/>
      <c r="F13" s="328"/>
      <c r="G13" s="2831" t="s">
        <v>459</v>
      </c>
      <c r="H13" s="2832"/>
      <c r="J13" t="s">
        <v>271</v>
      </c>
      <c r="K13" s="754">
        <v>10</v>
      </c>
      <c r="L13" s="742">
        <f>'2_1CLI統計表'!B86</f>
        <v>99.715208659078371</v>
      </c>
      <c r="M13" s="220">
        <f>'2_1CLI統計表'!O86</f>
        <v>99.32</v>
      </c>
      <c r="N13" s="743">
        <f>'10関西地域_兵庫'!L25</f>
        <v>100.39983181427965</v>
      </c>
    </row>
    <row r="14" spans="1:21" ht="12.75" customHeight="1">
      <c r="B14" s="322" t="s">
        <v>354</v>
      </c>
      <c r="C14" s="323"/>
      <c r="D14" s="2845" t="s">
        <v>268</v>
      </c>
      <c r="E14" s="2845" t="s">
        <v>771</v>
      </c>
      <c r="F14" s="2847" t="s">
        <v>65</v>
      </c>
      <c r="G14" s="2833"/>
      <c r="H14" s="2834"/>
      <c r="J14" t="s">
        <v>805</v>
      </c>
      <c r="K14" s="753">
        <v>11</v>
      </c>
      <c r="L14" s="742">
        <f>'2_1CLI統計表'!B87</f>
        <v>99.286017969628318</v>
      </c>
      <c r="M14" s="220">
        <f>'2_1CLI統計表'!O87</f>
        <v>99.18</v>
      </c>
      <c r="N14" s="743">
        <f>'10関西地域_兵庫'!L26</f>
        <v>100.0078703822989</v>
      </c>
    </row>
    <row r="15" spans="1:21" ht="15" customHeight="1" thickBot="1">
      <c r="B15" s="324"/>
      <c r="C15" s="325"/>
      <c r="D15" s="2846"/>
      <c r="E15" s="2846"/>
      <c r="F15" s="2848"/>
      <c r="G15" s="999" t="s">
        <v>269</v>
      </c>
      <c r="H15" s="998" t="s">
        <v>270</v>
      </c>
      <c r="I15" t="s">
        <v>788</v>
      </c>
      <c r="J15" t="s">
        <v>271</v>
      </c>
      <c r="K15" s="752">
        <v>12</v>
      </c>
      <c r="L15" s="742">
        <f>'2_1CLI統計表'!B88</f>
        <v>98.817164436783372</v>
      </c>
      <c r="M15" s="220">
        <f>'2_1CLI統計表'!O88</f>
        <v>99.01</v>
      </c>
      <c r="N15" s="743">
        <f>'10関西地域_兵庫'!L27</f>
        <v>99.493024062296129</v>
      </c>
    </row>
    <row r="16" spans="1:21" ht="15" customHeight="1">
      <c r="B16" s="1036">
        <v>46143</v>
      </c>
      <c r="C16" s="1037">
        <f>'2_1CLI統計表'!B165</f>
        <v>101.57126086944125</v>
      </c>
      <c r="D16" s="338">
        <f>'2_1CLI統計表'!C165</f>
        <v>0.65248024941810456</v>
      </c>
      <c r="E16" s="338">
        <f>'2_1CLI統計表'!D165</f>
        <v>2.5</v>
      </c>
      <c r="F16" s="540" t="str">
        <f>'2_1CLI統計表'!I165</f>
        <v>改善</v>
      </c>
      <c r="G16" s="2835">
        <v>44774</v>
      </c>
      <c r="H16" s="2837">
        <v>45323</v>
      </c>
      <c r="I16" t="s">
        <v>858</v>
      </c>
      <c r="J16" t="s">
        <v>271</v>
      </c>
      <c r="K16" s="969" t="s">
        <v>802</v>
      </c>
      <c r="L16" s="741">
        <f>'2_1CLI統計表'!B89</f>
        <v>98.265837199362423</v>
      </c>
      <c r="M16" s="369">
        <f>'2_1CLI統計表'!O89</f>
        <v>98.79</v>
      </c>
      <c r="N16" s="744">
        <f>'10関西地域_兵庫'!L28</f>
        <v>98.817173449356346</v>
      </c>
      <c r="U16" t="s">
        <v>271</v>
      </c>
    </row>
    <row r="17" spans="2:16" ht="16.5" customHeight="1" thickBot="1">
      <c r="B17" s="973">
        <v>46174</v>
      </c>
      <c r="C17" s="997">
        <f>'2_1CLI統計表'!B166</f>
        <v>102.34710236532058</v>
      </c>
      <c r="D17" s="1038">
        <f>'2_1CLI統計表'!C166</f>
        <v>0.77584149587933382</v>
      </c>
      <c r="E17" s="1038">
        <f>'2_1CLI統計表'!D166</f>
        <v>3.24</v>
      </c>
      <c r="F17" s="1839" t="str">
        <f>'2_1CLI統計表'!I166</f>
        <v>改善</v>
      </c>
      <c r="G17" s="2836"/>
      <c r="H17" s="2838"/>
      <c r="I17" t="s">
        <v>726</v>
      </c>
      <c r="K17" s="751">
        <v>2</v>
      </c>
      <c r="L17" s="742">
        <f>'2_1CLI統計表'!B90</f>
        <v>97.638496403026281</v>
      </c>
      <c r="M17" s="220">
        <f>'2_1CLI統計表'!O90</f>
        <v>98.54</v>
      </c>
      <c r="N17" s="743">
        <f>'10関西地域_兵庫'!L29</f>
        <v>98.011497453296641</v>
      </c>
      <c r="O17" t="s">
        <v>271</v>
      </c>
    </row>
    <row r="18" spans="2:16" ht="16.5" customHeight="1">
      <c r="B18" s="317"/>
      <c r="C18" s="995"/>
      <c r="D18" s="995"/>
      <c r="E18" s="995"/>
      <c r="F18" s="996"/>
      <c r="H18" s="329"/>
      <c r="I18" t="s">
        <v>829</v>
      </c>
      <c r="J18" t="s">
        <v>1448</v>
      </c>
      <c r="K18" s="751">
        <v>3</v>
      </c>
      <c r="L18" s="742">
        <f>'2_1CLI統計表'!B91</f>
        <v>97.038260950363124</v>
      </c>
      <c r="M18" s="220">
        <f>'2_1CLI統計表'!O91</f>
        <v>97.96</v>
      </c>
      <c r="N18" s="743">
        <f>'10関西地域_兵庫'!L30</f>
        <v>97.107167280175815</v>
      </c>
    </row>
    <row r="19" spans="2:16" ht="13.5" customHeight="1" thickBot="1">
      <c r="B19" s="330" t="s">
        <v>743</v>
      </c>
      <c r="C19" s="327"/>
      <c r="D19" s="327"/>
      <c r="E19" s="327"/>
      <c r="F19" s="2155" t="s">
        <v>1427</v>
      </c>
      <c r="G19" s="329"/>
      <c r="H19" s="1014">
        <v>45444</v>
      </c>
      <c r="I19" t="s">
        <v>271</v>
      </c>
      <c r="J19" t="s">
        <v>824</v>
      </c>
      <c r="K19" s="751">
        <v>4</v>
      </c>
      <c r="L19" s="742">
        <f>'2_1CLI統計表'!B92</f>
        <v>96.5046911531674</v>
      </c>
      <c r="M19" s="220">
        <f>'2_1CLI統計表'!O92</f>
        <v>97.49</v>
      </c>
      <c r="N19" s="743">
        <f>'10関西地域_兵庫'!L31</f>
        <v>96.225823020758895</v>
      </c>
    </row>
    <row r="20" spans="2:16" ht="13.5" customHeight="1" thickBot="1">
      <c r="B20" s="391">
        <v>46143</v>
      </c>
      <c r="C20" s="449" t="s">
        <v>519</v>
      </c>
      <c r="D20" s="336" t="s">
        <v>268</v>
      </c>
      <c r="E20" s="365" t="s">
        <v>771</v>
      </c>
      <c r="F20" s="1015" t="s">
        <v>520</v>
      </c>
      <c r="G20" s="1020" t="s">
        <v>269</v>
      </c>
      <c r="H20" s="1021" t="s">
        <v>270</v>
      </c>
      <c r="K20" s="751">
        <v>5</v>
      </c>
      <c r="L20" s="742">
        <f>'2_1CLI統計表'!B93</f>
        <v>96.187141802581962</v>
      </c>
      <c r="M20" s="220">
        <f>'2_1CLI統計表'!O93</f>
        <v>97.06</v>
      </c>
      <c r="N20" s="743">
        <f>'10関西地域_兵庫'!L32</f>
        <v>95.632281969556573</v>
      </c>
    </row>
    <row r="21" spans="2:16" ht="13.5" customHeight="1" thickBot="1">
      <c r="B21" s="326" t="s">
        <v>514</v>
      </c>
      <c r="C21" s="518">
        <f>'10関西地域_兵庫'!L104</f>
        <v>101.56636904707169</v>
      </c>
      <c r="D21" s="519">
        <f>'10関西地域_兵庫'!M104</f>
        <v>0.64757484363548201</v>
      </c>
      <c r="E21" s="520">
        <f>'10関西地域_兵庫'!N104</f>
        <v>1.89</v>
      </c>
      <c r="F21" s="1016" t="str">
        <f>'10関西地域_兵庫'!S104</f>
        <v xml:space="preserve">改善 </v>
      </c>
      <c r="G21" s="1023"/>
      <c r="H21" s="1032" t="s">
        <v>271</v>
      </c>
      <c r="I21" s="331" t="s">
        <v>788</v>
      </c>
      <c r="K21" s="751">
        <v>6</v>
      </c>
      <c r="L21" s="742">
        <f>'2_1CLI統計表'!B94</f>
        <v>96.139209771497804</v>
      </c>
      <c r="M21" s="220">
        <f>'2_1CLI統計表'!O94</f>
        <v>97.27</v>
      </c>
      <c r="N21" s="743">
        <f>'10関西地域_兵庫'!L33</f>
        <v>95.514799805089027</v>
      </c>
    </row>
    <row r="22" spans="2:16" ht="13.5" customHeight="1">
      <c r="B22" s="332" t="s">
        <v>518</v>
      </c>
      <c r="C22" s="515">
        <f>'10_2大阪'!B104</f>
        <v>101.48075029399853</v>
      </c>
      <c r="D22" s="516">
        <f>'10_2大阪'!C104</f>
        <v>0.5999089242520057</v>
      </c>
      <c r="E22" s="517">
        <f>'10_2大阪'!D104</f>
        <v>2.25</v>
      </c>
      <c r="F22" s="1017" t="str">
        <f>'10_2大阪'!I104</f>
        <v xml:space="preserve">改善 </v>
      </c>
      <c r="G22" s="1022">
        <v>43678</v>
      </c>
      <c r="H22" s="1033">
        <v>43952</v>
      </c>
      <c r="I22" t="s">
        <v>1203</v>
      </c>
      <c r="K22" s="751">
        <v>7</v>
      </c>
      <c r="L22" s="743">
        <f>'2_1CLI統計表'!B95</f>
        <v>96.369839488426052</v>
      </c>
      <c r="M22" s="493">
        <f>'2_1CLI統計表'!O95</f>
        <v>97.81</v>
      </c>
      <c r="N22" s="743">
        <f>'10関西地域_兵庫'!L34</f>
        <v>95.795668667225073</v>
      </c>
    </row>
    <row r="23" spans="2:16" ht="13.5" customHeight="1">
      <c r="B23" s="333" t="s">
        <v>515</v>
      </c>
      <c r="C23" s="339">
        <f>'10_3京都'!B104</f>
        <v>100.47763773793899</v>
      </c>
      <c r="D23" s="340">
        <f>'10_3京都'!C104</f>
        <v>5.9373497964756439E-2</v>
      </c>
      <c r="E23" s="363">
        <f>'10_3京都'!D104</f>
        <v>-0.23</v>
      </c>
      <c r="F23" s="1018" t="str">
        <f>'10_3京都'!I104</f>
        <v xml:space="preserve">改善 </v>
      </c>
      <c r="G23" s="1022">
        <v>44774</v>
      </c>
      <c r="H23" s="1033">
        <v>43983</v>
      </c>
      <c r="J23" t="s">
        <v>64</v>
      </c>
      <c r="K23" s="754">
        <v>8</v>
      </c>
      <c r="L23" s="743">
        <f>'2_1CLI統計表'!B96</f>
        <v>96.835944081197638</v>
      </c>
      <c r="M23" s="493">
        <f>'2_1CLI統計表'!O96</f>
        <v>98.17</v>
      </c>
      <c r="N23" s="743">
        <f>'10関西地域_兵庫'!L35</f>
        <v>96.354732074754125</v>
      </c>
      <c r="P23" t="s">
        <v>271</v>
      </c>
    </row>
    <row r="24" spans="2:16" ht="13.5" customHeight="1">
      <c r="B24" s="333" t="s">
        <v>516</v>
      </c>
      <c r="C24" s="339">
        <f>'10_4滋賀'!B104</f>
        <v>100.7391869607962</v>
      </c>
      <c r="D24" s="341">
        <f>'10_4滋賀'!C104</f>
        <v>0.27897923166069916</v>
      </c>
      <c r="E24" s="364">
        <f>'10_4滋賀'!D104</f>
        <v>0.94</v>
      </c>
      <c r="F24" s="1018" t="str">
        <f>'10_4滋賀'!I104</f>
        <v xml:space="preserve">改善 </v>
      </c>
      <c r="G24" s="1022">
        <v>44713</v>
      </c>
      <c r="H24" s="1033">
        <v>45017</v>
      </c>
      <c r="I24" t="s">
        <v>271</v>
      </c>
      <c r="K24" s="754">
        <v>9</v>
      </c>
      <c r="L24" s="743">
        <f>'2_1CLI統計表'!B97</f>
        <v>97.465563115168493</v>
      </c>
      <c r="M24" s="493">
        <f>'2_1CLI統計表'!O97</f>
        <v>98.47</v>
      </c>
      <c r="N24" s="743">
        <f>'10関西地域_兵庫'!L36</f>
        <v>97.12639942622134</v>
      </c>
    </row>
    <row r="25" spans="2:16" ht="13.5" customHeight="1">
      <c r="B25" s="334" t="s">
        <v>599</v>
      </c>
      <c r="C25" s="447">
        <f>'10_5奈良'!B104</f>
        <v>101.52416530592174</v>
      </c>
      <c r="D25" s="448">
        <f>'10_5奈良'!C104</f>
        <v>0.31440839151999</v>
      </c>
      <c r="E25" s="450">
        <f>'10_5奈良'!D104</f>
        <v>1.82</v>
      </c>
      <c r="F25" s="1018" t="str">
        <f>'10_5奈良'!I104</f>
        <v xml:space="preserve">改善 </v>
      </c>
      <c r="G25" s="1022">
        <v>44682</v>
      </c>
      <c r="H25" s="1033">
        <v>43983</v>
      </c>
      <c r="K25" s="754">
        <v>10</v>
      </c>
      <c r="L25" s="743">
        <f>'2_1CLI統計表'!B98</f>
        <v>98.102371249107989</v>
      </c>
      <c r="M25" s="493">
        <f>'2_1CLI統計表'!O98</f>
        <v>98.74</v>
      </c>
      <c r="N25" s="743">
        <f>'10関西地域_兵庫'!L37</f>
        <v>97.949112697552096</v>
      </c>
      <c r="O25" t="s">
        <v>271</v>
      </c>
    </row>
    <row r="26" spans="2:16" ht="13.5" customHeight="1" thickBot="1">
      <c r="B26" s="335" t="s">
        <v>517</v>
      </c>
      <c r="C26" s="366">
        <f>'10_6和歌山'!B104</f>
        <v>99.591462558340254</v>
      </c>
      <c r="D26" s="367">
        <f>'10_6和歌山'!C104</f>
        <v>5.2905459988380699E-2</v>
      </c>
      <c r="E26" s="368">
        <f>'10_6和歌山'!D104</f>
        <v>-0.69</v>
      </c>
      <c r="F26" s="1019" t="str">
        <f>'10_6和歌山'!I104</f>
        <v xml:space="preserve">改善 </v>
      </c>
      <c r="G26" s="1031">
        <v>44682</v>
      </c>
      <c r="H26" s="1034">
        <v>45139</v>
      </c>
      <c r="K26" s="753">
        <v>11</v>
      </c>
      <c r="L26" s="1004">
        <f>'2_1CLI統計表'!B99</f>
        <v>98.705908848706272</v>
      </c>
      <c r="M26" s="493">
        <f>'2_1CLI統計表'!O99</f>
        <v>99.02</v>
      </c>
      <c r="N26" s="743">
        <f>'10関西地域_兵庫'!L38</f>
        <v>98.751640548491125</v>
      </c>
    </row>
    <row r="27" spans="2:16" ht="13.5" customHeight="1">
      <c r="G27" s="327"/>
      <c r="H27" s="327"/>
      <c r="K27" s="752">
        <v>12</v>
      </c>
      <c r="L27" s="1005">
        <f>'2_1CLI統計表'!B100</f>
        <v>99.245997309576026</v>
      </c>
      <c r="M27" s="541">
        <f>'2_1CLI統計表'!O100</f>
        <v>99.29</v>
      </c>
      <c r="N27" s="745">
        <f>'10関西地域_兵庫'!L39</f>
        <v>99.521860337667448</v>
      </c>
    </row>
    <row r="28" spans="2:16">
      <c r="G28" s="327"/>
      <c r="H28" s="331"/>
      <c r="K28" s="969" t="s">
        <v>814</v>
      </c>
      <c r="L28" s="743">
        <f>'2_1CLI統計表'!B101</f>
        <v>99.708128738050149</v>
      </c>
      <c r="M28" s="493">
        <f>'2_1CLI統計表'!O101</f>
        <v>99.55</v>
      </c>
      <c r="N28" s="743">
        <f>'10関西地域_兵庫'!L40</f>
        <v>100.20512524457604</v>
      </c>
    </row>
    <row r="29" spans="2:16">
      <c r="K29" s="751">
        <v>2</v>
      </c>
      <c r="L29" s="743">
        <f>'2_1CLI統計表'!B102</f>
        <v>100.10824261269833</v>
      </c>
      <c r="M29" s="493">
        <f>'2_1CLI統計表'!O102</f>
        <v>99.81</v>
      </c>
      <c r="N29" s="743">
        <f>'10関西地域_兵庫'!L41</f>
        <v>100.72753502911323</v>
      </c>
    </row>
    <row r="30" spans="2:16">
      <c r="K30" s="751">
        <v>3</v>
      </c>
      <c r="L30" s="743">
        <f>'2_1CLI統計表'!B103</f>
        <v>100.42503696862913</v>
      </c>
      <c r="M30" s="493">
        <f>'2_1CLI統計表'!O103</f>
        <v>100.04</v>
      </c>
      <c r="N30" s="743">
        <f>'10関西地域_兵庫'!L42</f>
        <v>101.0925521638449</v>
      </c>
    </row>
    <row r="31" spans="2:16">
      <c r="K31" s="751">
        <v>4</v>
      </c>
      <c r="L31" s="743">
        <f>'2_1CLI統計表'!B104</f>
        <v>100.64666088145317</v>
      </c>
      <c r="M31" s="493">
        <f>'2_1CLI統計表'!O104</f>
        <v>100.23</v>
      </c>
      <c r="N31" s="743">
        <f>'10関西地域_兵庫'!L43</f>
        <v>101.27859063772635</v>
      </c>
    </row>
    <row r="32" spans="2:16">
      <c r="K32" s="751">
        <v>5</v>
      </c>
      <c r="L32" s="743">
        <f>'2_1CLI統計表'!B105</f>
        <v>100.76579480841424</v>
      </c>
      <c r="M32" s="493">
        <f>'2_1CLI統計表'!O105</f>
        <v>100.37</v>
      </c>
      <c r="N32" s="743">
        <f>'10関西地域_兵庫'!L44</f>
        <v>101.29915929483289</v>
      </c>
    </row>
    <row r="33" spans="3:14">
      <c r="K33" s="751">
        <v>6</v>
      </c>
      <c r="L33" s="743">
        <f>'2_1CLI統計表'!B106</f>
        <v>100.7889868129716</v>
      </c>
      <c r="M33" s="493">
        <f>'2_1CLI統計表'!O106</f>
        <v>100.46</v>
      </c>
      <c r="N33" s="743">
        <f>'10関西地域_兵庫'!L45</f>
        <v>101.17940121549033</v>
      </c>
    </row>
    <row r="34" spans="3:14">
      <c r="K34" s="751">
        <v>7</v>
      </c>
      <c r="L34" s="743">
        <f>'2_1CLI統計表'!B107</f>
        <v>100.74414412712913</v>
      </c>
      <c r="M34" s="493">
        <f>'2_1CLI統計表'!O107</f>
        <v>100.49</v>
      </c>
      <c r="N34" s="743">
        <f>'10関西地域_兵庫'!L46</f>
        <v>100.96321495874469</v>
      </c>
    </row>
    <row r="35" spans="3:14">
      <c r="K35" s="754">
        <v>8</v>
      </c>
      <c r="L35" s="743">
        <f>'2_1CLI統計表'!B108</f>
        <v>100.6585709916444</v>
      </c>
      <c r="M35" s="493">
        <f>'2_1CLI統計表'!O108</f>
        <v>100.48</v>
      </c>
      <c r="N35" s="743">
        <f>'10関西地域_兵庫'!L47</f>
        <v>100.75340175289888</v>
      </c>
    </row>
    <row r="36" spans="3:14">
      <c r="K36" s="754">
        <v>9</v>
      </c>
      <c r="L36" s="743">
        <f>'2_1CLI統計表'!B109</f>
        <v>100.56402364401563</v>
      </c>
      <c r="M36" s="493">
        <f>'2_1CLI統計表'!O109</f>
        <v>100.46</v>
      </c>
      <c r="N36" s="743">
        <f>'10関西地域_兵庫'!L48</f>
        <v>100.62833333372461</v>
      </c>
    </row>
    <row r="37" spans="3:14">
      <c r="K37" s="754">
        <v>10</v>
      </c>
      <c r="L37" s="743">
        <f>'2_1CLI統計表'!B110</f>
        <v>100.52050228544962</v>
      </c>
      <c r="M37" s="493">
        <f>'2_1CLI統計表'!O110</f>
        <v>100.45</v>
      </c>
      <c r="N37" s="743">
        <f>'10関西地域_兵庫'!L49</f>
        <v>100.645709994055</v>
      </c>
    </row>
    <row r="38" spans="3:14">
      <c r="K38" s="753">
        <v>11</v>
      </c>
      <c r="L38" s="743">
        <f>'2_1CLI統計表'!B111</f>
        <v>100.52281599236321</v>
      </c>
      <c r="M38" s="493">
        <f>'2_1CLI統計表'!O111</f>
        <v>100.45</v>
      </c>
      <c r="N38" s="743">
        <f>'10関西地域_兵庫'!L50</f>
        <v>100.78451819958714</v>
      </c>
    </row>
    <row r="39" spans="3:14">
      <c r="K39" s="751">
        <v>12</v>
      </c>
      <c r="L39" s="743">
        <f>'2_1CLI統計表'!B112</f>
        <v>100.55812691732827</v>
      </c>
      <c r="M39" s="493">
        <f>'2_1CLI統計表'!O112</f>
        <v>100.46</v>
      </c>
      <c r="N39" s="743">
        <f>'10関西地域_兵庫'!L51</f>
        <v>100.96687890470766</v>
      </c>
    </row>
    <row r="40" spans="3:14">
      <c r="K40" s="969" t="s">
        <v>856</v>
      </c>
      <c r="L40" s="744">
        <f>'2_1CLI統計表'!B113</f>
        <v>100.64369082171179</v>
      </c>
      <c r="M40" s="721">
        <f>'2_1CLI統計表'!O113</f>
        <v>100.46</v>
      </c>
      <c r="N40" s="744">
        <f>'10関西地域_兵庫'!L52</f>
        <v>101.18102448729518</v>
      </c>
    </row>
    <row r="41" spans="3:14">
      <c r="K41" s="751">
        <v>2</v>
      </c>
      <c r="L41" s="743">
        <f>'2_1CLI統計表'!B114</f>
        <v>100.82413791142054</v>
      </c>
      <c r="M41" s="493">
        <f>'2_1CLI統計表'!O114</f>
        <v>100.44</v>
      </c>
      <c r="N41" s="743">
        <f>'10関西地域_兵庫'!L53</f>
        <v>101.3691984142081</v>
      </c>
    </row>
    <row r="42" spans="3:14">
      <c r="I42" t="s">
        <v>815</v>
      </c>
      <c r="K42" s="751">
        <v>3</v>
      </c>
      <c r="L42" s="743">
        <f>'2_1CLI統計表'!B115</f>
        <v>101.0667484474092</v>
      </c>
      <c r="M42" s="493">
        <f>'2_1CLI統計表'!O115</f>
        <v>100.41</v>
      </c>
      <c r="N42" s="743">
        <f>'10関西地域_兵庫'!L54</f>
        <v>101.54943342909399</v>
      </c>
    </row>
    <row r="43" spans="3:14">
      <c r="K43" s="751">
        <v>4</v>
      </c>
      <c r="L43" s="743">
        <f>'2_1CLI統計表'!B116</f>
        <v>101.28704228996719</v>
      </c>
      <c r="M43" s="493">
        <f>'2_1CLI統計表'!O116</f>
        <v>100.37</v>
      </c>
      <c r="N43" s="743">
        <f>'10関西地域_兵庫'!L55</f>
        <v>101.66590716401973</v>
      </c>
    </row>
    <row r="44" spans="3:14">
      <c r="K44" s="751">
        <v>5</v>
      </c>
      <c r="L44" s="743">
        <f>'2_1CLI統計表'!B117</f>
        <v>101.43800615607284</v>
      </c>
      <c r="M44" s="493">
        <f>'2_1CLI統計表'!O117</f>
        <v>100.32</v>
      </c>
      <c r="N44" s="743">
        <f>'10関西地域_兵庫'!L56</f>
        <v>101.7041713476989</v>
      </c>
    </row>
    <row r="45" spans="3:14">
      <c r="K45" s="751">
        <v>6</v>
      </c>
      <c r="L45" s="743">
        <f>'2_1CLI統計表'!B118</f>
        <v>101.55320692293593</v>
      </c>
      <c r="M45" s="493">
        <f>'2_1CLI統計表'!O118</f>
        <v>100.27</v>
      </c>
      <c r="N45" s="743">
        <f>'10関西地域_兵庫'!L57</f>
        <v>101.70009545115195</v>
      </c>
    </row>
    <row r="46" spans="3:14" ht="16.5" customHeight="1">
      <c r="K46" s="751">
        <v>7</v>
      </c>
      <c r="L46" s="743">
        <f>'2_1CLI統計表'!B119</f>
        <v>101.59909825699567</v>
      </c>
      <c r="M46" s="493">
        <f>'2_1CLI統計表'!O119</f>
        <v>100.21</v>
      </c>
      <c r="N46" s="743">
        <f>'10関西地域_兵庫'!L58</f>
        <v>101.63492999318156</v>
      </c>
    </row>
    <row r="47" spans="3:14" ht="16.5" customHeight="1">
      <c r="C47" s="227" t="s">
        <v>367</v>
      </c>
      <c r="D47" s="227"/>
      <c r="K47" s="754">
        <v>8</v>
      </c>
      <c r="L47" s="743">
        <f>'2_1CLI統計表'!B120</f>
        <v>101.58836306222267</v>
      </c>
      <c r="M47" s="493">
        <f>'2_1CLI統計表'!O120</f>
        <v>100.15</v>
      </c>
      <c r="N47" s="743">
        <f>'10関西地域_兵庫'!L59</f>
        <v>101.50888439543793</v>
      </c>
    </row>
    <row r="48" spans="3:14" ht="16.5" customHeight="1">
      <c r="C48" s="228" t="s">
        <v>65</v>
      </c>
      <c r="D48" s="237" t="s">
        <v>351</v>
      </c>
      <c r="E48" s="238"/>
      <c r="F48" s="238"/>
      <c r="G48" s="239"/>
      <c r="K48" s="754">
        <v>9</v>
      </c>
      <c r="L48" s="743">
        <f>'2_1CLI統計表'!B121</f>
        <v>101.52206342148332</v>
      </c>
      <c r="M48" s="493">
        <f>'2_1CLI統計表'!O121</f>
        <v>100.09</v>
      </c>
      <c r="N48" s="743">
        <f>'10関西地域_兵庫'!L60</f>
        <v>101.28613561131046</v>
      </c>
    </row>
    <row r="49" spans="2:14" ht="16.5" customHeight="1">
      <c r="C49" s="228" t="s">
        <v>343</v>
      </c>
      <c r="D49" s="229" t="s">
        <v>368</v>
      </c>
      <c r="E49" s="230"/>
      <c r="F49" s="230"/>
      <c r="G49" s="231"/>
      <c r="K49" s="754">
        <v>10</v>
      </c>
      <c r="L49" s="743">
        <f>'2_1CLI統計表'!B122</f>
        <v>101.4368584844982</v>
      </c>
      <c r="M49" s="493">
        <f>'2_1CLI統計表'!O122</f>
        <v>100.03</v>
      </c>
      <c r="N49" s="743">
        <f>'10関西地域_兵庫'!L61</f>
        <v>101.01221853931762</v>
      </c>
    </row>
    <row r="50" spans="2:14" ht="16.5" customHeight="1">
      <c r="C50" s="228" t="s">
        <v>350</v>
      </c>
      <c r="D50" s="229" t="s">
        <v>780</v>
      </c>
      <c r="E50" s="230"/>
      <c r="F50" s="230"/>
      <c r="G50" s="231"/>
      <c r="K50" s="753">
        <v>11</v>
      </c>
      <c r="L50" s="743">
        <f>'2_1CLI統計表'!B123</f>
        <v>101.28841873488122</v>
      </c>
      <c r="M50" s="493">
        <f>'2_1CLI統計表'!O123</f>
        <v>99.98</v>
      </c>
      <c r="N50" s="743">
        <f>'10関西地域_兵庫'!L62</f>
        <v>100.73109350713065</v>
      </c>
    </row>
    <row r="51" spans="2:14" ht="16.5" customHeight="1">
      <c r="C51" s="228" t="s">
        <v>345</v>
      </c>
      <c r="D51" s="229" t="s">
        <v>455</v>
      </c>
      <c r="E51" s="230"/>
      <c r="F51" s="230"/>
      <c r="G51" s="231"/>
      <c r="K51" s="752">
        <v>12</v>
      </c>
      <c r="L51" s="745">
        <f>'2_1CLI統計表'!B124</f>
        <v>101.07419741694942</v>
      </c>
      <c r="M51" s="541">
        <f>'2_1CLI統計表'!O124</f>
        <v>99.93</v>
      </c>
      <c r="N51" s="745">
        <f>'10関西地域_兵庫'!L63</f>
        <v>100.45779777777263</v>
      </c>
    </row>
    <row r="52" spans="2:14" ht="16.5" customHeight="1">
      <c r="C52" s="228" t="s">
        <v>349</v>
      </c>
      <c r="D52" s="229" t="s">
        <v>781</v>
      </c>
      <c r="E52" s="230"/>
      <c r="F52" s="230"/>
      <c r="G52" s="231"/>
      <c r="K52" s="751" t="s">
        <v>1208</v>
      </c>
      <c r="L52" s="743">
        <f>'2_1CLI統計表'!B125</f>
        <v>100.83965919263207</v>
      </c>
      <c r="M52" s="493">
        <f>'2_1CLI統計表'!O125</f>
        <v>99.9</v>
      </c>
      <c r="N52" s="743">
        <f>'10関西地域_兵庫'!L64</f>
        <v>100.24662304621071</v>
      </c>
    </row>
    <row r="53" spans="2:14">
      <c r="C53" s="232" t="s">
        <v>281</v>
      </c>
      <c r="D53" s="233" t="s">
        <v>369</v>
      </c>
      <c r="E53" s="234"/>
      <c r="F53" s="234"/>
      <c r="G53" s="235"/>
      <c r="K53" s="751">
        <v>2</v>
      </c>
      <c r="L53" s="743">
        <f>'2_1CLI統計表'!B126</f>
        <v>100.62529124647632</v>
      </c>
      <c r="M53" s="493">
        <f>'2_1CLI統計表'!O126</f>
        <v>99.88</v>
      </c>
      <c r="N53" s="743">
        <f>'10関西地域_兵庫'!L65</f>
        <v>100.11541125972828</v>
      </c>
    </row>
    <row r="54" spans="2:14" ht="15.75" customHeight="1">
      <c r="K54" s="751">
        <v>3</v>
      </c>
      <c r="L54" s="743">
        <f>'2_1CLI統計表'!B127</f>
        <v>100.49914542513349</v>
      </c>
      <c r="M54" s="493">
        <f>'2_1CLI統計表'!O127</f>
        <v>99.87</v>
      </c>
      <c r="N54" s="743">
        <f>'10関西地域_兵庫'!L66</f>
        <v>100.03271483089249</v>
      </c>
    </row>
    <row r="55" spans="2:14" ht="15.75" customHeight="1">
      <c r="C55" s="2839" t="s">
        <v>1494</v>
      </c>
      <c r="D55" s="2840"/>
      <c r="E55" s="2840"/>
      <c r="F55" s="2841"/>
      <c r="G55" s="971"/>
      <c r="K55" s="751">
        <v>4</v>
      </c>
      <c r="L55" s="743">
        <f>'2_1CLI統計表'!B128</f>
        <v>100.43798806911938</v>
      </c>
      <c r="M55" s="493">
        <f>'2_1CLI統計表'!O128</f>
        <v>99.86</v>
      </c>
      <c r="N55" s="743">
        <f>'10関西地域_兵庫'!L67</f>
        <v>99.97554743381302</v>
      </c>
    </row>
    <row r="56" spans="2:14" ht="14">
      <c r="B56" s="205"/>
      <c r="C56" s="2842" t="s">
        <v>1495</v>
      </c>
      <c r="D56" s="2843"/>
      <c r="E56" s="2843"/>
      <c r="F56" s="2844"/>
      <c r="G56" s="972"/>
      <c r="K56" s="751">
        <v>5</v>
      </c>
      <c r="L56" s="743">
        <f>'2_1CLI統計表'!B129</f>
        <v>100.39975508610561</v>
      </c>
      <c r="M56" s="493">
        <f>'2_1CLI統計表'!O129</f>
        <v>99.86</v>
      </c>
      <c r="N56" s="743">
        <f>'10関西地域_兵庫'!L68</f>
        <v>99.941433186147691</v>
      </c>
    </row>
    <row r="57" spans="2:14">
      <c r="K57" s="751">
        <v>6</v>
      </c>
      <c r="L57" s="743">
        <f>'2_1CLI統計表'!B130</f>
        <v>100.35452284733276</v>
      </c>
      <c r="M57" s="493">
        <f>'2_1CLI統計表'!O130</f>
        <v>99.86</v>
      </c>
      <c r="N57" s="743">
        <f>'10関西地域_兵庫'!L69</f>
        <v>99.929703942103686</v>
      </c>
    </row>
    <row r="58" spans="2:14">
      <c r="K58" s="751">
        <v>7</v>
      </c>
      <c r="L58" s="743">
        <f>'2_1CLI統計表'!B131</f>
        <v>100.29720974532192</v>
      </c>
      <c r="M58" s="493">
        <f>'2_1CLI統計表'!O131</f>
        <v>99.85</v>
      </c>
      <c r="N58" s="743">
        <f>'10関西地域_兵庫'!L70</f>
        <v>99.92448128738495</v>
      </c>
    </row>
    <row r="59" spans="2:14">
      <c r="K59" s="754">
        <v>8</v>
      </c>
      <c r="L59" s="743">
        <f>'2_1CLI統計表'!B132</f>
        <v>100.15367996966891</v>
      </c>
      <c r="M59" s="493">
        <f>'2_1CLI統計表'!O132</f>
        <v>99.85</v>
      </c>
      <c r="N59" s="743">
        <f>'10関西地域_兵庫'!L71</f>
        <v>99.900580363235676</v>
      </c>
    </row>
    <row r="60" spans="2:14">
      <c r="K60" s="754">
        <v>9</v>
      </c>
      <c r="L60" s="743">
        <f>'2_1CLI統計表'!B133</f>
        <v>99.910394198702164</v>
      </c>
      <c r="M60" s="493">
        <f>'2_1CLI統計表'!O133</f>
        <v>99.84</v>
      </c>
      <c r="N60" s="743">
        <f>'10関西地域_兵庫'!L72</f>
        <v>99.806964249888452</v>
      </c>
    </row>
    <row r="61" spans="2:14">
      <c r="K61" s="754">
        <v>10</v>
      </c>
      <c r="L61" s="743">
        <f>'2_1CLI統計表'!B134</f>
        <v>99.58134842975808</v>
      </c>
      <c r="M61" s="493">
        <f>'2_1CLI統計表'!O134</f>
        <v>99.83</v>
      </c>
      <c r="N61" s="743">
        <f>'10関西地域_兵庫'!L73</f>
        <v>99.672894042204291</v>
      </c>
    </row>
    <row r="62" spans="2:14">
      <c r="K62" s="753">
        <v>11</v>
      </c>
      <c r="L62" s="743">
        <f>'2_1CLI統計表'!B135</f>
        <v>99.170271243426981</v>
      </c>
      <c r="M62" s="493">
        <f>'2_1CLI統計表'!O135</f>
        <v>99.8</v>
      </c>
      <c r="N62" s="743">
        <f>'10関西地域_兵庫'!L74</f>
        <v>99.509756505640567</v>
      </c>
    </row>
    <row r="63" spans="2:14">
      <c r="K63" s="752">
        <v>12</v>
      </c>
      <c r="L63" s="745">
        <f>'2_1CLI統計表'!B136</f>
        <v>98.810627887539283</v>
      </c>
      <c r="M63" s="541">
        <f>'2_1CLI統計表'!O136</f>
        <v>99.78</v>
      </c>
      <c r="N63" s="745">
        <f>'10関西地域_兵庫'!L75</f>
        <v>99.336863005208755</v>
      </c>
    </row>
    <row r="64" spans="2:14">
      <c r="K64" s="751" t="s">
        <v>1252</v>
      </c>
      <c r="L64" s="743">
        <f>'2_1CLI統計表'!B137</f>
        <v>98.551393184685153</v>
      </c>
      <c r="M64" s="493">
        <f>'2_1CLI統計表'!O137</f>
        <v>99.79</v>
      </c>
      <c r="N64" s="743">
        <f>'10関西地域_兵庫'!L76</f>
        <v>99.182620400530141</v>
      </c>
    </row>
    <row r="65" spans="11:14">
      <c r="K65" s="751">
        <v>2</v>
      </c>
      <c r="L65" s="743">
        <f>'2_1CLI統計表'!B138</f>
        <v>98.497549862094118</v>
      </c>
      <c r="M65" s="493">
        <f>'2_1CLI統計表'!O138</f>
        <v>99.82</v>
      </c>
      <c r="N65" s="743">
        <f>'10関西地域_兵庫'!L77</f>
        <v>99.172876405056797</v>
      </c>
    </row>
    <row r="66" spans="11:14">
      <c r="K66" s="751">
        <v>3</v>
      </c>
      <c r="L66" s="743">
        <f>'2_1CLI統計表'!B139</f>
        <v>98.620060644387223</v>
      </c>
      <c r="M66" s="493">
        <f>'2_1CLI統計表'!O139</f>
        <v>99.85</v>
      </c>
      <c r="N66" s="743">
        <f>'10関西地域_兵庫'!L78</f>
        <v>99.303405809434722</v>
      </c>
    </row>
    <row r="67" spans="11:14">
      <c r="K67" s="751">
        <v>4</v>
      </c>
      <c r="L67" s="743">
        <f>'2_1CLI統計表'!B140</f>
        <v>98.882591502514444</v>
      </c>
      <c r="M67" s="493">
        <f>'2_1CLI統計表'!O140</f>
        <v>99.88</v>
      </c>
      <c r="N67" s="743">
        <f>'10関西地域_兵庫'!L79</f>
        <v>99.556834268636479</v>
      </c>
    </row>
    <row r="68" spans="11:14">
      <c r="K68" s="751">
        <v>5</v>
      </c>
      <c r="L68" s="743">
        <f>'2_1CLI統計表'!B141</f>
        <v>99.20764880187923</v>
      </c>
      <c r="M68" s="493">
        <f>'2_1CLI統計表'!O141</f>
        <v>99.9</v>
      </c>
      <c r="N68" s="743">
        <f>'10関西地域_兵庫'!L80</f>
        <v>99.861886587793592</v>
      </c>
    </row>
    <row r="69" spans="11:14">
      <c r="K69" s="751">
        <v>6</v>
      </c>
      <c r="L69" s="743">
        <f>'2_1CLI統計表'!B142</f>
        <v>99.511784383526063</v>
      </c>
      <c r="M69" s="493">
        <f>'2_1CLI統計表'!O142</f>
        <v>99.88</v>
      </c>
      <c r="N69" s="743">
        <f>'10関西地域_兵庫'!L81</f>
        <v>100.09649945462738</v>
      </c>
    </row>
    <row r="70" spans="11:14">
      <c r="K70" s="751">
        <v>7</v>
      </c>
      <c r="L70" s="743">
        <f>'2_1CLI統計表'!B143</f>
        <v>99.740926169555536</v>
      </c>
      <c r="M70" s="493">
        <f>'2_1CLI統計表'!O143</f>
        <v>99.84</v>
      </c>
      <c r="N70" s="743">
        <f>'10関西地域_兵庫'!L82</f>
        <v>100.26784956502172</v>
      </c>
    </row>
    <row r="71" spans="11:14">
      <c r="K71" s="754">
        <v>8</v>
      </c>
      <c r="L71" s="743">
        <f>'2_1CLI統計表'!B144</f>
        <v>99.86036726938768</v>
      </c>
      <c r="M71" s="493">
        <f>'2_1CLI統計表'!O144</f>
        <v>99.78</v>
      </c>
      <c r="N71" s="743">
        <f>'10関西地域_兵庫'!L83</f>
        <v>100.28008646682918</v>
      </c>
    </row>
    <row r="72" spans="11:14">
      <c r="K72" s="754">
        <v>9</v>
      </c>
      <c r="L72" s="743">
        <f>'2_1CLI統計表'!B145</f>
        <v>99.905862077447068</v>
      </c>
      <c r="M72" s="493">
        <f>'2_1CLI統計表'!O145</f>
        <v>99.72</v>
      </c>
      <c r="N72" s="743">
        <f>'10関西地域_兵庫'!L84</f>
        <v>100.24030866086795</v>
      </c>
    </row>
    <row r="73" spans="11:14">
      <c r="K73" s="754">
        <v>10</v>
      </c>
      <c r="L73" s="743">
        <f>'2_1CLI統計表'!B146</f>
        <v>99.77260051099249</v>
      </c>
      <c r="M73" s="493">
        <f>'2_1CLI統計表'!O146</f>
        <v>99.66</v>
      </c>
      <c r="N73" s="743">
        <f>'10関西地域_兵庫'!L85</f>
        <v>100.16270535248015</v>
      </c>
    </row>
    <row r="74" spans="11:14">
      <c r="K74" s="753">
        <v>11</v>
      </c>
      <c r="L74" s="743">
        <f>'2_1CLI統計表'!B147</f>
        <v>99.641908587462481</v>
      </c>
      <c r="M74" s="493">
        <f>'2_1CLI統計表'!O147</f>
        <v>99.61</v>
      </c>
      <c r="N74" s="743">
        <f>'10関西地域_兵庫'!L86</f>
        <v>100.05946520315493</v>
      </c>
    </row>
    <row r="75" spans="11:14">
      <c r="K75" s="752">
        <v>12</v>
      </c>
      <c r="L75" s="743">
        <f>'2_1CLI統計表'!B148</f>
        <v>99.559730720156963</v>
      </c>
      <c r="M75" s="493">
        <f>'2_1CLI統計表'!O148</f>
        <v>99.56</v>
      </c>
      <c r="N75" s="743">
        <f>'10関西地域_兵庫'!L87</f>
        <v>99.959781080563602</v>
      </c>
    </row>
    <row r="76" spans="11:14">
      <c r="K76" s="969" t="s">
        <v>1451</v>
      </c>
      <c r="L76" s="744">
        <f>'2_1CLI統計表'!B149</f>
        <v>99.508268588563254</v>
      </c>
      <c r="M76" s="721">
        <f>'2_1CLI統計表'!O149</f>
        <v>99.51</v>
      </c>
      <c r="N76" s="744">
        <f>'10関西地域_兵庫'!L88</f>
        <v>99.837794222508521</v>
      </c>
    </row>
    <row r="77" spans="11:14">
      <c r="K77" s="751">
        <v>2</v>
      </c>
      <c r="L77" s="743">
        <f>'2_1CLI統計表'!B150</f>
        <v>99.427861572352697</v>
      </c>
      <c r="M77" s="493">
        <f>'2_1CLI統計表'!O150</f>
        <v>99.47</v>
      </c>
      <c r="N77" s="743">
        <f>'10関西地域_兵庫'!L89</f>
        <v>99.722201616331375</v>
      </c>
    </row>
    <row r="78" spans="11:14">
      <c r="K78" s="751">
        <v>3</v>
      </c>
      <c r="L78" s="743">
        <f>'2_1CLI統計表'!B151</f>
        <v>99.289727237580664</v>
      </c>
      <c r="M78" s="493">
        <f>'2_1CLI統計表'!O151</f>
        <v>99.43</v>
      </c>
      <c r="N78" s="743">
        <f>'10関西地域_兵庫'!L90</f>
        <v>99.630922215461169</v>
      </c>
    </row>
    <row r="79" spans="11:14">
      <c r="K79" s="751">
        <v>4</v>
      </c>
      <c r="L79" s="743">
        <f>'2_1CLI統計表'!B152</f>
        <v>99.132114553507563</v>
      </c>
      <c r="M79" s="493">
        <f>'2_1CLI統計表'!O152</f>
        <v>99.41</v>
      </c>
      <c r="N79" s="743">
        <f>'10関西地域_兵庫'!L91</f>
        <v>99.623449284066041</v>
      </c>
    </row>
    <row r="80" spans="11:14">
      <c r="K80" s="751">
        <v>5</v>
      </c>
      <c r="L80" s="743">
        <f>'2_1CLI統計表'!B153</f>
        <v>99.09502226325418</v>
      </c>
      <c r="M80" s="493">
        <f>'2_1CLI統計表'!O153</f>
        <v>99.43</v>
      </c>
      <c r="N80" s="743">
        <f>'10関西地域_兵庫'!L92</f>
        <v>99.686108517220859</v>
      </c>
    </row>
    <row r="81" spans="11:14">
      <c r="K81" s="751">
        <v>6</v>
      </c>
      <c r="L81" s="743">
        <f>'2_1CLI統計表'!B154</f>
        <v>99.135561358653007</v>
      </c>
      <c r="M81" s="493">
        <f>'2_1CLI統計表'!O154</f>
        <v>99.48</v>
      </c>
      <c r="N81" s="743">
        <f>'10関西地域_兵庫'!L93</f>
        <v>99.676908729138802</v>
      </c>
    </row>
    <row r="82" spans="11:14">
      <c r="K82" s="751">
        <v>7</v>
      </c>
      <c r="L82" s="743">
        <f>'2_1CLI統計表'!B155</f>
        <v>99.199686311136645</v>
      </c>
      <c r="M82" s="493">
        <f>'2_1CLI統計表'!O155</f>
        <v>99.57</v>
      </c>
      <c r="N82" s="743">
        <f>'10関西地域_兵庫'!L94</f>
        <v>99.553068910451501</v>
      </c>
    </row>
    <row r="83" spans="11:14">
      <c r="K83" s="754">
        <v>8</v>
      </c>
      <c r="L83" s="743">
        <f>'2_1CLI統計表'!B156</f>
        <v>99.270298636795374</v>
      </c>
      <c r="M83" s="493">
        <f>'2_1CLI統計表'!O156</f>
        <v>99.67</v>
      </c>
      <c r="N83" s="743">
        <f>'10関西地域_兵庫'!L95</f>
        <v>99.343612608847721</v>
      </c>
    </row>
    <row r="84" spans="11:14">
      <c r="K84" s="754">
        <v>9</v>
      </c>
      <c r="L84" s="743">
        <f>'2_1CLI統計表'!B157</f>
        <v>99.348734093361088</v>
      </c>
      <c r="M84" s="493">
        <f>'2_1CLI統計表'!O157</f>
        <v>99.78</v>
      </c>
      <c r="N84" s="743">
        <f>'10関西地域_兵庫'!L96</f>
        <v>99.20889582927245</v>
      </c>
    </row>
    <row r="85" spans="11:14">
      <c r="K85" s="754">
        <v>10</v>
      </c>
      <c r="L85" s="743">
        <f>'2_1CLI統計表'!B158</f>
        <v>99.399665166917316</v>
      </c>
      <c r="M85" s="493">
        <f>'2_1CLI統計表'!O158</f>
        <v>99.88</v>
      </c>
      <c r="N85" s="743">
        <f>'10関西地域_兵庫'!L97</f>
        <v>99.138065163222137</v>
      </c>
    </row>
    <row r="86" spans="11:14">
      <c r="K86" s="753">
        <v>11</v>
      </c>
      <c r="L86" s="743">
        <f>'2_1CLI統計表'!B159</f>
        <v>99.43891112297618</v>
      </c>
      <c r="M86" s="493">
        <f>'2_1CLI統計表'!O159</f>
        <v>99.95</v>
      </c>
      <c r="N86" s="743">
        <f>'10関西地域_兵庫'!L98</f>
        <v>99.141266951688564</v>
      </c>
    </row>
    <row r="87" spans="11:14">
      <c r="K87" s="752">
        <v>12</v>
      </c>
      <c r="L87" s="745">
        <f>'2_1CLI統計表'!B160</f>
        <v>99.513427145517795</v>
      </c>
      <c r="M87" s="541">
        <f>'2_1CLI統計表'!O160</f>
        <v>100.02</v>
      </c>
      <c r="N87" s="745">
        <f>'10関西地域_兵庫'!L99</f>
        <v>99.264259073715507</v>
      </c>
    </row>
    <row r="88" spans="11:14">
      <c r="K88" s="751" t="s">
        <v>1477</v>
      </c>
      <c r="L88" s="743">
        <f>'2_1CLI統計表'!B161</f>
        <v>99.659126766794003</v>
      </c>
      <c r="M88" s="493">
        <f>'2_1CLI統計表'!O161</f>
        <v>100.07</v>
      </c>
      <c r="N88" s="743">
        <f>'10関西地域_兵庫'!L100</f>
        <v>99.517619897599033</v>
      </c>
    </row>
    <row r="89" spans="11:14">
      <c r="K89" s="751">
        <v>2</v>
      </c>
      <c r="L89" s="743">
        <f>'2_1CLI統計表'!B162</f>
        <v>99.971475515241707</v>
      </c>
      <c r="M89" s="493">
        <f>'2_1CLI統計表'!O162</f>
        <v>100.12</v>
      </c>
      <c r="N89" s="743">
        <f>'10関西地域_兵庫'!L101</f>
        <v>99.867048668991387</v>
      </c>
    </row>
    <row r="90" spans="11:14">
      <c r="K90" s="751">
        <v>3</v>
      </c>
      <c r="L90" s="743">
        <f>'2_1CLI統計表'!B163</f>
        <v>100.38807247803661</v>
      </c>
      <c r="M90" s="493">
        <f>'2_1CLI統計表'!O163</f>
        <v>100.15</v>
      </c>
      <c r="N90" s="743">
        <f>'10関西地域_兵庫'!L102</f>
        <v>100.34378645753566</v>
      </c>
    </row>
    <row r="91" spans="11:14">
      <c r="K91" s="751">
        <v>4</v>
      </c>
      <c r="L91" s="743">
        <f>'2_1CLI統計表'!B164</f>
        <v>100.91878062002314</v>
      </c>
      <c r="M91" s="493">
        <f>'2_1CLI統計表'!O164</f>
        <v>100.19</v>
      </c>
      <c r="N91" s="743">
        <f>'10関西地域_兵庫'!L103</f>
        <v>100.91879420343621</v>
      </c>
    </row>
    <row r="92" spans="11:14">
      <c r="K92" s="751">
        <v>5</v>
      </c>
      <c r="L92" s="743">
        <f>'2_1CLI統計表'!B165</f>
        <v>101.57126086944125</v>
      </c>
      <c r="M92" s="493">
        <f>'2_1CLI統計表'!O165</f>
        <v>100.24</v>
      </c>
      <c r="N92" s="743">
        <f>'10関西地域_兵庫'!L104</f>
        <v>101.56636904707169</v>
      </c>
    </row>
    <row r="93" spans="11:14">
      <c r="K93" s="751">
        <v>6</v>
      </c>
      <c r="L93" s="743">
        <f>'2_1CLI統計表'!B166</f>
        <v>102.34710236532058</v>
      </c>
      <c r="M93" s="493">
        <f>'2_1CLI統計表'!O166</f>
        <v>100.3</v>
      </c>
    </row>
    <row r="94" spans="11:14">
      <c r="K94" s="751">
        <v>7</v>
      </c>
    </row>
    <row r="95" spans="11:14">
      <c r="K95" s="754">
        <v>8</v>
      </c>
    </row>
    <row r="96" spans="11:14">
      <c r="K96" s="754">
        <v>9</v>
      </c>
    </row>
    <row r="97" spans="11:14">
      <c r="K97" s="754">
        <v>10</v>
      </c>
    </row>
    <row r="98" spans="11:14">
      <c r="K98" s="753">
        <v>11</v>
      </c>
    </row>
    <row r="99" spans="11:14">
      <c r="K99" s="752">
        <v>12</v>
      </c>
      <c r="L99" s="931"/>
      <c r="M99" s="931"/>
      <c r="N99" s="931"/>
    </row>
    <row r="100" spans="11:14">
      <c r="L100" s="262"/>
    </row>
    <row r="101" spans="11:14">
      <c r="L101" s="262"/>
    </row>
    <row r="102" spans="11:14">
      <c r="L102" s="262"/>
    </row>
    <row r="103" spans="11:14">
      <c r="L103" s="262"/>
    </row>
    <row r="104" spans="11:14">
      <c r="L104" s="262"/>
    </row>
    <row r="105" spans="11:14">
      <c r="L105" s="262"/>
    </row>
    <row r="106" spans="11:14">
      <c r="L106" s="262"/>
    </row>
    <row r="107" spans="11:14">
      <c r="L107" s="262"/>
    </row>
    <row r="108" spans="11:14">
      <c r="L108" s="262"/>
    </row>
    <row r="109" spans="11:14">
      <c r="L109" s="262"/>
    </row>
    <row r="110" spans="11:14">
      <c r="L110" s="262"/>
    </row>
    <row r="111" spans="11:14">
      <c r="L111" s="262"/>
    </row>
    <row r="112" spans="11:14">
      <c r="L112" s="262"/>
    </row>
    <row r="113" spans="12:12">
      <c r="L113" s="262"/>
    </row>
    <row r="114" spans="12:12">
      <c r="L114" s="262"/>
    </row>
    <row r="115" spans="12:12">
      <c r="L115" s="262"/>
    </row>
    <row r="116" spans="12:12">
      <c r="L116" s="262"/>
    </row>
    <row r="117" spans="12:12">
      <c r="L117" s="262"/>
    </row>
    <row r="118" spans="12:12">
      <c r="L118" s="262"/>
    </row>
    <row r="119" spans="12:12">
      <c r="L119" s="262"/>
    </row>
    <row r="120" spans="12:12">
      <c r="L120" s="262"/>
    </row>
    <row r="121" spans="12:12">
      <c r="L121" s="262"/>
    </row>
    <row r="122" spans="12:12">
      <c r="L122" s="262"/>
    </row>
    <row r="123" spans="12:12">
      <c r="L123" s="262"/>
    </row>
    <row r="124" spans="12:12">
      <c r="L124" s="262"/>
    </row>
    <row r="125" spans="12:12">
      <c r="L125" s="262"/>
    </row>
    <row r="126" spans="12:12">
      <c r="L126" s="262"/>
    </row>
    <row r="127" spans="12:12">
      <c r="L127" s="262"/>
    </row>
    <row r="128" spans="12:12">
      <c r="L128" s="262"/>
    </row>
    <row r="129" spans="12:12">
      <c r="L129" s="262"/>
    </row>
    <row r="130" spans="12:12">
      <c r="L130" s="262"/>
    </row>
    <row r="131" spans="12:12">
      <c r="L131" s="262"/>
    </row>
    <row r="132" spans="12:12">
      <c r="L132" s="262"/>
    </row>
    <row r="133" spans="12:12">
      <c r="L133" s="262"/>
    </row>
    <row r="134" spans="12:12">
      <c r="L134" s="262"/>
    </row>
    <row r="135" spans="12:12">
      <c r="L135" s="262"/>
    </row>
    <row r="136" spans="12:12">
      <c r="L136" s="262"/>
    </row>
    <row r="137" spans="12:12">
      <c r="L137" s="262"/>
    </row>
    <row r="138" spans="12:12">
      <c r="L138" s="262"/>
    </row>
    <row r="139" spans="12:12">
      <c r="L139" s="262"/>
    </row>
    <row r="140" spans="12:12">
      <c r="L140" s="262"/>
    </row>
    <row r="141" spans="12:12">
      <c r="L141" s="262"/>
    </row>
    <row r="142" spans="12:12">
      <c r="L142" s="262"/>
    </row>
    <row r="143" spans="12:12">
      <c r="L143" s="262"/>
    </row>
    <row r="144" spans="12:12">
      <c r="L144" s="262"/>
    </row>
    <row r="145" spans="12:12">
      <c r="L145" s="262"/>
    </row>
    <row r="146" spans="12:12">
      <c r="L146" s="262"/>
    </row>
    <row r="147" spans="12:12">
      <c r="L147" s="262"/>
    </row>
    <row r="148" spans="12:12">
      <c r="L148" s="262"/>
    </row>
    <row r="149" spans="12:12">
      <c r="L149" s="262"/>
    </row>
    <row r="150" spans="12:12">
      <c r="L150" s="262"/>
    </row>
    <row r="151" spans="12:12">
      <c r="L151" s="262"/>
    </row>
    <row r="152" spans="12:12">
      <c r="L152" s="262"/>
    </row>
    <row r="153" spans="12:12">
      <c r="L153" s="262"/>
    </row>
    <row r="154" spans="12:12">
      <c r="L154" s="262"/>
    </row>
    <row r="155" spans="12:12">
      <c r="L155" s="262"/>
    </row>
    <row r="156" spans="12:12">
      <c r="L156" s="262"/>
    </row>
    <row r="157" spans="12:12">
      <c r="L157" s="262"/>
    </row>
    <row r="158" spans="12:12">
      <c r="L158" s="262"/>
    </row>
    <row r="159" spans="12:12">
      <c r="L159" s="262"/>
    </row>
    <row r="160" spans="12:12">
      <c r="L160" s="262"/>
    </row>
    <row r="161" spans="12:12">
      <c r="L161" s="262"/>
    </row>
    <row r="162" spans="12:12">
      <c r="L162" s="262"/>
    </row>
    <row r="163" spans="12:12">
      <c r="L163" s="262"/>
    </row>
    <row r="164" spans="12:12">
      <c r="L164" s="262"/>
    </row>
    <row r="165" spans="12:12">
      <c r="L165" s="262"/>
    </row>
    <row r="166" spans="12:12">
      <c r="L166" s="262"/>
    </row>
    <row r="167" spans="12:12">
      <c r="L167" s="262"/>
    </row>
    <row r="168" spans="12:12">
      <c r="L168" s="262"/>
    </row>
    <row r="169" spans="12:12">
      <c r="L169" s="262"/>
    </row>
    <row r="170" spans="12:12">
      <c r="L170" s="262"/>
    </row>
    <row r="171" spans="12:12">
      <c r="L171" s="262"/>
    </row>
    <row r="172" spans="12:12">
      <c r="L172" s="262"/>
    </row>
    <row r="173" spans="12:12">
      <c r="L173" s="262"/>
    </row>
    <row r="174" spans="12:12">
      <c r="L174" s="262"/>
    </row>
    <row r="175" spans="12:12">
      <c r="L175" s="262"/>
    </row>
    <row r="176" spans="12:12">
      <c r="L176" s="262"/>
    </row>
    <row r="177" spans="12:12">
      <c r="L177" s="262"/>
    </row>
    <row r="178" spans="12:12">
      <c r="L178" s="262"/>
    </row>
    <row r="179" spans="12:12">
      <c r="L179" s="262"/>
    </row>
    <row r="180" spans="12:12">
      <c r="L180" s="262"/>
    </row>
    <row r="181" spans="12:12">
      <c r="L181" s="262"/>
    </row>
    <row r="182" spans="12:12">
      <c r="L182" s="262"/>
    </row>
    <row r="183" spans="12:12">
      <c r="L183" s="262"/>
    </row>
    <row r="184" spans="12:12">
      <c r="L184" s="262"/>
    </row>
    <row r="185" spans="12:12">
      <c r="L185" s="262"/>
    </row>
    <row r="186" spans="12:12">
      <c r="L186" s="262"/>
    </row>
    <row r="187" spans="12:12">
      <c r="L187" s="262"/>
    </row>
    <row r="188" spans="12:12">
      <c r="L188" s="262"/>
    </row>
    <row r="189" spans="12:12">
      <c r="L189" s="262"/>
    </row>
    <row r="190" spans="12:12">
      <c r="L190" s="262"/>
    </row>
    <row r="191" spans="12:12">
      <c r="L191" s="262"/>
    </row>
    <row r="192" spans="12:12">
      <c r="L192" s="262"/>
    </row>
    <row r="193" spans="12:12">
      <c r="L193" s="262"/>
    </row>
    <row r="194" spans="12:12">
      <c r="L194" s="262"/>
    </row>
    <row r="195" spans="12:12">
      <c r="L195" s="262"/>
    </row>
    <row r="196" spans="12:12">
      <c r="L196" s="262"/>
    </row>
    <row r="197" spans="12:12">
      <c r="L197" s="262"/>
    </row>
    <row r="198" spans="12:12">
      <c r="L198" s="262"/>
    </row>
    <row r="199" spans="12:12">
      <c r="L199" s="262"/>
    </row>
    <row r="200" spans="12:12">
      <c r="L200" s="262"/>
    </row>
    <row r="201" spans="12:12">
      <c r="L201" s="262"/>
    </row>
    <row r="202" spans="12:12">
      <c r="L202" s="262"/>
    </row>
    <row r="203" spans="12:12">
      <c r="L203" s="262"/>
    </row>
    <row r="204" spans="12:12">
      <c r="L204" s="262"/>
    </row>
    <row r="205" spans="12:12">
      <c r="L205" s="262"/>
    </row>
    <row r="206" spans="12:12">
      <c r="L206" s="262"/>
    </row>
    <row r="207" spans="12:12">
      <c r="L207" s="262"/>
    </row>
    <row r="208" spans="12:12">
      <c r="L208" s="262"/>
    </row>
    <row r="209" spans="12:12">
      <c r="L209" s="262"/>
    </row>
    <row r="210" spans="12:12">
      <c r="L210" s="262"/>
    </row>
    <row r="211" spans="12:12">
      <c r="L211" s="262"/>
    </row>
    <row r="212" spans="12:12">
      <c r="L212" s="262"/>
    </row>
    <row r="213" spans="12:12">
      <c r="L213" s="262"/>
    </row>
    <row r="214" spans="12:12">
      <c r="L214" s="262"/>
    </row>
    <row r="215" spans="12:12">
      <c r="L215" s="262"/>
    </row>
    <row r="228" spans="12:12">
      <c r="L228" s="262"/>
    </row>
    <row r="229" spans="12:12">
      <c r="L229" s="262"/>
    </row>
    <row r="230" spans="12:12">
      <c r="L230" s="262"/>
    </row>
    <row r="231" spans="12:12">
      <c r="L231" s="262"/>
    </row>
    <row r="232" spans="12:12">
      <c r="L232" s="262"/>
    </row>
    <row r="233" spans="12:12">
      <c r="L233" s="262"/>
    </row>
    <row r="234" spans="12:12">
      <c r="L234" s="262"/>
    </row>
    <row r="235" spans="12:12">
      <c r="L235" s="262"/>
    </row>
    <row r="236" spans="12:12">
      <c r="L236" s="262"/>
    </row>
    <row r="237" spans="12:12">
      <c r="L237" s="262"/>
    </row>
    <row r="238" spans="12:12">
      <c r="L238" s="262"/>
    </row>
    <row r="239" spans="12:12">
      <c r="L239" s="262"/>
    </row>
    <row r="240" spans="12:12">
      <c r="L240" s="262"/>
    </row>
    <row r="241" spans="12:12">
      <c r="L241" s="262"/>
    </row>
    <row r="242" spans="12:12">
      <c r="L242" s="262"/>
    </row>
    <row r="243" spans="12:12">
      <c r="L243" s="262"/>
    </row>
    <row r="244" spans="12:12">
      <c r="L244" s="262"/>
    </row>
    <row r="245" spans="12:12">
      <c r="L245" s="262"/>
    </row>
    <row r="246" spans="12:12">
      <c r="L246" s="262"/>
    </row>
    <row r="247" spans="12:12">
      <c r="L247" s="262"/>
    </row>
    <row r="248" spans="12:12">
      <c r="L248" s="262"/>
    </row>
    <row r="249" spans="12:12">
      <c r="L249" s="262"/>
    </row>
    <row r="250" spans="12:12">
      <c r="L250" s="262"/>
    </row>
    <row r="251" spans="12:12">
      <c r="L251" s="262"/>
    </row>
    <row r="252" spans="12:12">
      <c r="L252" s="262"/>
    </row>
    <row r="253" spans="12:12">
      <c r="L253" s="262"/>
    </row>
    <row r="254" spans="12:12">
      <c r="L254" s="262"/>
    </row>
    <row r="255" spans="12:12">
      <c r="L255" s="262"/>
    </row>
    <row r="256" spans="12:12">
      <c r="L256" s="262"/>
    </row>
    <row r="257" spans="12:12">
      <c r="L257" s="262"/>
    </row>
    <row r="258" spans="12:12">
      <c r="L258" s="262"/>
    </row>
    <row r="259" spans="12:12">
      <c r="L259" s="262"/>
    </row>
    <row r="260" spans="12:12">
      <c r="L260" s="262"/>
    </row>
    <row r="261" spans="12:12">
      <c r="L261" s="262"/>
    </row>
    <row r="262" spans="12:12">
      <c r="L262" s="262"/>
    </row>
    <row r="263" spans="12:12">
      <c r="L263" s="262"/>
    </row>
    <row r="264" spans="12:12">
      <c r="L264" s="262"/>
    </row>
    <row r="265" spans="12:12">
      <c r="L265" s="262"/>
    </row>
    <row r="266" spans="12:12">
      <c r="L266" s="262"/>
    </row>
    <row r="267" spans="12:12">
      <c r="L267" s="262"/>
    </row>
    <row r="268" spans="12:12">
      <c r="L268" s="262"/>
    </row>
    <row r="269" spans="12:12">
      <c r="L269" s="262"/>
    </row>
    <row r="270" spans="12:12">
      <c r="L270" s="262"/>
    </row>
    <row r="271" spans="12:12">
      <c r="L271" s="262"/>
    </row>
    <row r="272" spans="12:12">
      <c r="L272" s="262"/>
    </row>
    <row r="273" spans="12:12">
      <c r="L273" s="262"/>
    </row>
    <row r="274" spans="12:12">
      <c r="L274" s="262"/>
    </row>
    <row r="275" spans="12:12">
      <c r="L275" s="262"/>
    </row>
    <row r="276" spans="12:12">
      <c r="L276" s="262"/>
    </row>
    <row r="277" spans="12:12">
      <c r="L277" s="262"/>
    </row>
    <row r="278" spans="12:12">
      <c r="L278" s="262"/>
    </row>
    <row r="279" spans="12:12">
      <c r="L279" s="262"/>
    </row>
    <row r="280" spans="12:12">
      <c r="L280" s="262"/>
    </row>
    <row r="281" spans="12:12">
      <c r="L281" s="262"/>
    </row>
    <row r="282" spans="12:12">
      <c r="L282" s="262"/>
    </row>
    <row r="283" spans="12:12">
      <c r="L283" s="262"/>
    </row>
    <row r="284" spans="12:12">
      <c r="L284" s="262"/>
    </row>
    <row r="285" spans="12:12">
      <c r="L285" s="262"/>
    </row>
    <row r="286" spans="12:12">
      <c r="L286" s="262"/>
    </row>
    <row r="287" spans="12:12">
      <c r="L287" s="262"/>
    </row>
  </sheetData>
  <dataConsolidate/>
  <mergeCells count="13">
    <mergeCell ref="G1:H1"/>
    <mergeCell ref="B2:H2"/>
    <mergeCell ref="A6:I6"/>
    <mergeCell ref="D3:F3"/>
    <mergeCell ref="B8:H11"/>
    <mergeCell ref="G13:H14"/>
    <mergeCell ref="G16:G17"/>
    <mergeCell ref="H16:H17"/>
    <mergeCell ref="C55:F55"/>
    <mergeCell ref="C56:F56"/>
    <mergeCell ref="D14:D15"/>
    <mergeCell ref="E14:E15"/>
    <mergeCell ref="F14:F15"/>
  </mergeCells>
  <phoneticPr fontId="2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Y1048576"/>
  <sheetViews>
    <sheetView workbookViewId="0">
      <pane xSplit="1" ySplit="4" topLeftCell="B159" activePane="bottomRight" state="frozen"/>
      <selection pane="topRight" activeCell="B1" sqref="B1"/>
      <selection pane="bottomLeft" activeCell="A5" sqref="A5"/>
      <selection pane="bottomRight" activeCell="J159" sqref="J159"/>
    </sheetView>
  </sheetViews>
  <sheetFormatPr defaultColWidth="9" defaultRowHeight="13"/>
  <cols>
    <col min="1" max="1" width="9.453125" style="10" customWidth="1"/>
    <col min="2" max="3" width="8.08984375" style="9" customWidth="1"/>
    <col min="4" max="4" width="9.90625" style="9" customWidth="1"/>
    <col min="5" max="6" width="9.08984375" style="9" customWidth="1"/>
    <col min="7" max="8" width="8.90625" style="9" customWidth="1"/>
    <col min="9" max="9" width="9.453125" style="9" bestFit="1" customWidth="1"/>
    <col min="10" max="10" width="8.08984375" style="9" customWidth="1"/>
    <col min="11" max="11" width="6.36328125" style="9" customWidth="1"/>
    <col min="12" max="12" width="7.36328125" style="9" customWidth="1"/>
    <col min="13" max="13" width="2.90625" style="9" customWidth="1"/>
    <col min="14" max="14" width="9.6328125" style="9" customWidth="1"/>
    <col min="15" max="16" width="9" style="9"/>
    <col min="17" max="17" width="9.90625" style="9" customWidth="1"/>
    <col min="18" max="19" width="9" style="9"/>
    <col min="20" max="20" width="9.90625" style="9" customWidth="1"/>
    <col min="21" max="21" width="8.36328125" style="9" customWidth="1"/>
    <col min="22" max="23" width="7" style="215" customWidth="1"/>
    <col min="24" max="24" width="7.36328125" style="9" customWidth="1"/>
    <col min="25" max="16384" width="9" style="9"/>
  </cols>
  <sheetData>
    <row r="1" spans="1:25" ht="14">
      <c r="A1" s="214" t="s">
        <v>1426</v>
      </c>
      <c r="B1" s="10"/>
      <c r="C1" s="10"/>
      <c r="D1" s="10"/>
      <c r="E1" s="10" t="s">
        <v>64</v>
      </c>
      <c r="F1" s="988" t="s">
        <v>775</v>
      </c>
      <c r="G1" s="988"/>
      <c r="H1" s="988"/>
      <c r="I1" s="10"/>
      <c r="J1" s="10"/>
      <c r="K1" s="10" t="s">
        <v>64</v>
      </c>
      <c r="L1" s="10"/>
      <c r="M1" s="10"/>
      <c r="N1" s="214" t="s">
        <v>462</v>
      </c>
      <c r="O1" s="10"/>
      <c r="P1" s="10"/>
      <c r="Q1" s="988" t="s">
        <v>810</v>
      </c>
      <c r="R1" s="988"/>
      <c r="S1" s="10"/>
      <c r="T1" s="2198">
        <v>46198</v>
      </c>
      <c r="U1" s="10"/>
      <c r="V1" s="227"/>
      <c r="W1" s="227"/>
      <c r="X1" s="10"/>
      <c r="Y1" s="10"/>
    </row>
    <row r="2" spans="1:25" ht="13.5" thickBot="1">
      <c r="A2" s="9"/>
      <c r="B2" s="10" t="s">
        <v>64</v>
      </c>
      <c r="C2" s="10"/>
      <c r="D2" s="10"/>
      <c r="E2" s="2872" t="s">
        <v>429</v>
      </c>
      <c r="F2" s="2872"/>
      <c r="G2" s="2872" t="s">
        <v>430</v>
      </c>
      <c r="H2" s="2872"/>
      <c r="I2" s="42"/>
      <c r="J2" s="10"/>
      <c r="K2" s="10"/>
      <c r="L2" s="10"/>
      <c r="M2" s="10"/>
      <c r="N2" s="57" t="s">
        <v>64</v>
      </c>
      <c r="O2" s="10"/>
      <c r="P2" s="10"/>
      <c r="Q2" s="10"/>
      <c r="R2" s="10"/>
      <c r="S2" s="10"/>
      <c r="T2" s="2872" t="s">
        <v>430</v>
      </c>
      <c r="U2" s="2872"/>
      <c r="V2" s="227"/>
      <c r="W2" s="227"/>
      <c r="X2" s="10"/>
      <c r="Y2" s="10"/>
    </row>
    <row r="3" spans="1:25">
      <c r="A3" s="199"/>
      <c r="B3" s="2704" t="s">
        <v>66</v>
      </c>
      <c r="C3" s="198"/>
      <c r="D3" s="198"/>
      <c r="E3" s="630" t="s">
        <v>446</v>
      </c>
      <c r="F3" s="631"/>
      <c r="G3" s="630" t="s">
        <v>447</v>
      </c>
      <c r="H3" s="631"/>
      <c r="I3" s="2873" t="s">
        <v>65</v>
      </c>
      <c r="J3" s="2875" t="s">
        <v>347</v>
      </c>
      <c r="K3" s="2875"/>
      <c r="L3" s="680" t="s">
        <v>585</v>
      </c>
      <c r="M3" s="432"/>
      <c r="N3" s="2165"/>
      <c r="O3" s="2165" t="s">
        <v>448</v>
      </c>
      <c r="P3" s="198"/>
      <c r="Q3" s="489"/>
      <c r="R3" s="682" t="s">
        <v>446</v>
      </c>
      <c r="S3" s="198"/>
      <c r="T3" s="2793" t="s">
        <v>447</v>
      </c>
      <c r="U3" s="631"/>
      <c r="V3" s="2869" t="s">
        <v>366</v>
      </c>
      <c r="W3" s="2869"/>
      <c r="X3" s="680" t="s">
        <v>585</v>
      </c>
      <c r="Y3" s="10"/>
    </row>
    <row r="4" spans="1:25" ht="13.25" customHeight="1" thickBot="1">
      <c r="A4" s="203" t="s">
        <v>352</v>
      </c>
      <c r="B4" s="706" t="s">
        <v>353</v>
      </c>
      <c r="C4" s="204" t="s">
        <v>265</v>
      </c>
      <c r="D4" s="2733" t="s">
        <v>267</v>
      </c>
      <c r="E4" s="610" t="s">
        <v>64</v>
      </c>
      <c r="F4" s="296" t="s">
        <v>265</v>
      </c>
      <c r="G4" s="610" t="s">
        <v>64</v>
      </c>
      <c r="H4" s="296" t="s">
        <v>265</v>
      </c>
      <c r="I4" s="2874"/>
      <c r="J4" s="2871" t="s">
        <v>366</v>
      </c>
      <c r="K4" s="2871"/>
      <c r="L4" s="681" t="s">
        <v>586</v>
      </c>
      <c r="M4" s="432"/>
      <c r="N4" s="2166" t="s">
        <v>352</v>
      </c>
      <c r="O4" s="1727" t="s">
        <v>449</v>
      </c>
      <c r="P4" s="204" t="s">
        <v>265</v>
      </c>
      <c r="Q4" s="296" t="s">
        <v>450</v>
      </c>
      <c r="R4" s="2721"/>
      <c r="S4" s="690" t="s">
        <v>265</v>
      </c>
      <c r="T4" s="610" t="s">
        <v>64</v>
      </c>
      <c r="U4" s="296" t="s">
        <v>265</v>
      </c>
      <c r="V4" s="2870"/>
      <c r="W4" s="2870"/>
      <c r="X4" s="681" t="s">
        <v>586</v>
      </c>
      <c r="Y4" s="10"/>
    </row>
    <row r="5" spans="1:25" ht="13.25" customHeight="1">
      <c r="A5" s="2678">
        <v>41275</v>
      </c>
      <c r="B5" s="2511">
        <v>98.000767876361394</v>
      </c>
      <c r="C5" s="968" t="s">
        <v>271</v>
      </c>
      <c r="D5" s="1678" t="s">
        <v>271</v>
      </c>
      <c r="E5" s="2735">
        <f>SUM(B5:B5)/3</f>
        <v>32.6669226254538</v>
      </c>
      <c r="F5" s="2736" t="s">
        <v>271</v>
      </c>
      <c r="G5" s="2827">
        <f>SUM(B5:B5)/7</f>
        <v>14.000109696623056</v>
      </c>
      <c r="H5" s="2170" t="s">
        <v>271</v>
      </c>
      <c r="I5" s="2750" t="s">
        <v>349</v>
      </c>
      <c r="J5" s="2740" t="str">
        <f t="shared" ref="J5:J68" si="0">IF(K5=1,"山",IF(K5=-1,"谷","---"))</f>
        <v>---</v>
      </c>
      <c r="K5" s="17">
        <v>0</v>
      </c>
      <c r="L5" s="199"/>
      <c r="M5" s="10"/>
      <c r="N5" s="2167">
        <v>41275</v>
      </c>
      <c r="O5" s="2770">
        <v>99.45</v>
      </c>
      <c r="P5" s="968" t="s">
        <v>271</v>
      </c>
      <c r="Q5" s="2170" t="s">
        <v>271</v>
      </c>
      <c r="R5" s="2769">
        <f>SUM(O5:O5)/3</f>
        <v>33.15</v>
      </c>
      <c r="S5" s="1002" t="s">
        <v>271</v>
      </c>
      <c r="T5" s="2735">
        <f>SUM(O5:O5)/7</f>
        <v>14.207142857142857</v>
      </c>
      <c r="U5" s="750" t="s">
        <v>271</v>
      </c>
      <c r="V5" s="2788" t="str">
        <f t="shared" ref="V5:V51" si="1">IF(W5=1,"山",IF(W5=-1,"谷","---"))</f>
        <v>---</v>
      </c>
      <c r="W5" s="2797">
        <v>0</v>
      </c>
      <c r="X5" s="199"/>
      <c r="Y5" s="217"/>
    </row>
    <row r="6" spans="1:25" ht="13.25" customHeight="1">
      <c r="A6" s="201">
        <v>41306</v>
      </c>
      <c r="B6" s="262">
        <v>98.457488144536654</v>
      </c>
      <c r="C6" s="21">
        <f t="shared" ref="C6:C69" si="2">B6-B5</f>
        <v>0.45672026817526046</v>
      </c>
      <c r="D6" s="683" t="s">
        <v>271</v>
      </c>
      <c r="E6" s="611">
        <f>SUM(B5:B6)/3</f>
        <v>65.48608534029934</v>
      </c>
      <c r="F6" s="633">
        <f t="shared" ref="F6:F69" si="3">E6-E5</f>
        <v>32.81916271484554</v>
      </c>
      <c r="G6" s="1722">
        <f>SUM(B5:B6)/7</f>
        <v>28.065465145842577</v>
      </c>
      <c r="H6" s="1723">
        <f t="shared" ref="H6:H69" si="4">G6-G5</f>
        <v>14.065355449219521</v>
      </c>
      <c r="I6" s="2751" t="s">
        <v>343</v>
      </c>
      <c r="J6" s="2741" t="str">
        <f t="shared" si="0"/>
        <v>---</v>
      </c>
      <c r="K6" s="17">
        <v>0</v>
      </c>
      <c r="L6" s="645"/>
      <c r="M6" s="10"/>
      <c r="N6" s="2164">
        <v>41306</v>
      </c>
      <c r="O6" s="2771">
        <v>99.65</v>
      </c>
      <c r="P6" s="36">
        <f t="shared" ref="P6:P69" si="5">O6-O5</f>
        <v>0.20000000000000284</v>
      </c>
      <c r="Q6" s="1725" t="s">
        <v>271</v>
      </c>
      <c r="R6" s="52">
        <f>SUM(O5:O6)/3</f>
        <v>66.366666666666674</v>
      </c>
      <c r="S6" s="263">
        <f t="shared" ref="S6:S69" si="6">R6-R5</f>
        <v>33.216666666666676</v>
      </c>
      <c r="T6" s="611">
        <f>SUM(O5:O6)/7</f>
        <v>28.442857142857147</v>
      </c>
      <c r="U6" s="633">
        <f t="shared" ref="U6:U69" si="7">T6-T5</f>
        <v>14.235714285714289</v>
      </c>
      <c r="V6" s="239" t="str">
        <f t="shared" si="1"/>
        <v>---</v>
      </c>
      <c r="W6" s="2798">
        <v>0</v>
      </c>
      <c r="X6" s="645"/>
      <c r="Y6" s="217"/>
    </row>
    <row r="7" spans="1:25" ht="13.25" customHeight="1">
      <c r="A7" s="201">
        <v>41334</v>
      </c>
      <c r="B7" s="262">
        <v>98.870787536307759</v>
      </c>
      <c r="C7" s="21">
        <f t="shared" si="2"/>
        <v>0.41329939177110475</v>
      </c>
      <c r="D7" s="683" t="s">
        <v>271</v>
      </c>
      <c r="E7" s="611">
        <f t="shared" ref="E7:E39" si="8">SUM(B5:B7)/3</f>
        <v>98.443014519068598</v>
      </c>
      <c r="F7" s="633">
        <f t="shared" si="3"/>
        <v>32.956929178769258</v>
      </c>
      <c r="G7" s="1722">
        <f>SUM(B5:B7)/7</f>
        <v>42.189863365315112</v>
      </c>
      <c r="H7" s="1723">
        <f t="shared" si="4"/>
        <v>14.124398219472535</v>
      </c>
      <c r="I7" s="2751" t="s">
        <v>343</v>
      </c>
      <c r="J7" s="2741" t="str">
        <f t="shared" si="0"/>
        <v>---</v>
      </c>
      <c r="K7" s="17">
        <v>0</v>
      </c>
      <c r="L7" s="645"/>
      <c r="M7" s="10"/>
      <c r="N7" s="2164">
        <v>41334</v>
      </c>
      <c r="O7" s="2771">
        <v>99.88</v>
      </c>
      <c r="P7" s="36">
        <f t="shared" si="5"/>
        <v>0.22999999999998977</v>
      </c>
      <c r="Q7" s="1725" t="s">
        <v>271</v>
      </c>
      <c r="R7" s="52">
        <f t="shared" ref="R7:R70" si="9">SUM(O5:O7)/3</f>
        <v>99.660000000000011</v>
      </c>
      <c r="S7" s="263">
        <f t="shared" si="6"/>
        <v>33.293333333333337</v>
      </c>
      <c r="T7" s="611">
        <f>SUM(O5:O7)/7</f>
        <v>42.711428571428577</v>
      </c>
      <c r="U7" s="633">
        <f t="shared" si="7"/>
        <v>14.26857142857143</v>
      </c>
      <c r="V7" s="239" t="str">
        <f t="shared" si="1"/>
        <v>---</v>
      </c>
      <c r="W7" s="2798">
        <v>0</v>
      </c>
      <c r="X7" s="645"/>
      <c r="Y7" s="217"/>
    </row>
    <row r="8" spans="1:25" ht="13.25" customHeight="1">
      <c r="A8" s="201">
        <v>41365</v>
      </c>
      <c r="B8" s="262">
        <v>99.231867595339196</v>
      </c>
      <c r="C8" s="21">
        <f t="shared" si="2"/>
        <v>0.36108005903143692</v>
      </c>
      <c r="D8" s="683" t="s">
        <v>271</v>
      </c>
      <c r="E8" s="611">
        <f t="shared" si="8"/>
        <v>98.853381092061184</v>
      </c>
      <c r="F8" s="633">
        <f t="shared" si="3"/>
        <v>0.4103665729925865</v>
      </c>
      <c r="G8" s="1722">
        <f>SUM(B5:B8)/7</f>
        <v>56.365844450363575</v>
      </c>
      <c r="H8" s="1723">
        <f t="shared" si="4"/>
        <v>14.175981085048463</v>
      </c>
      <c r="I8" s="2751" t="s">
        <v>344</v>
      </c>
      <c r="J8" s="2741" t="str">
        <f t="shared" si="0"/>
        <v>---</v>
      </c>
      <c r="K8" s="17">
        <v>0</v>
      </c>
      <c r="L8" s="645"/>
      <c r="M8" s="10"/>
      <c r="N8" s="2164">
        <v>41365</v>
      </c>
      <c r="O8" s="2771">
        <v>100.12</v>
      </c>
      <c r="P8" s="36">
        <f t="shared" si="5"/>
        <v>0.24000000000000909</v>
      </c>
      <c r="Q8" s="1725" t="s">
        <v>271</v>
      </c>
      <c r="R8" s="52">
        <f t="shared" si="9"/>
        <v>99.883333333333326</v>
      </c>
      <c r="S8" s="263">
        <f t="shared" si="6"/>
        <v>0.22333333333331495</v>
      </c>
      <c r="T8" s="611">
        <f>SUM(O5:O8)/7</f>
        <v>57.01428571428572</v>
      </c>
      <c r="U8" s="633">
        <f t="shared" si="7"/>
        <v>14.302857142857142</v>
      </c>
      <c r="V8" s="239" t="str">
        <f t="shared" si="1"/>
        <v>---</v>
      </c>
      <c r="W8" s="2798">
        <v>0</v>
      </c>
      <c r="X8" s="645"/>
      <c r="Y8" s="217"/>
    </row>
    <row r="9" spans="1:25" ht="13.25" customHeight="1">
      <c r="A9" s="201">
        <v>41395</v>
      </c>
      <c r="B9" s="262">
        <v>99.564817338314299</v>
      </c>
      <c r="C9" s="21">
        <f t="shared" si="2"/>
        <v>0.33294974297510294</v>
      </c>
      <c r="D9" s="683" t="s">
        <v>271</v>
      </c>
      <c r="E9" s="611">
        <f t="shared" si="8"/>
        <v>99.222490823320413</v>
      </c>
      <c r="F9" s="633">
        <f t="shared" si="3"/>
        <v>0.36910973125922908</v>
      </c>
      <c r="G9" s="1722">
        <f>SUM(B5:B9)/7</f>
        <v>70.589389784408482</v>
      </c>
      <c r="H9" s="1723">
        <f t="shared" si="4"/>
        <v>14.223545334044907</v>
      </c>
      <c r="I9" s="2751" t="s">
        <v>344</v>
      </c>
      <c r="J9" s="2741" t="str">
        <f t="shared" si="0"/>
        <v>---</v>
      </c>
      <c r="K9" s="17">
        <v>0</v>
      </c>
      <c r="L9" s="645"/>
      <c r="M9" s="10"/>
      <c r="N9" s="2164">
        <v>41395</v>
      </c>
      <c r="O9" s="2771">
        <v>100.35</v>
      </c>
      <c r="P9" s="36">
        <f t="shared" si="5"/>
        <v>0.22999999999998977</v>
      </c>
      <c r="Q9" s="1725" t="s">
        <v>271</v>
      </c>
      <c r="R9" s="52">
        <f t="shared" si="9"/>
        <v>100.11666666666667</v>
      </c>
      <c r="S9" s="263">
        <f t="shared" si="6"/>
        <v>0.23333333333334849</v>
      </c>
      <c r="T9" s="611">
        <f>SUM(O5:O9)/7</f>
        <v>71.350000000000009</v>
      </c>
      <c r="U9" s="633">
        <f t="shared" si="7"/>
        <v>14.335714285714289</v>
      </c>
      <c r="V9" s="239" t="str">
        <f t="shared" si="1"/>
        <v>---</v>
      </c>
      <c r="W9" s="2798">
        <v>0</v>
      </c>
      <c r="X9" s="645"/>
      <c r="Y9" s="217"/>
    </row>
    <row r="10" spans="1:25" ht="13.25" customHeight="1">
      <c r="A10" s="201">
        <v>41426</v>
      </c>
      <c r="B10" s="262">
        <v>99.874470121520602</v>
      </c>
      <c r="C10" s="21">
        <f t="shared" si="2"/>
        <v>0.30965278320630318</v>
      </c>
      <c r="D10" s="683" t="s">
        <v>271</v>
      </c>
      <c r="E10" s="611">
        <f t="shared" si="8"/>
        <v>99.557051685058028</v>
      </c>
      <c r="F10" s="633">
        <f t="shared" si="3"/>
        <v>0.33456086173761435</v>
      </c>
      <c r="G10" s="1722">
        <f>SUM(B5:B10)/7</f>
        <v>84.857171230339986</v>
      </c>
      <c r="H10" s="1723">
        <f t="shared" si="4"/>
        <v>14.267781445931504</v>
      </c>
      <c r="I10" s="2751" t="s">
        <v>344</v>
      </c>
      <c r="J10" s="2741" t="str">
        <f t="shared" si="0"/>
        <v>---</v>
      </c>
      <c r="K10" s="17">
        <v>0</v>
      </c>
      <c r="L10" s="645"/>
      <c r="M10" s="10"/>
      <c r="N10" s="2164">
        <v>41426</v>
      </c>
      <c r="O10" s="2771">
        <v>100.55</v>
      </c>
      <c r="P10" s="36">
        <f t="shared" si="5"/>
        <v>0.20000000000000284</v>
      </c>
      <c r="Q10" s="1725" t="s">
        <v>271</v>
      </c>
      <c r="R10" s="52">
        <f t="shared" si="9"/>
        <v>100.33999999999999</v>
      </c>
      <c r="S10" s="263">
        <f t="shared" si="6"/>
        <v>0.22333333333331495</v>
      </c>
      <c r="T10" s="611">
        <f>SUM(O5:O10)/7</f>
        <v>85.714285714285708</v>
      </c>
      <c r="U10" s="633">
        <f t="shared" si="7"/>
        <v>14.3642857142857</v>
      </c>
      <c r="V10" s="239" t="str">
        <f t="shared" si="1"/>
        <v>---</v>
      </c>
      <c r="W10" s="2798">
        <v>0</v>
      </c>
      <c r="X10" s="645"/>
      <c r="Y10" s="217"/>
    </row>
    <row r="11" spans="1:25" ht="13.25" customHeight="1">
      <c r="A11" s="201">
        <v>41456</v>
      </c>
      <c r="B11" s="262">
        <v>100.18519459456417</v>
      </c>
      <c r="C11" s="21">
        <f t="shared" si="2"/>
        <v>0.31072447304356388</v>
      </c>
      <c r="D11" s="683" t="s">
        <v>271</v>
      </c>
      <c r="E11" s="611">
        <f t="shared" si="8"/>
        <v>99.874827351466365</v>
      </c>
      <c r="F11" s="633">
        <f t="shared" si="3"/>
        <v>0.31777566640833754</v>
      </c>
      <c r="G11" s="1722">
        <f t="shared" ref="G11:G43" si="10">SUM(B5:B11)/7</f>
        <v>99.169341886706306</v>
      </c>
      <c r="H11" s="1723">
        <f t="shared" si="4"/>
        <v>14.31217065636632</v>
      </c>
      <c r="I11" s="2751" t="s">
        <v>344</v>
      </c>
      <c r="J11" s="2741" t="str">
        <f t="shared" si="0"/>
        <v>---</v>
      </c>
      <c r="K11" s="17">
        <v>0</v>
      </c>
      <c r="L11" s="645"/>
      <c r="M11" s="10"/>
      <c r="N11" s="2164">
        <v>41456</v>
      </c>
      <c r="O11" s="2771">
        <v>100.73</v>
      </c>
      <c r="P11" s="36">
        <f t="shared" si="5"/>
        <v>0.18000000000000682</v>
      </c>
      <c r="Q11" s="1725" t="s">
        <v>271</v>
      </c>
      <c r="R11" s="52">
        <f t="shared" si="9"/>
        <v>100.54333333333334</v>
      </c>
      <c r="S11" s="263">
        <f t="shared" si="6"/>
        <v>0.20333333333334735</v>
      </c>
      <c r="T11" s="611">
        <f t="shared" ref="T11:T74" si="11">SUM(O5:O11)/7</f>
        <v>100.10428571428572</v>
      </c>
      <c r="U11" s="633">
        <f t="shared" si="7"/>
        <v>14.390000000000015</v>
      </c>
      <c r="V11" s="239" t="str">
        <f t="shared" si="1"/>
        <v>---</v>
      </c>
      <c r="W11" s="2798">
        <v>0</v>
      </c>
      <c r="X11" s="645"/>
      <c r="Y11" s="217"/>
    </row>
    <row r="12" spans="1:25" ht="13.25" customHeight="1">
      <c r="A12" s="201">
        <v>41487</v>
      </c>
      <c r="B12" s="262">
        <v>100.53683974717968</v>
      </c>
      <c r="C12" s="21">
        <f t="shared" si="2"/>
        <v>0.35164515261551799</v>
      </c>
      <c r="D12" s="683" t="s">
        <v>271</v>
      </c>
      <c r="E12" s="611">
        <f t="shared" si="8"/>
        <v>100.19883482108816</v>
      </c>
      <c r="F12" s="633">
        <f t="shared" si="3"/>
        <v>0.32400746962179028</v>
      </c>
      <c r="G12" s="1722">
        <f t="shared" si="10"/>
        <v>99.53163786825175</v>
      </c>
      <c r="H12" s="1723">
        <f t="shared" si="4"/>
        <v>0.36229598154544362</v>
      </c>
      <c r="I12" s="2751" t="s">
        <v>344</v>
      </c>
      <c r="J12" s="2741" t="str">
        <f t="shared" si="0"/>
        <v>---</v>
      </c>
      <c r="K12" s="17">
        <v>0</v>
      </c>
      <c r="L12" s="645"/>
      <c r="M12" s="10"/>
      <c r="N12" s="2164">
        <v>41487</v>
      </c>
      <c r="O12" s="2771">
        <v>100.89</v>
      </c>
      <c r="P12" s="36">
        <f t="shared" si="5"/>
        <v>0.15999999999999659</v>
      </c>
      <c r="Q12" s="1725" t="s">
        <v>271</v>
      </c>
      <c r="R12" s="52">
        <f t="shared" si="9"/>
        <v>100.72333333333334</v>
      </c>
      <c r="S12" s="263">
        <f t="shared" si="6"/>
        <v>0.18000000000000682</v>
      </c>
      <c r="T12" s="611">
        <f t="shared" si="11"/>
        <v>100.30999999999999</v>
      </c>
      <c r="U12" s="633">
        <f t="shared" si="7"/>
        <v>0.20571428571426509</v>
      </c>
      <c r="V12" s="239" t="str">
        <f t="shared" si="1"/>
        <v>---</v>
      </c>
      <c r="W12" s="2798">
        <v>0</v>
      </c>
      <c r="X12" s="645"/>
      <c r="Y12" s="217"/>
    </row>
    <row r="13" spans="1:25" ht="13.25" customHeight="1">
      <c r="A13" s="201">
        <v>41518</v>
      </c>
      <c r="B13" s="262">
        <v>100.97475228868991</v>
      </c>
      <c r="C13" s="21">
        <f t="shared" si="2"/>
        <v>0.4379125415102294</v>
      </c>
      <c r="D13" s="683" t="s">
        <v>271</v>
      </c>
      <c r="E13" s="611">
        <f t="shared" si="8"/>
        <v>100.56559554347791</v>
      </c>
      <c r="F13" s="633">
        <f t="shared" si="3"/>
        <v>0.36676072238975621</v>
      </c>
      <c r="G13" s="1722">
        <f t="shared" si="10"/>
        <v>99.89124703170225</v>
      </c>
      <c r="H13" s="1723">
        <f t="shared" si="4"/>
        <v>0.35960916345050009</v>
      </c>
      <c r="I13" s="2751" t="s">
        <v>344</v>
      </c>
      <c r="J13" s="2741" t="str">
        <f t="shared" si="0"/>
        <v>---</v>
      </c>
      <c r="K13" s="17">
        <v>0</v>
      </c>
      <c r="L13" s="645"/>
      <c r="M13" s="10"/>
      <c r="N13" s="2164">
        <v>41518</v>
      </c>
      <c r="O13" s="2771">
        <v>101.04</v>
      </c>
      <c r="P13" s="36">
        <f t="shared" si="5"/>
        <v>0.15000000000000568</v>
      </c>
      <c r="Q13" s="1725" t="s">
        <v>271</v>
      </c>
      <c r="R13" s="52">
        <f t="shared" si="9"/>
        <v>100.88666666666667</v>
      </c>
      <c r="S13" s="263">
        <f t="shared" si="6"/>
        <v>0.16333333333332689</v>
      </c>
      <c r="T13" s="611">
        <f t="shared" si="11"/>
        <v>100.50857142857144</v>
      </c>
      <c r="U13" s="633">
        <f t="shared" si="7"/>
        <v>0.19857142857145504</v>
      </c>
      <c r="V13" s="239" t="str">
        <f t="shared" si="1"/>
        <v>---</v>
      </c>
      <c r="W13" s="2798">
        <v>0</v>
      </c>
      <c r="X13" s="645"/>
      <c r="Y13" s="217"/>
    </row>
    <row r="14" spans="1:25" ht="13.25" customHeight="1">
      <c r="A14" s="201">
        <v>41548</v>
      </c>
      <c r="B14" s="262">
        <v>101.44065659006039</v>
      </c>
      <c r="C14" s="21">
        <f t="shared" si="2"/>
        <v>0.46590430137047179</v>
      </c>
      <c r="D14" s="683" t="s">
        <v>271</v>
      </c>
      <c r="E14" s="611">
        <f t="shared" si="8"/>
        <v>100.98408287530999</v>
      </c>
      <c r="F14" s="633">
        <f t="shared" si="3"/>
        <v>0.41848733183208253</v>
      </c>
      <c r="G14" s="1722">
        <f t="shared" si="10"/>
        <v>100.25837118223832</v>
      </c>
      <c r="H14" s="1723">
        <f t="shared" si="4"/>
        <v>0.36712415053607117</v>
      </c>
      <c r="I14" s="2751" t="s">
        <v>344</v>
      </c>
      <c r="J14" s="2741" t="str">
        <f t="shared" si="0"/>
        <v>---</v>
      </c>
      <c r="K14" s="17">
        <v>0</v>
      </c>
      <c r="L14" s="645"/>
      <c r="M14" s="10"/>
      <c r="N14" s="2164">
        <v>41548</v>
      </c>
      <c r="O14" s="2771">
        <v>101.16</v>
      </c>
      <c r="P14" s="36">
        <f t="shared" si="5"/>
        <v>0.11999999999999034</v>
      </c>
      <c r="Q14" s="1725" t="s">
        <v>271</v>
      </c>
      <c r="R14" s="52">
        <f t="shared" si="9"/>
        <v>101.03000000000002</v>
      </c>
      <c r="S14" s="263">
        <f t="shared" si="6"/>
        <v>0.14333333333334508</v>
      </c>
      <c r="T14" s="611">
        <f t="shared" si="11"/>
        <v>100.69142857142856</v>
      </c>
      <c r="U14" s="633">
        <f t="shared" si="7"/>
        <v>0.18285714285711663</v>
      </c>
      <c r="V14" s="239" t="str">
        <f t="shared" si="1"/>
        <v>---</v>
      </c>
      <c r="W14" s="2798">
        <v>0</v>
      </c>
      <c r="X14" s="645"/>
      <c r="Y14" s="217"/>
    </row>
    <row r="15" spans="1:25" ht="13.25" customHeight="1">
      <c r="A15" s="201">
        <v>41579</v>
      </c>
      <c r="B15" s="262">
        <v>101.79402172135498</v>
      </c>
      <c r="C15" s="21">
        <f t="shared" si="2"/>
        <v>0.3533651312945949</v>
      </c>
      <c r="D15" s="683" t="s">
        <v>271</v>
      </c>
      <c r="E15" s="611">
        <f t="shared" si="8"/>
        <v>101.40314353336844</v>
      </c>
      <c r="F15" s="633">
        <f t="shared" si="3"/>
        <v>0.4190606580584415</v>
      </c>
      <c r="G15" s="1722">
        <f t="shared" si="10"/>
        <v>100.62439320024058</v>
      </c>
      <c r="H15" s="1723">
        <f t="shared" si="4"/>
        <v>0.36602201800225487</v>
      </c>
      <c r="I15" s="2751" t="s">
        <v>344</v>
      </c>
      <c r="J15" s="2741" t="str">
        <f t="shared" si="0"/>
        <v>---</v>
      </c>
      <c r="K15" s="17">
        <v>0</v>
      </c>
      <c r="L15" s="645"/>
      <c r="M15" s="10"/>
      <c r="N15" s="2164">
        <v>41579</v>
      </c>
      <c r="O15" s="2771">
        <v>101.23</v>
      </c>
      <c r="P15" s="36">
        <f t="shared" si="5"/>
        <v>7.000000000000739E-2</v>
      </c>
      <c r="Q15" s="1725" t="s">
        <v>271</v>
      </c>
      <c r="R15" s="52">
        <f t="shared" si="9"/>
        <v>101.14333333333333</v>
      </c>
      <c r="S15" s="263">
        <f t="shared" si="6"/>
        <v>0.11333333333331552</v>
      </c>
      <c r="T15" s="394">
        <f t="shared" si="11"/>
        <v>100.85000000000001</v>
      </c>
      <c r="U15" s="297">
        <f t="shared" si="7"/>
        <v>0.15857142857144879</v>
      </c>
      <c r="V15" s="239" t="str">
        <f t="shared" si="1"/>
        <v>---</v>
      </c>
      <c r="W15" s="2798">
        <v>0</v>
      </c>
      <c r="X15" s="645"/>
      <c r="Y15" s="217"/>
    </row>
    <row r="16" spans="1:25" s="10" customFormat="1" ht="13.25" customHeight="1">
      <c r="A16" s="256">
        <v>41609</v>
      </c>
      <c r="B16" s="2723">
        <v>101.9186243880871</v>
      </c>
      <c r="C16" s="253">
        <f t="shared" si="2"/>
        <v>0.12460266673211606</v>
      </c>
      <c r="D16" s="684" t="s">
        <v>271</v>
      </c>
      <c r="E16" s="395">
        <f t="shared" si="8"/>
        <v>101.71776756650081</v>
      </c>
      <c r="F16" s="298">
        <f t="shared" si="3"/>
        <v>0.3146240331323753</v>
      </c>
      <c r="G16" s="2828">
        <f t="shared" si="10"/>
        <v>100.96065135020811</v>
      </c>
      <c r="H16" s="2171">
        <f t="shared" si="4"/>
        <v>0.33625814996753434</v>
      </c>
      <c r="I16" s="2752" t="s">
        <v>344</v>
      </c>
      <c r="J16" s="2742" t="str">
        <f t="shared" si="0"/>
        <v>山</v>
      </c>
      <c r="K16" s="2763">
        <v>1</v>
      </c>
      <c r="L16" s="2714"/>
      <c r="N16" s="2168">
        <v>41609</v>
      </c>
      <c r="O16" s="2772">
        <v>101.23</v>
      </c>
      <c r="P16" s="253">
        <f t="shared" si="5"/>
        <v>0</v>
      </c>
      <c r="Q16" s="2171" t="s">
        <v>271</v>
      </c>
      <c r="R16" s="2734">
        <f t="shared" si="9"/>
        <v>101.20666666666666</v>
      </c>
      <c r="S16" s="694">
        <f t="shared" si="6"/>
        <v>6.3333333333332575E-2</v>
      </c>
      <c r="T16" s="395">
        <f t="shared" si="11"/>
        <v>100.97571428571429</v>
      </c>
      <c r="U16" s="298">
        <f t="shared" si="7"/>
        <v>0.125714285714281</v>
      </c>
      <c r="V16" s="2789" t="str">
        <f t="shared" si="1"/>
        <v>山</v>
      </c>
      <c r="W16" s="2799">
        <v>1</v>
      </c>
      <c r="X16" s="2714"/>
      <c r="Y16" s="217"/>
    </row>
    <row r="17" spans="1:25" ht="13.25" customHeight="1">
      <c r="A17" s="201">
        <v>41640</v>
      </c>
      <c r="B17" s="262">
        <v>101.74228854437976</v>
      </c>
      <c r="C17" s="21">
        <f t="shared" si="2"/>
        <v>-0.17633584370733502</v>
      </c>
      <c r="D17" s="687">
        <f t="shared" ref="D17:D80" si="12">ROUND((B17-B5)/B5*100,2)</f>
        <v>3.82</v>
      </c>
      <c r="E17" s="611">
        <f t="shared" si="8"/>
        <v>101.81831155127395</v>
      </c>
      <c r="F17" s="633">
        <f t="shared" si="3"/>
        <v>0.10054398477313953</v>
      </c>
      <c r="G17" s="1722">
        <f t="shared" si="10"/>
        <v>101.22748255347371</v>
      </c>
      <c r="H17" s="1723">
        <f t="shared" si="4"/>
        <v>0.26683120326559617</v>
      </c>
      <c r="I17" s="2751" t="s">
        <v>344</v>
      </c>
      <c r="J17" s="2743" t="str">
        <f t="shared" si="0"/>
        <v>---</v>
      </c>
      <c r="K17" s="17">
        <v>0</v>
      </c>
      <c r="L17" s="645"/>
      <c r="M17" s="10"/>
      <c r="N17" s="2164">
        <v>41640</v>
      </c>
      <c r="O17" s="2771">
        <v>101.15</v>
      </c>
      <c r="P17" s="36">
        <f t="shared" si="5"/>
        <v>-7.9999999999998295E-2</v>
      </c>
      <c r="Q17" s="297">
        <f t="shared" ref="Q17:Q80" si="13">ROUND((O17-O5)/O5*100,2)</f>
        <v>1.71</v>
      </c>
      <c r="R17" s="52">
        <f t="shared" si="9"/>
        <v>101.20333333333333</v>
      </c>
      <c r="S17" s="263">
        <f t="shared" si="6"/>
        <v>-3.3333333333303017E-3</v>
      </c>
      <c r="T17" s="611">
        <f t="shared" si="11"/>
        <v>101.06142857142858</v>
      </c>
      <c r="U17" s="633">
        <f t="shared" si="7"/>
        <v>8.5714285714288962E-2</v>
      </c>
      <c r="V17" s="239" t="str">
        <f t="shared" si="1"/>
        <v>---</v>
      </c>
      <c r="W17" s="2798">
        <v>0</v>
      </c>
      <c r="X17" s="645"/>
      <c r="Y17" s="217"/>
    </row>
    <row r="18" spans="1:25" ht="13.25" customHeight="1">
      <c r="A18" s="201">
        <v>41671</v>
      </c>
      <c r="B18" s="262">
        <v>101.32345921439679</v>
      </c>
      <c r="C18" s="21">
        <f t="shared" si="2"/>
        <v>-0.41882932998296951</v>
      </c>
      <c r="D18" s="687">
        <f t="shared" si="12"/>
        <v>2.91</v>
      </c>
      <c r="E18" s="611">
        <f t="shared" si="8"/>
        <v>101.66145738228788</v>
      </c>
      <c r="F18" s="633">
        <f t="shared" si="3"/>
        <v>-0.1568541689860723</v>
      </c>
      <c r="G18" s="1722">
        <f t="shared" si="10"/>
        <v>101.39009178487838</v>
      </c>
      <c r="H18" s="1723">
        <f t="shared" si="4"/>
        <v>0.16260923140467298</v>
      </c>
      <c r="I18" s="2751" t="s">
        <v>350</v>
      </c>
      <c r="J18" s="2741" t="str">
        <f t="shared" si="0"/>
        <v>---</v>
      </c>
      <c r="K18" s="17">
        <v>0</v>
      </c>
      <c r="L18" s="645"/>
      <c r="M18" s="10"/>
      <c r="N18" s="2164">
        <v>41671</v>
      </c>
      <c r="O18" s="2771">
        <v>100.99</v>
      </c>
      <c r="P18" s="36">
        <f t="shared" si="5"/>
        <v>-0.1600000000000108</v>
      </c>
      <c r="Q18" s="297">
        <f t="shared" si="13"/>
        <v>1.34</v>
      </c>
      <c r="R18" s="52">
        <f t="shared" si="9"/>
        <v>101.12333333333333</v>
      </c>
      <c r="S18" s="263">
        <f t="shared" si="6"/>
        <v>-7.9999999999998295E-2</v>
      </c>
      <c r="T18" s="611">
        <f t="shared" si="11"/>
        <v>101.09857142857143</v>
      </c>
      <c r="U18" s="633">
        <f t="shared" si="7"/>
        <v>3.7142857142853813E-2</v>
      </c>
      <c r="V18" s="239" t="str">
        <f t="shared" si="1"/>
        <v>---</v>
      </c>
      <c r="W18" s="2798">
        <v>0</v>
      </c>
      <c r="X18" s="645"/>
      <c r="Y18" s="217"/>
    </row>
    <row r="19" spans="1:25" ht="13.25" customHeight="1">
      <c r="A19" s="201">
        <v>41699</v>
      </c>
      <c r="B19" s="262">
        <v>100.781621008602</v>
      </c>
      <c r="C19" s="21">
        <f t="shared" si="2"/>
        <v>-0.54183820579478947</v>
      </c>
      <c r="D19" s="687">
        <f t="shared" si="12"/>
        <v>1.93</v>
      </c>
      <c r="E19" s="611">
        <f t="shared" si="8"/>
        <v>101.28245625579285</v>
      </c>
      <c r="F19" s="633">
        <f t="shared" si="3"/>
        <v>-0.3790011264950266</v>
      </c>
      <c r="G19" s="611">
        <f t="shared" si="10"/>
        <v>101.42506053651013</v>
      </c>
      <c r="H19" s="633">
        <f t="shared" si="4"/>
        <v>3.4968751631751616E-2</v>
      </c>
      <c r="I19" s="2751" t="s">
        <v>350</v>
      </c>
      <c r="J19" s="2741" t="str">
        <f t="shared" si="0"/>
        <v>---</v>
      </c>
      <c r="K19" s="17">
        <v>0</v>
      </c>
      <c r="L19" s="645"/>
      <c r="M19" s="10"/>
      <c r="N19" s="2164">
        <v>41699</v>
      </c>
      <c r="O19" s="2771">
        <v>100.78</v>
      </c>
      <c r="P19" s="36">
        <f t="shared" si="5"/>
        <v>-0.20999999999999375</v>
      </c>
      <c r="Q19" s="297">
        <f t="shared" si="13"/>
        <v>0.9</v>
      </c>
      <c r="R19" s="52">
        <f t="shared" si="9"/>
        <v>100.97333333333331</v>
      </c>
      <c r="S19" s="263">
        <f t="shared" si="6"/>
        <v>-0.1500000000000199</v>
      </c>
      <c r="T19" s="611">
        <f t="shared" si="11"/>
        <v>101.08285714285715</v>
      </c>
      <c r="U19" s="633">
        <f t="shared" si="7"/>
        <v>-1.5714285714281573E-2</v>
      </c>
      <c r="V19" s="239" t="str">
        <f t="shared" si="1"/>
        <v>---</v>
      </c>
      <c r="W19" s="2798">
        <v>0</v>
      </c>
      <c r="X19" s="645"/>
      <c r="Y19" s="217"/>
    </row>
    <row r="20" spans="1:25" ht="13.25" customHeight="1">
      <c r="A20" s="201">
        <v>41730</v>
      </c>
      <c r="B20" s="262">
        <v>100.26220032344717</v>
      </c>
      <c r="C20" s="21">
        <f t="shared" si="2"/>
        <v>-0.51942068515482731</v>
      </c>
      <c r="D20" s="687">
        <f t="shared" si="12"/>
        <v>1.04</v>
      </c>
      <c r="E20" s="611">
        <f t="shared" si="8"/>
        <v>100.78909351548198</v>
      </c>
      <c r="F20" s="633">
        <f t="shared" si="3"/>
        <v>-0.49336274031087157</v>
      </c>
      <c r="G20" s="611">
        <f t="shared" si="10"/>
        <v>101.32326739861831</v>
      </c>
      <c r="H20" s="633">
        <f t="shared" si="4"/>
        <v>-0.10179313789181776</v>
      </c>
      <c r="I20" s="2751" t="s">
        <v>346</v>
      </c>
      <c r="J20" s="2741" t="str">
        <f t="shared" si="0"/>
        <v>---</v>
      </c>
      <c r="K20" s="17">
        <v>0</v>
      </c>
      <c r="L20" s="645"/>
      <c r="M20" s="10"/>
      <c r="N20" s="2164">
        <v>41730</v>
      </c>
      <c r="O20" s="2771">
        <v>100.53</v>
      </c>
      <c r="P20" s="36">
        <f t="shared" si="5"/>
        <v>-0.25</v>
      </c>
      <c r="Q20" s="297">
        <f t="shared" si="13"/>
        <v>0.41</v>
      </c>
      <c r="R20" s="52">
        <f t="shared" si="9"/>
        <v>100.76666666666665</v>
      </c>
      <c r="S20" s="263">
        <f t="shared" si="6"/>
        <v>-0.20666666666666345</v>
      </c>
      <c r="T20" s="611">
        <f t="shared" si="11"/>
        <v>101.00999999999999</v>
      </c>
      <c r="U20" s="633">
        <f t="shared" si="7"/>
        <v>-7.2857142857159829E-2</v>
      </c>
      <c r="V20" s="239" t="str">
        <f t="shared" si="1"/>
        <v>---</v>
      </c>
      <c r="W20" s="2798">
        <v>0</v>
      </c>
      <c r="X20" s="645"/>
      <c r="Y20" s="217"/>
    </row>
    <row r="21" spans="1:25" ht="13.25" customHeight="1">
      <c r="A21" s="201">
        <v>41760</v>
      </c>
      <c r="B21" s="262">
        <v>99.857248349562653</v>
      </c>
      <c r="C21" s="21">
        <f t="shared" si="2"/>
        <v>-0.40495197388452198</v>
      </c>
      <c r="D21" s="687">
        <f t="shared" si="12"/>
        <v>0.28999999999999998</v>
      </c>
      <c r="E21" s="611">
        <f t="shared" si="8"/>
        <v>100.30035656053728</v>
      </c>
      <c r="F21" s="633">
        <f t="shared" si="3"/>
        <v>-0.48873695494469871</v>
      </c>
      <c r="G21" s="611">
        <f t="shared" si="10"/>
        <v>101.09706622140435</v>
      </c>
      <c r="H21" s="633">
        <f t="shared" si="4"/>
        <v>-0.22620117721396582</v>
      </c>
      <c r="I21" s="2751" t="s">
        <v>346</v>
      </c>
      <c r="J21" s="2741" t="str">
        <f t="shared" si="0"/>
        <v>---</v>
      </c>
      <c r="K21" s="17">
        <v>0</v>
      </c>
      <c r="L21" s="645"/>
      <c r="M21" s="10"/>
      <c r="N21" s="2164">
        <v>41760</v>
      </c>
      <c r="O21" s="2771">
        <v>100.29</v>
      </c>
      <c r="P21" s="36">
        <f t="shared" si="5"/>
        <v>-0.23999999999999488</v>
      </c>
      <c r="Q21" s="297">
        <f t="shared" si="13"/>
        <v>-0.06</v>
      </c>
      <c r="R21" s="52">
        <f t="shared" si="9"/>
        <v>100.53333333333335</v>
      </c>
      <c r="S21" s="263">
        <f t="shared" si="6"/>
        <v>-0.23333333333330586</v>
      </c>
      <c r="T21" s="611">
        <f t="shared" si="11"/>
        <v>100.88571428571427</v>
      </c>
      <c r="U21" s="633">
        <f t="shared" si="7"/>
        <v>-0.124285714285719</v>
      </c>
      <c r="V21" s="239" t="str">
        <f t="shared" si="1"/>
        <v>---</v>
      </c>
      <c r="W21" s="2798">
        <v>0</v>
      </c>
      <c r="X21" s="645"/>
      <c r="Y21" s="217"/>
    </row>
    <row r="22" spans="1:25" ht="13.25" customHeight="1">
      <c r="A22" s="201">
        <v>41791</v>
      </c>
      <c r="B22" s="262">
        <v>99.608728676963267</v>
      </c>
      <c r="C22" s="21">
        <f t="shared" si="2"/>
        <v>-0.2485196725993859</v>
      </c>
      <c r="D22" s="687">
        <f t="shared" si="12"/>
        <v>-0.27</v>
      </c>
      <c r="E22" s="611">
        <f t="shared" si="8"/>
        <v>99.909392449991017</v>
      </c>
      <c r="F22" s="633">
        <f t="shared" si="3"/>
        <v>-0.39096411054626401</v>
      </c>
      <c r="G22" s="611">
        <f t="shared" si="10"/>
        <v>100.78488150077695</v>
      </c>
      <c r="H22" s="633">
        <f t="shared" si="4"/>
        <v>-0.31218472062739977</v>
      </c>
      <c r="I22" s="2751" t="s">
        <v>346</v>
      </c>
      <c r="J22" s="2741" t="str">
        <f t="shared" si="0"/>
        <v>---</v>
      </c>
      <c r="K22" s="17">
        <v>0</v>
      </c>
      <c r="L22" s="645"/>
      <c r="M22" s="10"/>
      <c r="N22" s="2164">
        <v>41791</v>
      </c>
      <c r="O22" s="2771">
        <v>100.1</v>
      </c>
      <c r="P22" s="36">
        <f t="shared" si="5"/>
        <v>-0.19000000000001194</v>
      </c>
      <c r="Q22" s="297">
        <f t="shared" si="13"/>
        <v>-0.45</v>
      </c>
      <c r="R22" s="52">
        <f t="shared" si="9"/>
        <v>100.30666666666666</v>
      </c>
      <c r="S22" s="263">
        <f t="shared" si="6"/>
        <v>-0.22666666666668789</v>
      </c>
      <c r="T22" s="611">
        <f t="shared" si="11"/>
        <v>100.7242857142857</v>
      </c>
      <c r="U22" s="633">
        <f t="shared" si="7"/>
        <v>-0.16142857142857281</v>
      </c>
      <c r="V22" s="239" t="str">
        <f t="shared" si="1"/>
        <v>---</v>
      </c>
      <c r="W22" s="2798">
        <v>0</v>
      </c>
      <c r="X22" s="645"/>
      <c r="Y22" s="217"/>
    </row>
    <row r="23" spans="1:25" ht="13.25" customHeight="1">
      <c r="A23" s="201">
        <v>41821</v>
      </c>
      <c r="B23" s="262">
        <v>99.53557878767532</v>
      </c>
      <c r="C23" s="21">
        <f t="shared" si="2"/>
        <v>-7.314988928794719E-2</v>
      </c>
      <c r="D23" s="687">
        <f t="shared" si="12"/>
        <v>-0.65</v>
      </c>
      <c r="E23" s="611">
        <f t="shared" si="8"/>
        <v>99.667185271400413</v>
      </c>
      <c r="F23" s="633">
        <f t="shared" si="3"/>
        <v>-0.24220717859060414</v>
      </c>
      <c r="G23" s="611">
        <f t="shared" si="10"/>
        <v>100.44444641500387</v>
      </c>
      <c r="H23" s="633">
        <f t="shared" si="4"/>
        <v>-0.34043508577308046</v>
      </c>
      <c r="I23" s="2751" t="s">
        <v>346</v>
      </c>
      <c r="J23" s="2741" t="str">
        <f t="shared" si="0"/>
        <v>---</v>
      </c>
      <c r="K23" s="17">
        <v>0</v>
      </c>
      <c r="L23" s="645"/>
      <c r="M23" s="10"/>
      <c r="N23" s="2164">
        <v>41821</v>
      </c>
      <c r="O23" s="2771">
        <v>99.96</v>
      </c>
      <c r="P23" s="36">
        <f t="shared" si="5"/>
        <v>-0.14000000000000057</v>
      </c>
      <c r="Q23" s="297">
        <f t="shared" si="13"/>
        <v>-0.76</v>
      </c>
      <c r="R23" s="52">
        <f t="shared" si="9"/>
        <v>100.11666666666666</v>
      </c>
      <c r="S23" s="263">
        <f t="shared" si="6"/>
        <v>-0.18999999999999773</v>
      </c>
      <c r="T23" s="611">
        <f t="shared" si="11"/>
        <v>100.54285714285713</v>
      </c>
      <c r="U23" s="633">
        <f t="shared" si="7"/>
        <v>-0.18142857142856883</v>
      </c>
      <c r="V23" s="239" t="str">
        <f t="shared" si="1"/>
        <v>---</v>
      </c>
      <c r="W23" s="2798">
        <v>0</v>
      </c>
      <c r="X23" s="645"/>
      <c r="Y23" s="217"/>
    </row>
    <row r="24" spans="1:25" ht="13.25" customHeight="1">
      <c r="A24" s="201">
        <v>41852</v>
      </c>
      <c r="B24" s="262">
        <v>99.615382622405846</v>
      </c>
      <c r="C24" s="21">
        <f t="shared" si="2"/>
        <v>7.9803834730526546E-2</v>
      </c>
      <c r="D24" s="687">
        <f t="shared" si="12"/>
        <v>-0.92</v>
      </c>
      <c r="E24" s="611">
        <f t="shared" si="8"/>
        <v>99.586563362348144</v>
      </c>
      <c r="F24" s="633">
        <f t="shared" si="3"/>
        <v>-8.0621909052268848E-2</v>
      </c>
      <c r="G24" s="611">
        <f t="shared" si="10"/>
        <v>100.14060271186473</v>
      </c>
      <c r="H24" s="633">
        <f t="shared" si="4"/>
        <v>-0.30384370313913678</v>
      </c>
      <c r="I24" s="2751" t="s">
        <v>346</v>
      </c>
      <c r="J24" s="2741" t="str">
        <f t="shared" si="0"/>
        <v>---</v>
      </c>
      <c r="K24" s="17">
        <v>0</v>
      </c>
      <c r="L24" s="645"/>
      <c r="M24" s="10"/>
      <c r="N24" s="2164">
        <v>41852</v>
      </c>
      <c r="O24" s="2771">
        <v>99.88</v>
      </c>
      <c r="P24" s="36">
        <f t="shared" si="5"/>
        <v>-7.9999999999998295E-2</v>
      </c>
      <c r="Q24" s="297">
        <f t="shared" si="13"/>
        <v>-1</v>
      </c>
      <c r="R24" s="52">
        <f t="shared" si="9"/>
        <v>99.98</v>
      </c>
      <c r="S24" s="263">
        <f t="shared" si="6"/>
        <v>-0.13666666666665606</v>
      </c>
      <c r="T24" s="611">
        <f t="shared" si="11"/>
        <v>100.36142857142856</v>
      </c>
      <c r="U24" s="633">
        <f t="shared" si="7"/>
        <v>-0.18142857142856883</v>
      </c>
      <c r="V24" s="239" t="str">
        <f t="shared" si="1"/>
        <v>---</v>
      </c>
      <c r="W24" s="2798">
        <v>0</v>
      </c>
      <c r="X24" s="645"/>
      <c r="Y24" s="217"/>
    </row>
    <row r="25" spans="1:25" ht="13.25" customHeight="1">
      <c r="A25" s="201">
        <v>41883</v>
      </c>
      <c r="B25" s="262">
        <v>99.643315622049016</v>
      </c>
      <c r="C25" s="21">
        <f t="shared" si="2"/>
        <v>2.7932999643169865E-2</v>
      </c>
      <c r="D25" s="687">
        <f t="shared" si="12"/>
        <v>-1.32</v>
      </c>
      <c r="E25" s="611">
        <f t="shared" si="8"/>
        <v>99.59809234404338</v>
      </c>
      <c r="F25" s="633">
        <f t="shared" si="3"/>
        <v>1.152898169523553E-2</v>
      </c>
      <c r="G25" s="611">
        <f t="shared" si="10"/>
        <v>99.900582198672183</v>
      </c>
      <c r="H25" s="633">
        <f t="shared" si="4"/>
        <v>-0.24002051319254747</v>
      </c>
      <c r="I25" s="2751" t="s">
        <v>346</v>
      </c>
      <c r="J25" s="2741" t="str">
        <f t="shared" si="0"/>
        <v>---</v>
      </c>
      <c r="K25" s="17">
        <v>0</v>
      </c>
      <c r="L25" s="645"/>
      <c r="M25" s="10"/>
      <c r="N25" s="2164">
        <v>41883</v>
      </c>
      <c r="O25" s="2771">
        <v>99.84</v>
      </c>
      <c r="P25" s="36">
        <f t="shared" si="5"/>
        <v>-3.9999999999992042E-2</v>
      </c>
      <c r="Q25" s="297">
        <f t="shared" si="13"/>
        <v>-1.19</v>
      </c>
      <c r="R25" s="52">
        <f t="shared" si="9"/>
        <v>99.893333333333317</v>
      </c>
      <c r="S25" s="263">
        <f t="shared" si="6"/>
        <v>-8.666666666668732E-2</v>
      </c>
      <c r="T25" s="611">
        <f t="shared" si="11"/>
        <v>100.19714285714285</v>
      </c>
      <c r="U25" s="633">
        <f t="shared" si="7"/>
        <v>-0.16428571428571104</v>
      </c>
      <c r="V25" s="239" t="str">
        <f t="shared" si="1"/>
        <v>---</v>
      </c>
      <c r="W25" s="2798">
        <v>0</v>
      </c>
      <c r="X25" s="645"/>
      <c r="Y25" s="217"/>
    </row>
    <row r="26" spans="1:25" ht="13.25" customHeight="1">
      <c r="A26" s="201">
        <v>41913</v>
      </c>
      <c r="B26" s="262">
        <v>99.58973813515567</v>
      </c>
      <c r="C26" s="21">
        <f t="shared" si="2"/>
        <v>-5.3577486893345849E-2</v>
      </c>
      <c r="D26" s="687">
        <f t="shared" si="12"/>
        <v>-1.82</v>
      </c>
      <c r="E26" s="611">
        <f t="shared" si="8"/>
        <v>99.616145459870197</v>
      </c>
      <c r="F26" s="633">
        <f t="shared" si="3"/>
        <v>1.8053115826816679E-2</v>
      </c>
      <c r="G26" s="611">
        <f t="shared" si="10"/>
        <v>99.73031321675127</v>
      </c>
      <c r="H26" s="633">
        <f t="shared" si="4"/>
        <v>-0.17026898192091267</v>
      </c>
      <c r="I26" s="2751" t="s">
        <v>346</v>
      </c>
      <c r="J26" s="2741" t="str">
        <f t="shared" si="0"/>
        <v>---</v>
      </c>
      <c r="K26" s="17">
        <v>0</v>
      </c>
      <c r="L26" s="645"/>
      <c r="M26" s="10"/>
      <c r="N26" s="2766">
        <v>41913</v>
      </c>
      <c r="O26" s="2773">
        <v>99.83</v>
      </c>
      <c r="P26" s="593">
        <f t="shared" si="5"/>
        <v>-1.0000000000005116E-2</v>
      </c>
      <c r="Q26" s="295">
        <f t="shared" si="13"/>
        <v>-1.31</v>
      </c>
      <c r="R26" s="683">
        <f t="shared" si="9"/>
        <v>99.850000000000009</v>
      </c>
      <c r="S26" s="693">
        <f t="shared" si="6"/>
        <v>-4.3333333333308133E-2</v>
      </c>
      <c r="T26" s="393">
        <f t="shared" si="11"/>
        <v>100.06142857142856</v>
      </c>
      <c r="U26" s="295">
        <f t="shared" si="7"/>
        <v>-0.13571428571428612</v>
      </c>
      <c r="V26" s="2789" t="str">
        <f t="shared" si="1"/>
        <v>谷</v>
      </c>
      <c r="W26" s="2799">
        <v>-1</v>
      </c>
      <c r="X26" s="645"/>
      <c r="Y26" s="217"/>
    </row>
    <row r="27" spans="1:25" ht="13.25" customHeight="1">
      <c r="A27" s="201">
        <v>41944</v>
      </c>
      <c r="B27" s="262">
        <v>99.457047622297964</v>
      </c>
      <c r="C27" s="21">
        <f t="shared" si="2"/>
        <v>-0.13269051285770672</v>
      </c>
      <c r="D27" s="687">
        <f t="shared" si="12"/>
        <v>-2.2999999999999998</v>
      </c>
      <c r="E27" s="611">
        <f t="shared" si="8"/>
        <v>99.563367126500893</v>
      </c>
      <c r="F27" s="633">
        <f t="shared" si="3"/>
        <v>-5.2778333369303709E-2</v>
      </c>
      <c r="G27" s="611">
        <f t="shared" si="10"/>
        <v>99.615291402301395</v>
      </c>
      <c r="H27" s="633">
        <f t="shared" si="4"/>
        <v>-0.11502181444987514</v>
      </c>
      <c r="I27" s="2751" t="s">
        <v>346</v>
      </c>
      <c r="J27" s="2741" t="str">
        <f t="shared" si="0"/>
        <v>---</v>
      </c>
      <c r="K27" s="17">
        <v>0</v>
      </c>
      <c r="L27" s="645"/>
      <c r="M27" s="10"/>
      <c r="N27" s="2164">
        <v>41944</v>
      </c>
      <c r="O27" s="2774">
        <v>99.85</v>
      </c>
      <c r="P27" s="559">
        <f t="shared" si="5"/>
        <v>1.9999999999996021E-2</v>
      </c>
      <c r="Q27" s="297">
        <f t="shared" si="13"/>
        <v>-1.36</v>
      </c>
      <c r="R27" s="52">
        <f t="shared" si="9"/>
        <v>99.839999999999989</v>
      </c>
      <c r="S27" s="263">
        <f t="shared" si="6"/>
        <v>-1.0000000000019327E-2</v>
      </c>
      <c r="T27" s="611">
        <f t="shared" si="11"/>
        <v>99.964285714285708</v>
      </c>
      <c r="U27" s="633">
        <f t="shared" si="7"/>
        <v>-9.7142857142856087E-2</v>
      </c>
      <c r="V27" s="239" t="str">
        <f t="shared" si="1"/>
        <v>---</v>
      </c>
      <c r="W27" s="2798">
        <v>0</v>
      </c>
      <c r="X27" s="645"/>
      <c r="Y27" s="217"/>
    </row>
    <row r="28" spans="1:25" ht="13.25" customHeight="1">
      <c r="A28" s="202">
        <v>41974</v>
      </c>
      <c r="B28" s="494">
        <v>99.294571309691648</v>
      </c>
      <c r="C28" s="22">
        <f t="shared" si="2"/>
        <v>-0.16247631260631579</v>
      </c>
      <c r="D28" s="688">
        <f t="shared" si="12"/>
        <v>-2.57</v>
      </c>
      <c r="E28" s="708">
        <f t="shared" si="8"/>
        <v>99.447119022381756</v>
      </c>
      <c r="F28" s="634">
        <f t="shared" si="3"/>
        <v>-0.116248104119137</v>
      </c>
      <c r="G28" s="612">
        <f t="shared" si="10"/>
        <v>99.534908968034102</v>
      </c>
      <c r="H28" s="634">
        <f t="shared" si="4"/>
        <v>-8.0382434267292524E-2</v>
      </c>
      <c r="I28" s="2753" t="s">
        <v>346</v>
      </c>
      <c r="J28" s="2744" t="str">
        <f t="shared" si="0"/>
        <v>---</v>
      </c>
      <c r="K28" s="17">
        <v>0</v>
      </c>
      <c r="L28" s="2714"/>
      <c r="M28" s="10"/>
      <c r="N28" s="2164">
        <v>41974</v>
      </c>
      <c r="O28" s="2774">
        <v>99.89</v>
      </c>
      <c r="P28" s="559">
        <f t="shared" si="5"/>
        <v>4.0000000000006253E-2</v>
      </c>
      <c r="Q28" s="490">
        <f t="shared" si="13"/>
        <v>-1.32</v>
      </c>
      <c r="R28" s="52">
        <f t="shared" si="9"/>
        <v>99.856666666666669</v>
      </c>
      <c r="S28" s="263">
        <f t="shared" si="6"/>
        <v>1.666666666667993E-2</v>
      </c>
      <c r="T28" s="612">
        <f t="shared" si="11"/>
        <v>99.907142857142844</v>
      </c>
      <c r="U28" s="634">
        <f t="shared" si="7"/>
        <v>-5.7142857142864045E-2</v>
      </c>
      <c r="V28" s="239" t="str">
        <f t="shared" si="1"/>
        <v>---</v>
      </c>
      <c r="W28" s="2798">
        <v>0</v>
      </c>
      <c r="X28" s="2714"/>
      <c r="Y28" s="217"/>
    </row>
    <row r="29" spans="1:25" ht="13.25" customHeight="1">
      <c r="A29" s="201">
        <v>42005</v>
      </c>
      <c r="B29" s="262">
        <v>99.174553092763432</v>
      </c>
      <c r="C29" s="21">
        <f t="shared" si="2"/>
        <v>-0.12001821692821579</v>
      </c>
      <c r="D29" s="687">
        <f t="shared" si="12"/>
        <v>-2.52</v>
      </c>
      <c r="E29" s="611">
        <f t="shared" si="8"/>
        <v>99.308724008251019</v>
      </c>
      <c r="F29" s="633">
        <f t="shared" si="3"/>
        <v>-0.13839501413073663</v>
      </c>
      <c r="G29" s="611">
        <f t="shared" si="10"/>
        <v>99.472883884576973</v>
      </c>
      <c r="H29" s="633">
        <f t="shared" si="4"/>
        <v>-6.2025083457129426E-2</v>
      </c>
      <c r="I29" s="2751" t="s">
        <v>346</v>
      </c>
      <c r="J29" s="2743" t="str">
        <f t="shared" si="0"/>
        <v>---</v>
      </c>
      <c r="K29" s="17">
        <v>0</v>
      </c>
      <c r="L29" s="645"/>
      <c r="M29" s="10"/>
      <c r="N29" s="2767">
        <v>42005</v>
      </c>
      <c r="O29" s="2775">
        <v>99.95</v>
      </c>
      <c r="P29" s="560">
        <f t="shared" si="5"/>
        <v>6.0000000000002274E-2</v>
      </c>
      <c r="Q29" s="297">
        <f t="shared" si="13"/>
        <v>-1.19</v>
      </c>
      <c r="R29" s="547">
        <f t="shared" si="9"/>
        <v>99.896666666666661</v>
      </c>
      <c r="S29" s="695">
        <f t="shared" si="6"/>
        <v>3.9999999999992042E-2</v>
      </c>
      <c r="T29" s="611">
        <f t="shared" si="11"/>
        <v>99.885714285714272</v>
      </c>
      <c r="U29" s="633">
        <f t="shared" si="7"/>
        <v>-2.1428571428572241E-2</v>
      </c>
      <c r="V29" s="239" t="str">
        <f t="shared" si="1"/>
        <v>---</v>
      </c>
      <c r="W29" s="2798">
        <v>0</v>
      </c>
      <c r="X29" s="645"/>
      <c r="Y29" s="217"/>
    </row>
    <row r="30" spans="1:25" ht="13.25" customHeight="1">
      <c r="A30" s="201">
        <v>42036</v>
      </c>
      <c r="B30" s="262">
        <v>99.097992745692423</v>
      </c>
      <c r="C30" s="21">
        <f t="shared" si="2"/>
        <v>-7.6560347071009005E-2</v>
      </c>
      <c r="D30" s="687">
        <f t="shared" si="12"/>
        <v>-2.2000000000000002</v>
      </c>
      <c r="E30" s="611">
        <f t="shared" si="8"/>
        <v>99.189039049382487</v>
      </c>
      <c r="F30" s="633">
        <f t="shared" si="3"/>
        <v>-0.11968495886853248</v>
      </c>
      <c r="G30" s="611">
        <f t="shared" si="10"/>
        <v>99.410371592865161</v>
      </c>
      <c r="H30" s="633">
        <f t="shared" si="4"/>
        <v>-6.251229171181194E-2</v>
      </c>
      <c r="I30" s="2751" t="s">
        <v>346</v>
      </c>
      <c r="J30" s="2741" t="str">
        <f t="shared" si="0"/>
        <v>---</v>
      </c>
      <c r="K30" s="17">
        <v>0</v>
      </c>
      <c r="L30" s="645"/>
      <c r="M30" s="10"/>
      <c r="N30" s="2164">
        <v>42036</v>
      </c>
      <c r="O30" s="2774">
        <v>100.02</v>
      </c>
      <c r="P30" s="559">
        <f t="shared" si="5"/>
        <v>6.9999999999993179E-2</v>
      </c>
      <c r="Q30" s="297">
        <f t="shared" si="13"/>
        <v>-0.96</v>
      </c>
      <c r="R30" s="52">
        <f t="shared" si="9"/>
        <v>99.953333333333333</v>
      </c>
      <c r="S30" s="263">
        <f t="shared" si="6"/>
        <v>5.6666666666671972E-2</v>
      </c>
      <c r="T30" s="611">
        <f t="shared" si="11"/>
        <v>99.894285714285715</v>
      </c>
      <c r="U30" s="633">
        <f t="shared" si="7"/>
        <v>8.5714285714431071E-3</v>
      </c>
      <c r="V30" s="239" t="str">
        <f t="shared" si="1"/>
        <v>---</v>
      </c>
      <c r="W30" s="2798">
        <v>0</v>
      </c>
      <c r="X30" s="645"/>
      <c r="Y30" s="217"/>
    </row>
    <row r="31" spans="1:25" ht="13.25" customHeight="1">
      <c r="A31" s="201">
        <v>42064</v>
      </c>
      <c r="B31" s="262">
        <v>99.079724648522273</v>
      </c>
      <c r="C31" s="36">
        <f t="shared" si="2"/>
        <v>-1.8268097170150099E-2</v>
      </c>
      <c r="D31" s="687">
        <f t="shared" si="12"/>
        <v>-1.69</v>
      </c>
      <c r="E31" s="394">
        <f t="shared" si="8"/>
        <v>99.117423495659366</v>
      </c>
      <c r="F31" s="297">
        <f t="shared" si="3"/>
        <v>-7.1615553723120229E-2</v>
      </c>
      <c r="G31" s="394">
        <f t="shared" si="10"/>
        <v>99.333849025167495</v>
      </c>
      <c r="H31" s="297">
        <f t="shared" si="4"/>
        <v>-7.6522567697665522E-2</v>
      </c>
      <c r="I31" s="2754" t="s">
        <v>346</v>
      </c>
      <c r="J31" s="343" t="str">
        <f t="shared" si="0"/>
        <v>---</v>
      </c>
      <c r="K31" s="17">
        <v>0</v>
      </c>
      <c r="L31" s="645"/>
      <c r="M31" s="10"/>
      <c r="N31" s="2164">
        <v>42064</v>
      </c>
      <c r="O31" s="2774">
        <v>100.1</v>
      </c>
      <c r="P31" s="559">
        <f t="shared" si="5"/>
        <v>7.9999999999998295E-2</v>
      </c>
      <c r="Q31" s="297">
        <f t="shared" si="13"/>
        <v>-0.67</v>
      </c>
      <c r="R31" s="52">
        <f t="shared" si="9"/>
        <v>100.02333333333333</v>
      </c>
      <c r="S31" s="263">
        <f t="shared" si="6"/>
        <v>6.9999999999993179E-2</v>
      </c>
      <c r="T31" s="611">
        <f t="shared" si="11"/>
        <v>99.925714285714292</v>
      </c>
      <c r="U31" s="633">
        <f t="shared" si="7"/>
        <v>3.1428571428577357E-2</v>
      </c>
      <c r="V31" s="239" t="str">
        <f t="shared" si="1"/>
        <v>---</v>
      </c>
      <c r="W31" s="2798">
        <v>0</v>
      </c>
      <c r="X31" s="645"/>
      <c r="Y31" s="217"/>
    </row>
    <row r="32" spans="1:25" ht="13.25" customHeight="1">
      <c r="A32" s="201">
        <v>42095</v>
      </c>
      <c r="B32" s="262">
        <v>99.108130951297539</v>
      </c>
      <c r="C32" s="36">
        <f t="shared" si="2"/>
        <v>2.8406302775266568E-2</v>
      </c>
      <c r="D32" s="687">
        <f t="shared" si="12"/>
        <v>-1.1499999999999999</v>
      </c>
      <c r="E32" s="611">
        <f t="shared" si="8"/>
        <v>99.095282781837412</v>
      </c>
      <c r="F32" s="633">
        <f t="shared" si="3"/>
        <v>-2.2140713821954705E-2</v>
      </c>
      <c r="G32" s="611">
        <f t="shared" si="10"/>
        <v>99.257394072202985</v>
      </c>
      <c r="H32" s="633">
        <f t="shared" si="4"/>
        <v>-7.6454952964510881E-2</v>
      </c>
      <c r="I32" s="2751" t="s">
        <v>346</v>
      </c>
      <c r="J32" s="2741" t="str">
        <f t="shared" si="0"/>
        <v>---</v>
      </c>
      <c r="K32" s="17">
        <v>0</v>
      </c>
      <c r="L32" s="645"/>
      <c r="M32" s="10"/>
      <c r="N32" s="2164">
        <v>42095</v>
      </c>
      <c r="O32" s="2774">
        <v>100.18</v>
      </c>
      <c r="P32" s="559">
        <f t="shared" si="5"/>
        <v>8.0000000000012506E-2</v>
      </c>
      <c r="Q32" s="297">
        <f t="shared" si="13"/>
        <v>-0.35</v>
      </c>
      <c r="R32" s="52">
        <f t="shared" si="9"/>
        <v>100.10000000000001</v>
      </c>
      <c r="S32" s="263">
        <f t="shared" si="6"/>
        <v>7.6666666666682204E-2</v>
      </c>
      <c r="T32" s="611">
        <f t="shared" si="11"/>
        <v>99.974285714285699</v>
      </c>
      <c r="U32" s="633">
        <f t="shared" si="7"/>
        <v>4.8571428571406727E-2</v>
      </c>
      <c r="V32" s="239" t="str">
        <f t="shared" si="1"/>
        <v>---</v>
      </c>
      <c r="W32" s="2798">
        <v>0</v>
      </c>
      <c r="X32" s="645"/>
      <c r="Y32" s="217"/>
    </row>
    <row r="33" spans="1:25" ht="13.25" customHeight="1">
      <c r="A33" s="201">
        <v>42125</v>
      </c>
      <c r="B33" s="262">
        <v>99.176163758900628</v>
      </c>
      <c r="C33" s="21">
        <f t="shared" si="2"/>
        <v>6.8032807603088941E-2</v>
      </c>
      <c r="D33" s="687">
        <f t="shared" si="12"/>
        <v>-0.68</v>
      </c>
      <c r="E33" s="611">
        <f t="shared" si="8"/>
        <v>99.121339786240142</v>
      </c>
      <c r="F33" s="633">
        <f t="shared" si="3"/>
        <v>2.6057004402730399E-2</v>
      </c>
      <c r="G33" s="611">
        <f t="shared" si="10"/>
        <v>99.19831201845227</v>
      </c>
      <c r="H33" s="633">
        <f t="shared" si="4"/>
        <v>-5.9082053750714181E-2</v>
      </c>
      <c r="I33" s="2751" t="s">
        <v>349</v>
      </c>
      <c r="J33" s="2741" t="str">
        <f t="shared" si="0"/>
        <v>---</v>
      </c>
      <c r="K33" s="17">
        <v>0</v>
      </c>
      <c r="L33" s="645"/>
      <c r="M33" s="10"/>
      <c r="N33" s="2164">
        <v>42125</v>
      </c>
      <c r="O33" s="2774">
        <v>100.24</v>
      </c>
      <c r="P33" s="559">
        <f t="shared" si="5"/>
        <v>5.9999999999988063E-2</v>
      </c>
      <c r="Q33" s="297">
        <f t="shared" si="13"/>
        <v>-0.05</v>
      </c>
      <c r="R33" s="52">
        <f t="shared" si="9"/>
        <v>100.17333333333333</v>
      </c>
      <c r="S33" s="263">
        <f t="shared" si="6"/>
        <v>7.333333333332348E-2</v>
      </c>
      <c r="T33" s="611">
        <f t="shared" si="11"/>
        <v>100.03285714285714</v>
      </c>
      <c r="U33" s="633">
        <f t="shared" si="7"/>
        <v>5.8571428571440265E-2</v>
      </c>
      <c r="V33" s="239" t="str">
        <f t="shared" si="1"/>
        <v>---</v>
      </c>
      <c r="W33" s="2798">
        <v>0</v>
      </c>
      <c r="X33" s="645"/>
      <c r="Y33" s="217"/>
    </row>
    <row r="34" spans="1:25" ht="13.25" customHeight="1">
      <c r="A34" s="201">
        <v>42156</v>
      </c>
      <c r="B34" s="262">
        <v>99.201951935584347</v>
      </c>
      <c r="C34" s="21">
        <f t="shared" si="2"/>
        <v>2.5788176683718689E-2</v>
      </c>
      <c r="D34" s="687">
        <f t="shared" si="12"/>
        <v>-0.41</v>
      </c>
      <c r="E34" s="611">
        <f t="shared" si="8"/>
        <v>99.162082215260838</v>
      </c>
      <c r="F34" s="633">
        <f t="shared" si="3"/>
        <v>4.0742429020696136E-2</v>
      </c>
      <c r="G34" s="611">
        <f t="shared" si="10"/>
        <v>99.16186977749318</v>
      </c>
      <c r="H34" s="633">
        <f t="shared" si="4"/>
        <v>-3.64422409590901E-2</v>
      </c>
      <c r="I34" s="2751" t="s">
        <v>349</v>
      </c>
      <c r="J34" s="2741" t="str">
        <f t="shared" si="0"/>
        <v>---</v>
      </c>
      <c r="K34" s="17">
        <v>0</v>
      </c>
      <c r="L34" s="645"/>
      <c r="M34" s="10"/>
      <c r="N34" s="2766">
        <v>42156</v>
      </c>
      <c r="O34" s="2773">
        <v>100.26</v>
      </c>
      <c r="P34" s="593">
        <f t="shared" si="5"/>
        <v>2.0000000000010232E-2</v>
      </c>
      <c r="Q34" s="295">
        <f t="shared" si="13"/>
        <v>0.16</v>
      </c>
      <c r="R34" s="683">
        <f t="shared" si="9"/>
        <v>100.22666666666667</v>
      </c>
      <c r="S34" s="693">
        <f t="shared" si="6"/>
        <v>5.333333333334167E-2</v>
      </c>
      <c r="T34" s="393">
        <f t="shared" si="11"/>
        <v>100.09142857142857</v>
      </c>
      <c r="U34" s="295">
        <f t="shared" si="7"/>
        <v>5.8571428571426054E-2</v>
      </c>
      <c r="V34" s="2789" t="str">
        <f t="shared" si="1"/>
        <v>山</v>
      </c>
      <c r="W34" s="2799">
        <v>1</v>
      </c>
      <c r="X34" s="645"/>
      <c r="Y34" s="217"/>
    </row>
    <row r="35" spans="1:25" ht="13.25" customHeight="1">
      <c r="A35" s="201">
        <v>42186</v>
      </c>
      <c r="B35" s="262">
        <v>99.151718478894139</v>
      </c>
      <c r="C35" s="21">
        <f t="shared" si="2"/>
        <v>-5.0233456690207845E-2</v>
      </c>
      <c r="D35" s="687">
        <f t="shared" si="12"/>
        <v>-0.39</v>
      </c>
      <c r="E35" s="611">
        <f t="shared" si="8"/>
        <v>99.176611391126357</v>
      </c>
      <c r="F35" s="633">
        <f t="shared" si="3"/>
        <v>1.4529175865519051E-2</v>
      </c>
      <c r="G35" s="611">
        <f t="shared" si="10"/>
        <v>99.141462230236399</v>
      </c>
      <c r="H35" s="633">
        <f t="shared" si="4"/>
        <v>-2.0407547256780845E-2</v>
      </c>
      <c r="I35" s="2751" t="s">
        <v>344</v>
      </c>
      <c r="J35" s="2741" t="str">
        <f t="shared" si="0"/>
        <v>---</v>
      </c>
      <c r="K35" s="17">
        <v>0</v>
      </c>
      <c r="L35" s="645"/>
      <c r="M35" s="10"/>
      <c r="N35" s="2164">
        <v>42186</v>
      </c>
      <c r="O35" s="2774">
        <v>100.23</v>
      </c>
      <c r="P35" s="559">
        <f t="shared" si="5"/>
        <v>-3.0000000000001137E-2</v>
      </c>
      <c r="Q35" s="297">
        <f t="shared" si="13"/>
        <v>0.27</v>
      </c>
      <c r="R35" s="52">
        <f t="shared" si="9"/>
        <v>100.24333333333334</v>
      </c>
      <c r="S35" s="263">
        <f t="shared" si="6"/>
        <v>1.6666666666665719E-2</v>
      </c>
      <c r="T35" s="611">
        <f t="shared" si="11"/>
        <v>100.14</v>
      </c>
      <c r="U35" s="633">
        <f t="shared" si="7"/>
        <v>4.8571428571435149E-2</v>
      </c>
      <c r="V35" s="239" t="str">
        <f t="shared" si="1"/>
        <v>---</v>
      </c>
      <c r="W35" s="2798">
        <v>0</v>
      </c>
      <c r="X35" s="645"/>
      <c r="Y35" s="217"/>
    </row>
    <row r="36" spans="1:25" ht="13.25" customHeight="1">
      <c r="A36" s="201">
        <v>42217</v>
      </c>
      <c r="B36" s="262">
        <v>99.068939188647533</v>
      </c>
      <c r="C36" s="21">
        <f t="shared" si="2"/>
        <v>-8.2779290246605797E-2</v>
      </c>
      <c r="D36" s="687">
        <f t="shared" si="12"/>
        <v>-0.55000000000000004</v>
      </c>
      <c r="E36" s="611">
        <f t="shared" si="8"/>
        <v>99.140869867708673</v>
      </c>
      <c r="F36" s="633">
        <f t="shared" si="3"/>
        <v>-3.5741523417684107E-2</v>
      </c>
      <c r="G36" s="611">
        <f t="shared" si="10"/>
        <v>99.126374529648416</v>
      </c>
      <c r="H36" s="633">
        <f t="shared" si="4"/>
        <v>-1.5087700587983477E-2</v>
      </c>
      <c r="I36" s="2751" t="s">
        <v>344</v>
      </c>
      <c r="J36" s="2741" t="str">
        <f t="shared" si="0"/>
        <v>---</v>
      </c>
      <c r="K36" s="17">
        <v>0</v>
      </c>
      <c r="L36" s="645"/>
      <c r="M36" s="10"/>
      <c r="N36" s="2164">
        <v>42217</v>
      </c>
      <c r="O36" s="2771">
        <v>100.16</v>
      </c>
      <c r="P36" s="36">
        <f t="shared" si="5"/>
        <v>-7.000000000000739E-2</v>
      </c>
      <c r="Q36" s="297">
        <f t="shared" si="13"/>
        <v>0.28000000000000003</v>
      </c>
      <c r="R36" s="52">
        <f t="shared" si="9"/>
        <v>100.21666666666665</v>
      </c>
      <c r="S36" s="263">
        <f t="shared" si="6"/>
        <v>-2.6666666666685046E-2</v>
      </c>
      <c r="T36" s="611">
        <f t="shared" si="11"/>
        <v>100.16999999999999</v>
      </c>
      <c r="U36" s="633">
        <f t="shared" si="7"/>
        <v>2.9999999999986926E-2</v>
      </c>
      <c r="V36" s="239" t="str">
        <f t="shared" si="1"/>
        <v>---</v>
      </c>
      <c r="W36" s="2798">
        <v>0</v>
      </c>
      <c r="X36" s="645"/>
      <c r="Y36" s="217"/>
    </row>
    <row r="37" spans="1:25" ht="13.25" customHeight="1">
      <c r="A37" s="201">
        <v>42248</v>
      </c>
      <c r="B37" s="262">
        <v>98.947866753264407</v>
      </c>
      <c r="C37" s="21">
        <f t="shared" si="2"/>
        <v>-0.12107243538312673</v>
      </c>
      <c r="D37" s="687">
        <f t="shared" si="12"/>
        <v>-0.7</v>
      </c>
      <c r="E37" s="611">
        <f t="shared" si="8"/>
        <v>99.05617480693536</v>
      </c>
      <c r="F37" s="633">
        <f t="shared" si="3"/>
        <v>-8.4695060773313458E-2</v>
      </c>
      <c r="G37" s="611">
        <f t="shared" si="10"/>
        <v>99.104927959301548</v>
      </c>
      <c r="H37" s="633">
        <f t="shared" si="4"/>
        <v>-2.1446570346867588E-2</v>
      </c>
      <c r="I37" s="2751" t="s">
        <v>350</v>
      </c>
      <c r="J37" s="2741" t="str">
        <f t="shared" si="0"/>
        <v>---</v>
      </c>
      <c r="K37" s="17">
        <v>0</v>
      </c>
      <c r="L37" s="645"/>
      <c r="M37" s="10"/>
      <c r="N37" s="2164">
        <v>42248</v>
      </c>
      <c r="O37" s="2771">
        <v>100.06</v>
      </c>
      <c r="P37" s="36">
        <f t="shared" si="5"/>
        <v>-9.9999999999994316E-2</v>
      </c>
      <c r="Q37" s="297">
        <f t="shared" si="13"/>
        <v>0.22</v>
      </c>
      <c r="R37" s="52">
        <f t="shared" si="9"/>
        <v>100.14999999999999</v>
      </c>
      <c r="S37" s="263">
        <f t="shared" si="6"/>
        <v>-6.6666666666662877E-2</v>
      </c>
      <c r="T37" s="611">
        <f t="shared" si="11"/>
        <v>100.17571428571429</v>
      </c>
      <c r="U37" s="633">
        <f t="shared" si="7"/>
        <v>5.7142857143048786E-3</v>
      </c>
      <c r="V37" s="239" t="str">
        <f t="shared" si="1"/>
        <v>---</v>
      </c>
      <c r="W37" s="2798">
        <v>0</v>
      </c>
      <c r="X37" s="645"/>
      <c r="Y37" s="217"/>
    </row>
    <row r="38" spans="1:25" ht="13.25" customHeight="1">
      <c r="A38" s="201">
        <v>42278</v>
      </c>
      <c r="B38" s="262">
        <v>98.859948652024201</v>
      </c>
      <c r="C38" s="21">
        <f t="shared" si="2"/>
        <v>-8.7918101240205715E-2</v>
      </c>
      <c r="D38" s="687">
        <f t="shared" si="12"/>
        <v>-0.73</v>
      </c>
      <c r="E38" s="611">
        <f t="shared" si="8"/>
        <v>98.958918197978718</v>
      </c>
      <c r="F38" s="633">
        <f t="shared" si="3"/>
        <v>-9.7256608956641344E-2</v>
      </c>
      <c r="G38" s="611">
        <f t="shared" si="10"/>
        <v>99.07353138837324</v>
      </c>
      <c r="H38" s="633">
        <f t="shared" si="4"/>
        <v>-3.1396570928308165E-2</v>
      </c>
      <c r="I38" s="2751" t="s">
        <v>350</v>
      </c>
      <c r="J38" s="2741" t="str">
        <f t="shared" si="0"/>
        <v>---</v>
      </c>
      <c r="K38" s="17">
        <v>0</v>
      </c>
      <c r="L38" s="645"/>
      <c r="M38" s="10"/>
      <c r="N38" s="2164">
        <v>42278</v>
      </c>
      <c r="O38" s="2771">
        <v>99.95</v>
      </c>
      <c r="P38" s="36">
        <f t="shared" si="5"/>
        <v>-0.10999999999999943</v>
      </c>
      <c r="Q38" s="297">
        <f t="shared" si="13"/>
        <v>0.12</v>
      </c>
      <c r="R38" s="52">
        <f t="shared" si="9"/>
        <v>100.05666666666667</v>
      </c>
      <c r="S38" s="263">
        <f t="shared" si="6"/>
        <v>-9.3333333333319501E-2</v>
      </c>
      <c r="T38" s="611">
        <f t="shared" si="11"/>
        <v>100.15428571428573</v>
      </c>
      <c r="U38" s="633">
        <f t="shared" si="7"/>
        <v>-2.142857142855803E-2</v>
      </c>
      <c r="V38" s="239" t="str">
        <f t="shared" si="1"/>
        <v>---</v>
      </c>
      <c r="W38" s="2798">
        <v>0</v>
      </c>
      <c r="X38" s="645"/>
      <c r="Y38" s="217"/>
    </row>
    <row r="39" spans="1:25" ht="13.25" customHeight="1">
      <c r="A39" s="201">
        <v>42309</v>
      </c>
      <c r="B39" s="262">
        <v>98.81661454998941</v>
      </c>
      <c r="C39" s="21">
        <f t="shared" si="2"/>
        <v>-4.3334102034791044E-2</v>
      </c>
      <c r="D39" s="687">
        <f t="shared" si="12"/>
        <v>-0.64</v>
      </c>
      <c r="E39" s="611">
        <f t="shared" si="8"/>
        <v>98.874809985092668</v>
      </c>
      <c r="F39" s="633">
        <f t="shared" si="3"/>
        <v>-8.4108212886050637E-2</v>
      </c>
      <c r="G39" s="611">
        <f t="shared" si="10"/>
        <v>99.031886188186363</v>
      </c>
      <c r="H39" s="633">
        <f t="shared" si="4"/>
        <v>-4.1645200186877673E-2</v>
      </c>
      <c r="I39" s="2751" t="s">
        <v>346</v>
      </c>
      <c r="J39" s="2741" t="str">
        <f t="shared" si="0"/>
        <v>谷</v>
      </c>
      <c r="K39" s="17">
        <v>-1</v>
      </c>
      <c r="L39" s="645"/>
      <c r="M39" s="10"/>
      <c r="N39" s="2164">
        <v>42309</v>
      </c>
      <c r="O39" s="2771">
        <v>99.84</v>
      </c>
      <c r="P39" s="36">
        <f t="shared" si="5"/>
        <v>-0.10999999999999943</v>
      </c>
      <c r="Q39" s="297">
        <f t="shared" si="13"/>
        <v>-0.01</v>
      </c>
      <c r="R39" s="52">
        <f t="shared" si="9"/>
        <v>99.95</v>
      </c>
      <c r="S39" s="263">
        <f t="shared" si="6"/>
        <v>-0.10666666666666913</v>
      </c>
      <c r="T39" s="611">
        <f t="shared" si="11"/>
        <v>100.10571428571428</v>
      </c>
      <c r="U39" s="633">
        <f t="shared" si="7"/>
        <v>-4.857142857144936E-2</v>
      </c>
      <c r="V39" s="239" t="str">
        <f t="shared" si="1"/>
        <v>---</v>
      </c>
      <c r="W39" s="2798">
        <v>0</v>
      </c>
      <c r="X39" s="645"/>
      <c r="Y39" s="217"/>
    </row>
    <row r="40" spans="1:25" ht="13.25" customHeight="1">
      <c r="A40" s="202">
        <v>42339</v>
      </c>
      <c r="B40" s="494">
        <v>98.825370341511174</v>
      </c>
      <c r="C40" s="22">
        <f t="shared" si="2"/>
        <v>8.7557915217644222E-3</v>
      </c>
      <c r="D40" s="688">
        <f t="shared" si="12"/>
        <v>-0.47</v>
      </c>
      <c r="E40" s="708">
        <f t="shared" ref="E40:E55" si="14">SUM(B38:B40)/3</f>
        <v>98.833977847841595</v>
      </c>
      <c r="F40" s="634">
        <f t="shared" si="3"/>
        <v>-4.0832137251072709E-2</v>
      </c>
      <c r="G40" s="612">
        <f t="shared" si="10"/>
        <v>98.981772842845018</v>
      </c>
      <c r="H40" s="634">
        <f t="shared" si="4"/>
        <v>-5.0113345341344484E-2</v>
      </c>
      <c r="I40" s="2753" t="s">
        <v>346</v>
      </c>
      <c r="J40" s="2744" t="str">
        <f t="shared" si="0"/>
        <v>---</v>
      </c>
      <c r="K40" s="17">
        <v>0</v>
      </c>
      <c r="L40" s="2714"/>
      <c r="M40" s="10"/>
      <c r="N40" s="2169">
        <v>42339</v>
      </c>
      <c r="O40" s="2776">
        <v>99.73</v>
      </c>
      <c r="P40" s="242">
        <f t="shared" si="5"/>
        <v>-0.10999999999999943</v>
      </c>
      <c r="Q40" s="490">
        <f t="shared" si="13"/>
        <v>-0.16</v>
      </c>
      <c r="R40" s="550">
        <f t="shared" si="9"/>
        <v>99.840000000000018</v>
      </c>
      <c r="S40" s="543">
        <f t="shared" si="6"/>
        <v>-0.10999999999998522</v>
      </c>
      <c r="T40" s="612">
        <f t="shared" si="11"/>
        <v>100.03285714285714</v>
      </c>
      <c r="U40" s="634">
        <f t="shared" si="7"/>
        <v>-7.2857142857145618E-2</v>
      </c>
      <c r="V40" s="239" t="str">
        <f t="shared" si="1"/>
        <v>---</v>
      </c>
      <c r="W40" s="2798">
        <v>0</v>
      </c>
      <c r="X40" s="2714"/>
      <c r="Y40" s="217"/>
    </row>
    <row r="41" spans="1:25" ht="13.25" customHeight="1">
      <c r="A41" s="201">
        <v>42370</v>
      </c>
      <c r="B41" s="262">
        <v>98.868956728547587</v>
      </c>
      <c r="C41" s="21">
        <f t="shared" si="2"/>
        <v>4.3586387036413043E-2</v>
      </c>
      <c r="D41" s="687">
        <f t="shared" si="12"/>
        <v>-0.31</v>
      </c>
      <c r="E41" s="611">
        <f t="shared" si="14"/>
        <v>98.836980540016057</v>
      </c>
      <c r="F41" s="633">
        <f t="shared" si="3"/>
        <v>3.0026921744621404E-3</v>
      </c>
      <c r="G41" s="1722">
        <f t="shared" si="10"/>
        <v>98.934202098982624</v>
      </c>
      <c r="H41" s="1723">
        <f t="shared" si="4"/>
        <v>-4.7570743862394238E-2</v>
      </c>
      <c r="I41" s="2751" t="s">
        <v>346</v>
      </c>
      <c r="J41" s="2745" t="str">
        <f t="shared" si="0"/>
        <v>---</v>
      </c>
      <c r="K41" s="17">
        <v>0</v>
      </c>
      <c r="L41" s="645"/>
      <c r="M41" s="10"/>
      <c r="N41" s="2767">
        <v>42370</v>
      </c>
      <c r="O41" s="2777">
        <v>99.65</v>
      </c>
      <c r="P41" s="244">
        <f t="shared" si="5"/>
        <v>-7.9999999999998295E-2</v>
      </c>
      <c r="Q41" s="297">
        <f t="shared" si="13"/>
        <v>-0.3</v>
      </c>
      <c r="R41" s="547">
        <f t="shared" si="9"/>
        <v>99.740000000000009</v>
      </c>
      <c r="S41" s="695">
        <f t="shared" si="6"/>
        <v>-0.10000000000000853</v>
      </c>
      <c r="T41" s="611">
        <f t="shared" si="11"/>
        <v>99.945714285714288</v>
      </c>
      <c r="U41" s="633">
        <f t="shared" si="7"/>
        <v>-8.7142857142850971E-2</v>
      </c>
      <c r="V41" s="239" t="str">
        <f t="shared" si="1"/>
        <v>---</v>
      </c>
      <c r="W41" s="2798">
        <v>0</v>
      </c>
      <c r="X41" s="645"/>
      <c r="Y41" s="217"/>
    </row>
    <row r="42" spans="1:25" ht="13.25" customHeight="1">
      <c r="A42" s="201">
        <v>42401</v>
      </c>
      <c r="B42" s="262">
        <v>98.8449311935114</v>
      </c>
      <c r="C42" s="36">
        <f t="shared" si="2"/>
        <v>-2.4025535036187762E-2</v>
      </c>
      <c r="D42" s="52">
        <f t="shared" si="12"/>
        <v>-0.26</v>
      </c>
      <c r="E42" s="394">
        <f t="shared" si="14"/>
        <v>98.846419421190049</v>
      </c>
      <c r="F42" s="297">
        <f t="shared" si="3"/>
        <v>9.438881173991831E-3</v>
      </c>
      <c r="G42" s="638">
        <f t="shared" si="10"/>
        <v>98.890375343927971</v>
      </c>
      <c r="H42" s="970">
        <f t="shared" si="4"/>
        <v>-4.3826755054652722E-2</v>
      </c>
      <c r="I42" s="2754" t="s">
        <v>346</v>
      </c>
      <c r="J42" s="2746" t="str">
        <f t="shared" si="0"/>
        <v>---</v>
      </c>
      <c r="K42" s="17">
        <v>0</v>
      </c>
      <c r="L42" s="645"/>
      <c r="M42" s="10"/>
      <c r="N42" s="2164">
        <v>42401</v>
      </c>
      <c r="O42" s="2771">
        <v>99.6</v>
      </c>
      <c r="P42" s="36">
        <f t="shared" si="5"/>
        <v>-5.0000000000011369E-2</v>
      </c>
      <c r="Q42" s="297">
        <f t="shared" si="13"/>
        <v>-0.42</v>
      </c>
      <c r="R42" s="52">
        <f t="shared" si="9"/>
        <v>99.660000000000011</v>
      </c>
      <c r="S42" s="263">
        <f t="shared" si="6"/>
        <v>-7.9999999999998295E-2</v>
      </c>
      <c r="T42" s="611">
        <f t="shared" si="11"/>
        <v>99.855714285714285</v>
      </c>
      <c r="U42" s="633">
        <f t="shared" si="7"/>
        <v>-9.0000000000003411E-2</v>
      </c>
      <c r="V42" s="239" t="str">
        <f t="shared" si="1"/>
        <v>---</v>
      </c>
      <c r="W42" s="2485">
        <v>0</v>
      </c>
      <c r="X42" s="645"/>
      <c r="Y42" s="217"/>
    </row>
    <row r="43" spans="1:25" ht="13.25" customHeight="1">
      <c r="A43" s="201">
        <v>42430</v>
      </c>
      <c r="B43" s="262">
        <v>98.870653733366467</v>
      </c>
      <c r="C43" s="21">
        <f t="shared" si="2"/>
        <v>2.5722539855067339E-2</v>
      </c>
      <c r="D43" s="687">
        <f t="shared" si="12"/>
        <v>-0.21</v>
      </c>
      <c r="E43" s="611">
        <f t="shared" si="14"/>
        <v>98.861513885141804</v>
      </c>
      <c r="F43" s="633">
        <f t="shared" si="3"/>
        <v>1.5094463951754733E-2</v>
      </c>
      <c r="G43" s="1722">
        <f t="shared" si="10"/>
        <v>98.86204885031637</v>
      </c>
      <c r="H43" s="1723">
        <f t="shared" si="4"/>
        <v>-2.8326493611601222E-2</v>
      </c>
      <c r="I43" s="2751" t="s">
        <v>349</v>
      </c>
      <c r="J43" s="2744" t="str">
        <f t="shared" si="0"/>
        <v>---</v>
      </c>
      <c r="K43" s="17">
        <v>0</v>
      </c>
      <c r="L43" s="645"/>
      <c r="M43" s="10"/>
      <c r="N43" s="2164">
        <v>42430</v>
      </c>
      <c r="O43" s="2771">
        <v>99.56</v>
      </c>
      <c r="P43" s="36">
        <f t="shared" si="5"/>
        <v>-3.9999999999992042E-2</v>
      </c>
      <c r="Q43" s="297">
        <f t="shared" si="13"/>
        <v>-0.54</v>
      </c>
      <c r="R43" s="52">
        <f t="shared" si="9"/>
        <v>99.603333333333339</v>
      </c>
      <c r="S43" s="263">
        <f t="shared" si="6"/>
        <v>-5.6666666666671972E-2</v>
      </c>
      <c r="T43" s="611">
        <f t="shared" si="11"/>
        <v>99.77000000000001</v>
      </c>
      <c r="U43" s="633">
        <f t="shared" si="7"/>
        <v>-8.5714285714274752E-2</v>
      </c>
      <c r="V43" s="239" t="str">
        <f t="shared" si="1"/>
        <v>---</v>
      </c>
      <c r="W43" s="2485">
        <v>0</v>
      </c>
      <c r="X43" s="645"/>
      <c r="Y43" s="217"/>
    </row>
    <row r="44" spans="1:25" ht="13.25" customHeight="1">
      <c r="A44" s="201">
        <v>42461</v>
      </c>
      <c r="B44" s="511">
        <v>98.930793314737286</v>
      </c>
      <c r="C44" s="36">
        <f t="shared" si="2"/>
        <v>6.0139581370819428E-2</v>
      </c>
      <c r="D44" s="52">
        <f t="shared" si="12"/>
        <v>-0.18</v>
      </c>
      <c r="E44" s="394">
        <f t="shared" si="14"/>
        <v>98.882126080538384</v>
      </c>
      <c r="F44" s="297">
        <f t="shared" si="3"/>
        <v>2.0612195396580546E-2</v>
      </c>
      <c r="G44" s="638">
        <f t="shared" ref="G44" si="15">SUM(B38:B44)/7</f>
        <v>98.85960978766964</v>
      </c>
      <c r="H44" s="970">
        <f t="shared" si="4"/>
        <v>-2.4390626467294396E-3</v>
      </c>
      <c r="I44" s="2754" t="s">
        <v>349</v>
      </c>
      <c r="J44" s="2746" t="str">
        <f t="shared" si="0"/>
        <v>---</v>
      </c>
      <c r="K44" s="17">
        <v>0</v>
      </c>
      <c r="L44" s="645"/>
      <c r="M44" s="10"/>
      <c r="N44" s="2164">
        <v>42461</v>
      </c>
      <c r="O44" s="2771">
        <v>99.53</v>
      </c>
      <c r="P44" s="36">
        <f t="shared" si="5"/>
        <v>-3.0000000000001137E-2</v>
      </c>
      <c r="Q44" s="297">
        <f t="shared" si="13"/>
        <v>-0.65</v>
      </c>
      <c r="R44" s="52">
        <f t="shared" si="9"/>
        <v>99.563333333333333</v>
      </c>
      <c r="S44" s="263">
        <f t="shared" si="6"/>
        <v>-4.0000000000006253E-2</v>
      </c>
      <c r="T44" s="611">
        <f t="shared" si="11"/>
        <v>99.694285714285726</v>
      </c>
      <c r="U44" s="633">
        <f t="shared" si="7"/>
        <v>-7.5714285714283847E-2</v>
      </c>
      <c r="V44" s="239" t="str">
        <f t="shared" si="1"/>
        <v>---</v>
      </c>
      <c r="W44" s="2485">
        <v>0</v>
      </c>
      <c r="X44" s="645"/>
      <c r="Y44" s="217"/>
    </row>
    <row r="45" spans="1:25" ht="13.25" customHeight="1">
      <c r="A45" s="201">
        <v>42491</v>
      </c>
      <c r="B45" s="262">
        <v>99.04513453077314</v>
      </c>
      <c r="C45" s="21">
        <f t="shared" si="2"/>
        <v>0.11434121603585368</v>
      </c>
      <c r="D45" s="687">
        <f t="shared" si="12"/>
        <v>-0.13</v>
      </c>
      <c r="E45" s="611">
        <f t="shared" si="14"/>
        <v>98.948860526292307</v>
      </c>
      <c r="F45" s="633">
        <f t="shared" si="3"/>
        <v>6.6734445753922955E-2</v>
      </c>
      <c r="G45" s="1722">
        <f t="shared" ref="G45:G82" si="16">SUM(B39:B45)/7</f>
        <v>98.886064913205217</v>
      </c>
      <c r="H45" s="1723">
        <f t="shared" si="4"/>
        <v>2.645512553557694E-2</v>
      </c>
      <c r="I45" s="2755" t="s">
        <v>344</v>
      </c>
      <c r="J45" s="2744" t="str">
        <f t="shared" si="0"/>
        <v>---</v>
      </c>
      <c r="K45" s="17">
        <v>0</v>
      </c>
      <c r="L45" s="645"/>
      <c r="M45" s="10"/>
      <c r="N45" s="2766">
        <v>42491</v>
      </c>
      <c r="O45" s="2778">
        <v>99.51</v>
      </c>
      <c r="P45" s="251">
        <f t="shared" si="5"/>
        <v>-1.9999999999996021E-2</v>
      </c>
      <c r="Q45" s="295">
        <f t="shared" si="13"/>
        <v>-0.73</v>
      </c>
      <c r="R45" s="683">
        <f t="shared" si="9"/>
        <v>99.533333333333346</v>
      </c>
      <c r="S45" s="693">
        <f t="shared" si="6"/>
        <v>-2.9999999999986926E-2</v>
      </c>
      <c r="T45" s="393">
        <f t="shared" si="11"/>
        <v>99.631428571428586</v>
      </c>
      <c r="U45" s="295">
        <f t="shared" si="7"/>
        <v>-6.2857142857140502E-2</v>
      </c>
      <c r="V45" s="2789" t="str">
        <f t="shared" si="1"/>
        <v>谷</v>
      </c>
      <c r="W45" s="2800">
        <v>-1</v>
      </c>
      <c r="X45" s="645"/>
      <c r="Y45" s="217"/>
    </row>
    <row r="46" spans="1:25" ht="13.25" customHeight="1">
      <c r="A46" s="201">
        <v>42522</v>
      </c>
      <c r="B46" s="262">
        <v>99.252543360277244</v>
      </c>
      <c r="C46" s="21">
        <f t="shared" si="2"/>
        <v>0.20740882950410366</v>
      </c>
      <c r="D46" s="687">
        <f t="shared" si="12"/>
        <v>0.05</v>
      </c>
      <c r="E46" s="611">
        <f t="shared" si="14"/>
        <v>99.07615706859589</v>
      </c>
      <c r="F46" s="633">
        <f t="shared" si="3"/>
        <v>0.12729654230358278</v>
      </c>
      <c r="G46" s="1722">
        <f t="shared" si="16"/>
        <v>98.948340457532041</v>
      </c>
      <c r="H46" s="1723">
        <f t="shared" si="4"/>
        <v>6.2275544326823251E-2</v>
      </c>
      <c r="I46" s="2755" t="s">
        <v>343</v>
      </c>
      <c r="J46" s="2744" t="str">
        <f t="shared" si="0"/>
        <v>---</v>
      </c>
      <c r="K46" s="17">
        <v>0</v>
      </c>
      <c r="L46" s="645"/>
      <c r="M46" s="10"/>
      <c r="N46" s="2164">
        <v>42522</v>
      </c>
      <c r="O46" s="2771">
        <v>99.51</v>
      </c>
      <c r="P46" s="36">
        <f t="shared" si="5"/>
        <v>0</v>
      </c>
      <c r="Q46" s="297">
        <f t="shared" si="13"/>
        <v>-0.75</v>
      </c>
      <c r="R46" s="52">
        <f t="shared" si="9"/>
        <v>99.516666666666666</v>
      </c>
      <c r="S46" s="263">
        <f t="shared" si="6"/>
        <v>-1.666666666667993E-2</v>
      </c>
      <c r="T46" s="394">
        <f t="shared" si="11"/>
        <v>99.584285714285713</v>
      </c>
      <c r="U46" s="297">
        <f t="shared" si="7"/>
        <v>-4.714285714287314E-2</v>
      </c>
      <c r="V46" s="239" t="str">
        <f t="shared" si="1"/>
        <v>---</v>
      </c>
      <c r="W46" s="2485">
        <v>0</v>
      </c>
      <c r="X46" s="645"/>
      <c r="Y46" s="217"/>
    </row>
    <row r="47" spans="1:25" ht="13.25" customHeight="1">
      <c r="A47" s="201">
        <v>42552</v>
      </c>
      <c r="B47" s="262">
        <v>99.551453901118279</v>
      </c>
      <c r="C47" s="21">
        <f t="shared" si="2"/>
        <v>0.2989105408410353</v>
      </c>
      <c r="D47" s="687">
        <f t="shared" si="12"/>
        <v>0.4</v>
      </c>
      <c r="E47" s="611">
        <f t="shared" si="14"/>
        <v>99.283043930722897</v>
      </c>
      <c r="F47" s="633">
        <f t="shared" si="3"/>
        <v>0.20688686212700702</v>
      </c>
      <c r="G47" s="1722">
        <f t="shared" si="16"/>
        <v>99.052066680333056</v>
      </c>
      <c r="H47" s="1723">
        <f t="shared" si="4"/>
        <v>0.10372622280101496</v>
      </c>
      <c r="I47" s="2755" t="s">
        <v>343</v>
      </c>
      <c r="J47" s="2744" t="str">
        <f t="shared" si="0"/>
        <v>---</v>
      </c>
      <c r="K47" s="17">
        <v>0</v>
      </c>
      <c r="L47" s="645"/>
      <c r="M47" s="10"/>
      <c r="N47" s="2164">
        <v>42552</v>
      </c>
      <c r="O47" s="2771">
        <v>99.54</v>
      </c>
      <c r="P47" s="36">
        <f t="shared" si="5"/>
        <v>3.0000000000001137E-2</v>
      </c>
      <c r="Q47" s="297">
        <f t="shared" si="13"/>
        <v>-0.69</v>
      </c>
      <c r="R47" s="52">
        <f t="shared" si="9"/>
        <v>99.52</v>
      </c>
      <c r="S47" s="263">
        <f t="shared" si="6"/>
        <v>3.3333333333303017E-3</v>
      </c>
      <c r="T47" s="611">
        <f t="shared" si="11"/>
        <v>99.55714285714285</v>
      </c>
      <c r="U47" s="633">
        <f t="shared" si="7"/>
        <v>-2.7142857142862908E-2</v>
      </c>
      <c r="V47" s="239" t="str">
        <f t="shared" si="1"/>
        <v>---</v>
      </c>
      <c r="W47" s="2485">
        <v>0</v>
      </c>
      <c r="X47" s="645"/>
      <c r="Y47" s="217"/>
    </row>
    <row r="48" spans="1:25" ht="13.25" customHeight="1">
      <c r="A48" s="201">
        <v>42583</v>
      </c>
      <c r="B48" s="262">
        <v>99.884021420511417</v>
      </c>
      <c r="C48" s="21">
        <f t="shared" si="2"/>
        <v>0.33256751939313745</v>
      </c>
      <c r="D48" s="687">
        <f t="shared" si="12"/>
        <v>0.82</v>
      </c>
      <c r="E48" s="611">
        <f t="shared" si="14"/>
        <v>99.56267289396898</v>
      </c>
      <c r="F48" s="633">
        <f t="shared" si="3"/>
        <v>0.27962896324608266</v>
      </c>
      <c r="G48" s="1722">
        <f t="shared" si="16"/>
        <v>99.19707592204216</v>
      </c>
      <c r="H48" s="1723">
        <f t="shared" si="4"/>
        <v>0.14500924170910423</v>
      </c>
      <c r="I48" s="2755" t="s">
        <v>343</v>
      </c>
      <c r="J48" s="2744" t="str">
        <f t="shared" si="0"/>
        <v>---</v>
      </c>
      <c r="K48" s="17">
        <v>0</v>
      </c>
      <c r="L48" s="645"/>
      <c r="M48" s="10"/>
      <c r="N48" s="2164">
        <v>42583</v>
      </c>
      <c r="O48" s="2771">
        <v>99.59</v>
      </c>
      <c r="P48" s="36">
        <f t="shared" si="5"/>
        <v>4.9999999999997158E-2</v>
      </c>
      <c r="Q48" s="297">
        <f t="shared" si="13"/>
        <v>-0.56999999999999995</v>
      </c>
      <c r="R48" s="52">
        <f t="shared" si="9"/>
        <v>99.546666666666667</v>
      </c>
      <c r="S48" s="263">
        <f t="shared" si="6"/>
        <v>2.6666666666670835E-2</v>
      </c>
      <c r="T48" s="611">
        <f t="shared" si="11"/>
        <v>99.548571428571435</v>
      </c>
      <c r="U48" s="633">
        <f t="shared" si="7"/>
        <v>-8.5714285714146854E-3</v>
      </c>
      <c r="V48" s="239" t="str">
        <f t="shared" si="1"/>
        <v>---</v>
      </c>
      <c r="W48" s="2485">
        <v>0</v>
      </c>
      <c r="X48" s="645"/>
      <c r="Y48" s="217"/>
    </row>
    <row r="49" spans="1:25" ht="13.25" customHeight="1">
      <c r="A49" s="201">
        <v>42614</v>
      </c>
      <c r="B49" s="262">
        <v>100.23410897138405</v>
      </c>
      <c r="C49" s="21">
        <f t="shared" si="2"/>
        <v>0.35008755087262955</v>
      </c>
      <c r="D49" s="687">
        <f t="shared" si="12"/>
        <v>1.3</v>
      </c>
      <c r="E49" s="611">
        <f t="shared" si="14"/>
        <v>99.889861431004576</v>
      </c>
      <c r="F49" s="633">
        <f t="shared" si="3"/>
        <v>0.32718853703559603</v>
      </c>
      <c r="G49" s="1722">
        <f t="shared" si="16"/>
        <v>99.395529890309689</v>
      </c>
      <c r="H49" s="1723">
        <f t="shared" si="4"/>
        <v>0.19845396826752904</v>
      </c>
      <c r="I49" s="2755" t="s">
        <v>343</v>
      </c>
      <c r="J49" s="2744" t="str">
        <f t="shared" si="0"/>
        <v>---</v>
      </c>
      <c r="K49" s="17">
        <v>0</v>
      </c>
      <c r="L49" s="645"/>
      <c r="M49" s="10"/>
      <c r="N49" s="2164">
        <v>42614</v>
      </c>
      <c r="O49" s="2771">
        <v>99.67</v>
      </c>
      <c r="P49" s="36">
        <f t="shared" si="5"/>
        <v>7.9999999999998295E-2</v>
      </c>
      <c r="Q49" s="297">
        <f t="shared" si="13"/>
        <v>-0.39</v>
      </c>
      <c r="R49" s="52">
        <f t="shared" si="9"/>
        <v>99.600000000000009</v>
      </c>
      <c r="S49" s="263">
        <f t="shared" si="6"/>
        <v>5.333333333334167E-2</v>
      </c>
      <c r="T49" s="611">
        <f t="shared" si="11"/>
        <v>99.558571428571426</v>
      </c>
      <c r="U49" s="633">
        <f t="shared" si="7"/>
        <v>9.9999999999909051E-3</v>
      </c>
      <c r="V49" s="239" t="str">
        <f t="shared" si="1"/>
        <v>---</v>
      </c>
      <c r="W49" s="2485">
        <v>0</v>
      </c>
      <c r="X49" s="645"/>
      <c r="Y49" s="217"/>
    </row>
    <row r="50" spans="1:25" ht="13.25" customHeight="1">
      <c r="A50" s="201">
        <v>42644</v>
      </c>
      <c r="B50" s="262">
        <v>100.56246955072662</v>
      </c>
      <c r="C50" s="21">
        <f t="shared" si="2"/>
        <v>0.32836057934257212</v>
      </c>
      <c r="D50" s="687">
        <f t="shared" si="12"/>
        <v>1.72</v>
      </c>
      <c r="E50" s="611">
        <f t="shared" si="14"/>
        <v>100.2268666475407</v>
      </c>
      <c r="F50" s="633">
        <f t="shared" si="3"/>
        <v>0.33700521653612725</v>
      </c>
      <c r="G50" s="1722">
        <f t="shared" si="16"/>
        <v>99.6372178642183</v>
      </c>
      <c r="H50" s="1723">
        <f t="shared" si="4"/>
        <v>0.2416879739086113</v>
      </c>
      <c r="I50" s="2755" t="s">
        <v>343</v>
      </c>
      <c r="J50" s="2744" t="str">
        <f t="shared" si="0"/>
        <v>---</v>
      </c>
      <c r="K50" s="17">
        <v>0</v>
      </c>
      <c r="L50" s="646" t="s">
        <v>587</v>
      </c>
      <c r="M50" s="432"/>
      <c r="N50" s="2164">
        <v>42644</v>
      </c>
      <c r="O50" s="2771">
        <v>99.77</v>
      </c>
      <c r="P50" s="36">
        <f t="shared" si="5"/>
        <v>9.9999999999994316E-2</v>
      </c>
      <c r="Q50" s="297">
        <f t="shared" si="13"/>
        <v>-0.18</v>
      </c>
      <c r="R50" s="52">
        <f t="shared" si="9"/>
        <v>99.676666666666662</v>
      </c>
      <c r="S50" s="263">
        <f t="shared" si="6"/>
        <v>7.6666666666653782E-2</v>
      </c>
      <c r="T50" s="611">
        <f t="shared" si="11"/>
        <v>99.588571428571427</v>
      </c>
      <c r="U50" s="633">
        <f t="shared" si="7"/>
        <v>3.0000000000001137E-2</v>
      </c>
      <c r="V50" s="239" t="str">
        <f t="shared" si="1"/>
        <v>---</v>
      </c>
      <c r="W50" s="2485">
        <v>0</v>
      </c>
      <c r="X50" s="646" t="s">
        <v>587</v>
      </c>
      <c r="Y50" s="217"/>
    </row>
    <row r="51" spans="1:25" ht="13.25" customHeight="1">
      <c r="A51" s="201">
        <v>42675</v>
      </c>
      <c r="B51" s="262">
        <v>100.91880653594285</v>
      </c>
      <c r="C51" s="21">
        <f t="shared" si="2"/>
        <v>0.35633698521623103</v>
      </c>
      <c r="D51" s="687">
        <f t="shared" si="12"/>
        <v>2.13</v>
      </c>
      <c r="E51" s="611">
        <f t="shared" si="14"/>
        <v>100.57179501935117</v>
      </c>
      <c r="F51" s="633">
        <f t="shared" si="3"/>
        <v>0.34492837181046809</v>
      </c>
      <c r="G51" s="1722">
        <f t="shared" si="16"/>
        <v>99.921219752961946</v>
      </c>
      <c r="H51" s="1723">
        <f t="shared" si="4"/>
        <v>0.28400188874364574</v>
      </c>
      <c r="I51" s="2755" t="s">
        <v>343</v>
      </c>
      <c r="J51" s="2744" t="str">
        <f t="shared" si="0"/>
        <v>---</v>
      </c>
      <c r="K51" s="17">
        <v>0</v>
      </c>
      <c r="L51" s="646" t="s">
        <v>588</v>
      </c>
      <c r="M51" s="432"/>
      <c r="N51" s="2164">
        <v>42675</v>
      </c>
      <c r="O51" s="2771">
        <v>99.88</v>
      </c>
      <c r="P51" s="36">
        <f t="shared" si="5"/>
        <v>0.10999999999999943</v>
      </c>
      <c r="Q51" s="297">
        <f t="shared" si="13"/>
        <v>0.04</v>
      </c>
      <c r="R51" s="52">
        <f t="shared" si="9"/>
        <v>99.773333333333326</v>
      </c>
      <c r="S51" s="263">
        <f t="shared" si="6"/>
        <v>9.6666666666664014E-2</v>
      </c>
      <c r="T51" s="611">
        <f t="shared" si="11"/>
        <v>99.638571428571439</v>
      </c>
      <c r="U51" s="633">
        <f t="shared" si="7"/>
        <v>5.0000000000011369E-2</v>
      </c>
      <c r="V51" s="239" t="str">
        <f t="shared" si="1"/>
        <v>---</v>
      </c>
      <c r="W51" s="2485">
        <v>0</v>
      </c>
      <c r="X51" s="646" t="s">
        <v>588</v>
      </c>
      <c r="Y51" s="217"/>
    </row>
    <row r="52" spans="1:25" ht="13.25" customHeight="1">
      <c r="A52" s="201">
        <v>42705</v>
      </c>
      <c r="B52" s="262">
        <v>101.26373560338445</v>
      </c>
      <c r="C52" s="21">
        <f t="shared" si="2"/>
        <v>0.34492906744159768</v>
      </c>
      <c r="D52" s="687">
        <f t="shared" si="12"/>
        <v>2.4700000000000002</v>
      </c>
      <c r="E52" s="611">
        <f t="shared" si="14"/>
        <v>100.91500389668465</v>
      </c>
      <c r="F52" s="633">
        <f t="shared" si="3"/>
        <v>0.34320887733348115</v>
      </c>
      <c r="G52" s="1722">
        <f t="shared" si="16"/>
        <v>100.238162763335</v>
      </c>
      <c r="H52" s="1723">
        <f t="shared" si="4"/>
        <v>0.31694301037305195</v>
      </c>
      <c r="I52" s="2755" t="s">
        <v>343</v>
      </c>
      <c r="J52" s="2744" t="str">
        <f t="shared" si="0"/>
        <v>---</v>
      </c>
      <c r="K52" s="2763">
        <v>0</v>
      </c>
      <c r="L52" s="649" t="s">
        <v>589</v>
      </c>
      <c r="M52" s="432"/>
      <c r="N52" s="2169">
        <v>42705</v>
      </c>
      <c r="O52" s="2776">
        <v>99.99</v>
      </c>
      <c r="P52" s="36">
        <f t="shared" si="5"/>
        <v>0.10999999999999943</v>
      </c>
      <c r="Q52" s="490">
        <f t="shared" si="13"/>
        <v>0.26</v>
      </c>
      <c r="R52" s="52">
        <f t="shared" si="9"/>
        <v>99.88</v>
      </c>
      <c r="S52" s="263">
        <f t="shared" si="6"/>
        <v>0.10666666666666913</v>
      </c>
      <c r="T52" s="611">
        <f t="shared" si="11"/>
        <v>99.70714285714287</v>
      </c>
      <c r="U52" s="633">
        <f t="shared" si="7"/>
        <v>6.857142857143117E-2</v>
      </c>
      <c r="V52" s="2747" t="s">
        <v>345</v>
      </c>
      <c r="W52" s="2801">
        <v>0</v>
      </c>
      <c r="X52" s="646" t="s">
        <v>589</v>
      </c>
      <c r="Y52" s="217"/>
    </row>
    <row r="53" spans="1:25" ht="13.25" customHeight="1">
      <c r="A53" s="315">
        <v>42736</v>
      </c>
      <c r="B53" s="2579">
        <v>101.54155338183249</v>
      </c>
      <c r="C53" s="615">
        <f t="shared" si="2"/>
        <v>0.27781777844803912</v>
      </c>
      <c r="D53" s="1182">
        <f t="shared" si="12"/>
        <v>2.7</v>
      </c>
      <c r="E53" s="2454">
        <f t="shared" si="14"/>
        <v>101.24136517371993</v>
      </c>
      <c r="F53" s="1035">
        <f t="shared" si="3"/>
        <v>0.32636127703527507</v>
      </c>
      <c r="G53" s="2454">
        <f t="shared" si="16"/>
        <v>100.56516419498574</v>
      </c>
      <c r="H53" s="1035">
        <f t="shared" si="4"/>
        <v>0.3270014316507428</v>
      </c>
      <c r="I53" s="2756" t="s">
        <v>343</v>
      </c>
      <c r="J53" s="2747" t="str">
        <f t="shared" si="0"/>
        <v>---</v>
      </c>
      <c r="K53" s="17">
        <v>0</v>
      </c>
      <c r="L53" s="646" t="s">
        <v>590</v>
      </c>
      <c r="M53" s="432"/>
      <c r="N53" s="2767">
        <v>42736</v>
      </c>
      <c r="O53" s="2775">
        <v>100.08</v>
      </c>
      <c r="P53" s="512">
        <f t="shared" si="5"/>
        <v>9.0000000000003411E-2</v>
      </c>
      <c r="Q53" s="297">
        <f t="shared" si="13"/>
        <v>0.43</v>
      </c>
      <c r="R53" s="547">
        <f t="shared" si="9"/>
        <v>99.983333333333334</v>
      </c>
      <c r="S53" s="695">
        <f t="shared" si="6"/>
        <v>0.10333333333333883</v>
      </c>
      <c r="T53" s="613">
        <f t="shared" si="11"/>
        <v>99.78857142857143</v>
      </c>
      <c r="U53" s="635">
        <f t="shared" si="7"/>
        <v>8.1428571428560304E-2</v>
      </c>
      <c r="V53" s="238" t="s">
        <v>345</v>
      </c>
      <c r="W53" s="233">
        <v>0</v>
      </c>
      <c r="X53" s="647" t="s">
        <v>590</v>
      </c>
      <c r="Y53" s="217"/>
    </row>
    <row r="54" spans="1:25" ht="13.25" customHeight="1">
      <c r="A54" s="316">
        <v>42767</v>
      </c>
      <c r="B54" s="262">
        <v>101.64803672134624</v>
      </c>
      <c r="C54" s="21">
        <f t="shared" si="2"/>
        <v>0.10648333951375832</v>
      </c>
      <c r="D54" s="697">
        <f t="shared" si="12"/>
        <v>2.84</v>
      </c>
      <c r="E54" s="636">
        <f t="shared" si="14"/>
        <v>101.48444190218773</v>
      </c>
      <c r="F54" s="523">
        <f t="shared" si="3"/>
        <v>0.24307672846779838</v>
      </c>
      <c r="G54" s="636">
        <f t="shared" si="16"/>
        <v>100.86467602644687</v>
      </c>
      <c r="H54" s="523">
        <f t="shared" si="4"/>
        <v>0.29951183146113181</v>
      </c>
      <c r="I54" s="2757" t="s">
        <v>343</v>
      </c>
      <c r="J54" s="239" t="str">
        <f t="shared" si="0"/>
        <v>山</v>
      </c>
      <c r="K54" s="17">
        <v>1</v>
      </c>
      <c r="L54" s="646" t="s">
        <v>591</v>
      </c>
      <c r="M54" s="432"/>
      <c r="N54" s="2164">
        <v>42767</v>
      </c>
      <c r="O54" s="2774">
        <v>100.15</v>
      </c>
      <c r="P54" s="511">
        <f t="shared" si="5"/>
        <v>7.000000000000739E-2</v>
      </c>
      <c r="Q54" s="297">
        <f t="shared" si="13"/>
        <v>0.55000000000000004</v>
      </c>
      <c r="R54" s="52">
        <f t="shared" si="9"/>
        <v>100.07333333333334</v>
      </c>
      <c r="S54" s="263">
        <f t="shared" si="6"/>
        <v>9.0000000000003411E-2</v>
      </c>
      <c r="T54" s="611">
        <f t="shared" si="11"/>
        <v>99.875714285714281</v>
      </c>
      <c r="U54" s="633">
        <f t="shared" si="7"/>
        <v>8.7142857142850971E-2</v>
      </c>
      <c r="V54" s="238" t="s">
        <v>345</v>
      </c>
      <c r="W54" s="233">
        <v>0</v>
      </c>
      <c r="X54" s="646" t="s">
        <v>591</v>
      </c>
      <c r="Y54" s="217"/>
    </row>
    <row r="55" spans="1:25" ht="13.25" customHeight="1">
      <c r="A55" s="201">
        <v>42795</v>
      </c>
      <c r="B55" s="262">
        <v>101.6164161157301</v>
      </c>
      <c r="C55" s="535">
        <f t="shared" si="2"/>
        <v>-3.1620605616140551E-2</v>
      </c>
      <c r="D55" s="697">
        <f t="shared" si="12"/>
        <v>2.78</v>
      </c>
      <c r="E55" s="636">
        <f t="shared" si="14"/>
        <v>101.6020020729696</v>
      </c>
      <c r="F55" s="523">
        <f t="shared" si="3"/>
        <v>0.11756017078187142</v>
      </c>
      <c r="G55" s="636">
        <f t="shared" si="16"/>
        <v>101.11216098290667</v>
      </c>
      <c r="H55" s="523">
        <f t="shared" si="4"/>
        <v>0.24748495645980029</v>
      </c>
      <c r="I55" s="2757" t="s">
        <v>350</v>
      </c>
      <c r="J55" s="239" t="str">
        <f t="shared" si="0"/>
        <v>---</v>
      </c>
      <c r="K55" s="17">
        <v>0</v>
      </c>
      <c r="L55" s="646" t="s">
        <v>592</v>
      </c>
      <c r="M55" s="432"/>
      <c r="N55" s="2164">
        <v>42795</v>
      </c>
      <c r="O55" s="2774">
        <v>100.23</v>
      </c>
      <c r="P55" s="511">
        <f t="shared" si="5"/>
        <v>7.9999999999998295E-2</v>
      </c>
      <c r="Q55" s="297">
        <f t="shared" si="13"/>
        <v>0.67</v>
      </c>
      <c r="R55" s="52">
        <f t="shared" si="9"/>
        <v>100.15333333333335</v>
      </c>
      <c r="S55" s="263">
        <f t="shared" si="6"/>
        <v>8.0000000000012506E-2</v>
      </c>
      <c r="T55" s="611">
        <f t="shared" si="11"/>
        <v>99.967142857142861</v>
      </c>
      <c r="U55" s="633">
        <f t="shared" si="7"/>
        <v>9.142857142857963E-2</v>
      </c>
      <c r="V55" s="238" t="s">
        <v>345</v>
      </c>
      <c r="W55" s="233">
        <v>0</v>
      </c>
      <c r="X55" s="646" t="s">
        <v>592</v>
      </c>
      <c r="Y55" s="217"/>
    </row>
    <row r="56" spans="1:25" ht="13.25" customHeight="1">
      <c r="A56" s="201">
        <v>42826</v>
      </c>
      <c r="B56" s="262">
        <v>101.54843705581546</v>
      </c>
      <c r="C56" s="535">
        <f t="shared" si="2"/>
        <v>-6.7979059914648587E-2</v>
      </c>
      <c r="D56" s="697">
        <f t="shared" si="12"/>
        <v>2.65</v>
      </c>
      <c r="E56" s="636">
        <f t="shared" ref="E56:E73" si="17">SUM(B54:B56)/3</f>
        <v>101.60429663096393</v>
      </c>
      <c r="F56" s="523">
        <f t="shared" si="3"/>
        <v>2.2945579943325356E-3</v>
      </c>
      <c r="G56" s="636">
        <f t="shared" si="16"/>
        <v>101.29992213782546</v>
      </c>
      <c r="H56" s="523">
        <f t="shared" si="4"/>
        <v>0.18776115491878898</v>
      </c>
      <c r="I56" s="2757" t="s">
        <v>350</v>
      </c>
      <c r="J56" s="2746" t="str">
        <f t="shared" si="0"/>
        <v>---</v>
      </c>
      <c r="K56" s="17">
        <v>0</v>
      </c>
      <c r="L56" s="646" t="s">
        <v>593</v>
      </c>
      <c r="M56" s="432"/>
      <c r="N56" s="2164">
        <v>42826</v>
      </c>
      <c r="O56" s="2774">
        <v>100.3</v>
      </c>
      <c r="P56" s="511">
        <f t="shared" si="5"/>
        <v>6.9999999999993179E-2</v>
      </c>
      <c r="Q56" s="297">
        <f t="shared" si="13"/>
        <v>0.77</v>
      </c>
      <c r="R56" s="52">
        <f t="shared" si="9"/>
        <v>100.22666666666667</v>
      </c>
      <c r="S56" s="263">
        <f t="shared" si="6"/>
        <v>7.333333333332348E-2</v>
      </c>
      <c r="T56" s="611">
        <f t="shared" si="11"/>
        <v>100.05714285714285</v>
      </c>
      <c r="U56" s="633">
        <f t="shared" si="7"/>
        <v>8.99999999999892E-2</v>
      </c>
      <c r="V56" s="238" t="s">
        <v>345</v>
      </c>
      <c r="W56" s="233">
        <v>0</v>
      </c>
      <c r="X56" s="646" t="s">
        <v>593</v>
      </c>
      <c r="Y56" s="217"/>
    </row>
    <row r="57" spans="1:25" ht="13.25" customHeight="1">
      <c r="A57" s="201">
        <v>42856</v>
      </c>
      <c r="B57" s="262">
        <v>101.44800327727994</v>
      </c>
      <c r="C57" s="535">
        <f t="shared" si="2"/>
        <v>-0.1004337785355176</v>
      </c>
      <c r="D57" s="697">
        <f t="shared" si="12"/>
        <v>2.4300000000000002</v>
      </c>
      <c r="E57" s="636">
        <f t="shared" si="17"/>
        <v>101.53761881627516</v>
      </c>
      <c r="F57" s="523">
        <f t="shared" si="3"/>
        <v>-6.6677814688773651E-2</v>
      </c>
      <c r="G57" s="636">
        <f t="shared" si="16"/>
        <v>101.4264269559045</v>
      </c>
      <c r="H57" s="523">
        <f t="shared" si="4"/>
        <v>0.12650481807904157</v>
      </c>
      <c r="I57" s="2758" t="s">
        <v>281</v>
      </c>
      <c r="J57" s="2746" t="str">
        <f t="shared" si="0"/>
        <v>---</v>
      </c>
      <c r="K57" s="17">
        <v>0</v>
      </c>
      <c r="L57" s="646" t="s">
        <v>584</v>
      </c>
      <c r="M57" s="432"/>
      <c r="N57" s="2164">
        <v>42856</v>
      </c>
      <c r="O57" s="2774">
        <v>100.35</v>
      </c>
      <c r="P57" s="511">
        <f t="shared" si="5"/>
        <v>4.9999999999997158E-2</v>
      </c>
      <c r="Q57" s="297">
        <f t="shared" si="13"/>
        <v>0.84</v>
      </c>
      <c r="R57" s="52">
        <f t="shared" si="9"/>
        <v>100.29333333333334</v>
      </c>
      <c r="S57" s="263">
        <f t="shared" si="6"/>
        <v>6.6666666666662877E-2</v>
      </c>
      <c r="T57" s="611">
        <f t="shared" si="11"/>
        <v>100.14</v>
      </c>
      <c r="U57" s="633">
        <f t="shared" si="7"/>
        <v>8.2857142857150734E-2</v>
      </c>
      <c r="V57" s="238" t="s">
        <v>345</v>
      </c>
      <c r="W57" s="233">
        <v>0</v>
      </c>
      <c r="X57" s="646" t="s">
        <v>584</v>
      </c>
      <c r="Y57" s="217"/>
    </row>
    <row r="58" spans="1:25" ht="13.25" customHeight="1">
      <c r="A58" s="201">
        <v>42887</v>
      </c>
      <c r="B58" s="262">
        <v>101.32654771528564</v>
      </c>
      <c r="C58" s="535">
        <f t="shared" si="2"/>
        <v>-0.12145556199429564</v>
      </c>
      <c r="D58" s="697">
        <f t="shared" si="12"/>
        <v>2.09</v>
      </c>
      <c r="E58" s="636">
        <f t="shared" si="17"/>
        <v>101.44099601612702</v>
      </c>
      <c r="F58" s="523">
        <f t="shared" si="3"/>
        <v>-9.6622800148139731E-2</v>
      </c>
      <c r="G58" s="636">
        <f t="shared" si="16"/>
        <v>101.48467569581062</v>
      </c>
      <c r="H58" s="523">
        <f t="shared" si="4"/>
        <v>5.824873990611934E-2</v>
      </c>
      <c r="I58" s="2758" t="s">
        <v>281</v>
      </c>
      <c r="J58" s="2746" t="str">
        <f t="shared" si="0"/>
        <v>---</v>
      </c>
      <c r="K58" s="17">
        <v>0</v>
      </c>
      <c r="L58" s="646" t="s">
        <v>583</v>
      </c>
      <c r="M58" s="432"/>
      <c r="N58" s="2164">
        <v>42887</v>
      </c>
      <c r="O58" s="2774">
        <v>100.39</v>
      </c>
      <c r="P58" s="511">
        <f t="shared" si="5"/>
        <v>4.0000000000006253E-2</v>
      </c>
      <c r="Q58" s="297">
        <f t="shared" si="13"/>
        <v>0.88</v>
      </c>
      <c r="R58" s="52">
        <f t="shared" si="9"/>
        <v>100.34666666666665</v>
      </c>
      <c r="S58" s="263">
        <f t="shared" si="6"/>
        <v>5.3333333333313249E-2</v>
      </c>
      <c r="T58" s="394">
        <f t="shared" si="11"/>
        <v>100.21285714285715</v>
      </c>
      <c r="U58" s="297">
        <f t="shared" si="7"/>
        <v>7.2857142857145618E-2</v>
      </c>
      <c r="V58" s="238" t="s">
        <v>345</v>
      </c>
      <c r="W58" s="233">
        <v>0</v>
      </c>
      <c r="X58" s="646" t="s">
        <v>583</v>
      </c>
      <c r="Y58" s="217"/>
    </row>
    <row r="59" spans="1:25" ht="13.25" customHeight="1">
      <c r="A59" s="201">
        <v>42917</v>
      </c>
      <c r="B59" s="262">
        <v>101.23674951125886</v>
      </c>
      <c r="C59" s="535">
        <f t="shared" si="2"/>
        <v>-8.9798204026777739E-2</v>
      </c>
      <c r="D59" s="697">
        <f t="shared" si="12"/>
        <v>1.69</v>
      </c>
      <c r="E59" s="636">
        <f t="shared" si="17"/>
        <v>101.3371001679415</v>
      </c>
      <c r="F59" s="523">
        <f t="shared" si="3"/>
        <v>-0.10389584818551612</v>
      </c>
      <c r="G59" s="636">
        <f t="shared" si="16"/>
        <v>101.48082053979267</v>
      </c>
      <c r="H59" s="523">
        <f t="shared" si="4"/>
        <v>-3.8551560179485023E-3</v>
      </c>
      <c r="I59" s="2758" t="s">
        <v>281</v>
      </c>
      <c r="J59" s="2746" t="str">
        <f t="shared" si="0"/>
        <v>---</v>
      </c>
      <c r="K59" s="17">
        <v>0</v>
      </c>
      <c r="L59" s="648" t="s">
        <v>594</v>
      </c>
      <c r="M59" s="10"/>
      <c r="N59" s="2164">
        <v>42917</v>
      </c>
      <c r="O59" s="2774">
        <v>100.41</v>
      </c>
      <c r="P59" s="511">
        <f t="shared" si="5"/>
        <v>1.9999999999996021E-2</v>
      </c>
      <c r="Q59" s="297">
        <f t="shared" si="13"/>
        <v>0.87</v>
      </c>
      <c r="R59" s="52">
        <f t="shared" si="9"/>
        <v>100.38333333333333</v>
      </c>
      <c r="S59" s="263">
        <f t="shared" si="6"/>
        <v>3.6666666666675951E-2</v>
      </c>
      <c r="T59" s="394">
        <f t="shared" si="11"/>
        <v>100.27285714285713</v>
      </c>
      <c r="U59" s="297">
        <f t="shared" si="7"/>
        <v>5.9999999999988063E-2</v>
      </c>
      <c r="V59" s="238" t="s">
        <v>345</v>
      </c>
      <c r="W59" s="233">
        <v>0</v>
      </c>
      <c r="X59" s="648" t="s">
        <v>594</v>
      </c>
      <c r="Y59" s="10"/>
    </row>
    <row r="60" spans="1:25" ht="13.25" customHeight="1">
      <c r="A60" s="201">
        <v>42948</v>
      </c>
      <c r="B60" s="262">
        <v>101.20016568461635</v>
      </c>
      <c r="C60" s="535">
        <f t="shared" si="2"/>
        <v>-3.6583826642512918E-2</v>
      </c>
      <c r="D60" s="697">
        <f t="shared" si="12"/>
        <v>1.32</v>
      </c>
      <c r="E60" s="636">
        <f t="shared" si="17"/>
        <v>101.25448763705361</v>
      </c>
      <c r="F60" s="523">
        <f t="shared" si="3"/>
        <v>-8.2612530887885782E-2</v>
      </c>
      <c r="G60" s="636">
        <f t="shared" si="16"/>
        <v>101.43205086876181</v>
      </c>
      <c r="H60" s="523">
        <f t="shared" si="4"/>
        <v>-4.8769671030868267E-2</v>
      </c>
      <c r="I60" s="2758" t="s">
        <v>281</v>
      </c>
      <c r="J60" s="2746" t="str">
        <f t="shared" si="0"/>
        <v>---</v>
      </c>
      <c r="K60" s="17">
        <v>0</v>
      </c>
      <c r="L60" s="648" t="s">
        <v>595</v>
      </c>
      <c r="M60" s="10"/>
      <c r="N60" s="2164">
        <v>42948</v>
      </c>
      <c r="O60" s="2774">
        <v>100.42</v>
      </c>
      <c r="P60" s="511">
        <f t="shared" si="5"/>
        <v>1.0000000000005116E-2</v>
      </c>
      <c r="Q60" s="297">
        <f t="shared" si="13"/>
        <v>0.83</v>
      </c>
      <c r="R60" s="52">
        <f t="shared" si="9"/>
        <v>100.40666666666668</v>
      </c>
      <c r="S60" s="263">
        <f t="shared" si="6"/>
        <v>2.3333333333354744E-2</v>
      </c>
      <c r="T60" s="394">
        <f t="shared" si="11"/>
        <v>100.32142857142856</v>
      </c>
      <c r="U60" s="297">
        <f t="shared" si="7"/>
        <v>4.8571428571420938E-2</v>
      </c>
      <c r="V60" s="238" t="s">
        <v>345</v>
      </c>
      <c r="W60" s="233">
        <v>0</v>
      </c>
      <c r="X60" s="648" t="s">
        <v>595</v>
      </c>
      <c r="Y60" s="10"/>
    </row>
    <row r="61" spans="1:25" ht="13.25" customHeight="1">
      <c r="A61" s="201">
        <v>42979</v>
      </c>
      <c r="B61" s="262">
        <v>101.18151757015094</v>
      </c>
      <c r="C61" s="535">
        <f t="shared" si="2"/>
        <v>-1.8648114465406707E-2</v>
      </c>
      <c r="D61" s="697">
        <f t="shared" si="12"/>
        <v>0.95</v>
      </c>
      <c r="E61" s="636">
        <f t="shared" si="17"/>
        <v>101.20614425534205</v>
      </c>
      <c r="F61" s="523">
        <f t="shared" si="3"/>
        <v>-4.8343381711561051E-2</v>
      </c>
      <c r="G61" s="636">
        <f t="shared" si="16"/>
        <v>101.36540527573389</v>
      </c>
      <c r="H61" s="523">
        <f t="shared" si="4"/>
        <v>-6.6645593027914174E-2</v>
      </c>
      <c r="I61" s="2758" t="s">
        <v>349</v>
      </c>
      <c r="J61" s="2746" t="str">
        <f t="shared" si="0"/>
        <v>---</v>
      </c>
      <c r="K61" s="17">
        <v>0</v>
      </c>
      <c r="L61" s="646" t="s">
        <v>688</v>
      </c>
      <c r="M61" s="10"/>
      <c r="N61" s="2164">
        <v>42979</v>
      </c>
      <c r="O61" s="2774">
        <v>100.43</v>
      </c>
      <c r="P61" s="511">
        <f t="shared" si="5"/>
        <v>1.0000000000005116E-2</v>
      </c>
      <c r="Q61" s="297">
        <f t="shared" si="13"/>
        <v>0.76</v>
      </c>
      <c r="R61" s="52">
        <f t="shared" si="9"/>
        <v>100.42</v>
      </c>
      <c r="S61" s="263">
        <f t="shared" si="6"/>
        <v>1.3333333333321207E-2</v>
      </c>
      <c r="T61" s="394">
        <f t="shared" si="11"/>
        <v>100.36142857142856</v>
      </c>
      <c r="U61" s="297">
        <f t="shared" si="7"/>
        <v>4.0000000000006253E-2</v>
      </c>
      <c r="V61" s="239" t="s">
        <v>345</v>
      </c>
      <c r="W61" s="234">
        <v>0</v>
      </c>
      <c r="X61" s="646" t="s">
        <v>688</v>
      </c>
      <c r="Y61" s="10"/>
    </row>
    <row r="62" spans="1:25" ht="13.25" customHeight="1">
      <c r="A62" s="201">
        <v>43009</v>
      </c>
      <c r="B62" s="262">
        <v>101.17114169787978</v>
      </c>
      <c r="C62" s="535">
        <f t="shared" si="2"/>
        <v>-1.0375872271168873E-2</v>
      </c>
      <c r="D62" s="697">
        <f t="shared" si="12"/>
        <v>0.61</v>
      </c>
      <c r="E62" s="636">
        <f t="shared" si="17"/>
        <v>101.18427498421569</v>
      </c>
      <c r="F62" s="523">
        <f t="shared" si="3"/>
        <v>-2.1869271126362833E-2</v>
      </c>
      <c r="G62" s="657">
        <f t="shared" si="16"/>
        <v>101.30179464461241</v>
      </c>
      <c r="H62" s="614">
        <f t="shared" si="4"/>
        <v>-6.3610631121477468E-2</v>
      </c>
      <c r="I62" s="2758" t="s">
        <v>349</v>
      </c>
      <c r="J62" s="2746" t="str">
        <f t="shared" si="0"/>
        <v>---</v>
      </c>
      <c r="K62" s="17">
        <v>0</v>
      </c>
      <c r="L62" s="646" t="s">
        <v>587</v>
      </c>
      <c r="M62" s="10"/>
      <c r="N62" s="2164">
        <v>43009</v>
      </c>
      <c r="O62" s="2774">
        <v>100.43</v>
      </c>
      <c r="P62" s="511">
        <f t="shared" si="5"/>
        <v>0</v>
      </c>
      <c r="Q62" s="297">
        <f t="shared" si="13"/>
        <v>0.66</v>
      </c>
      <c r="R62" s="52">
        <f t="shared" si="9"/>
        <v>100.42666666666668</v>
      </c>
      <c r="S62" s="263">
        <f t="shared" si="6"/>
        <v>6.6666666666748142E-3</v>
      </c>
      <c r="T62" s="394">
        <f t="shared" si="11"/>
        <v>100.39</v>
      </c>
      <c r="U62" s="297">
        <f t="shared" si="7"/>
        <v>2.8571428571439128E-2</v>
      </c>
      <c r="V62" s="239" t="s">
        <v>345</v>
      </c>
      <c r="W62" s="234">
        <v>0</v>
      </c>
      <c r="X62" s="646" t="s">
        <v>587</v>
      </c>
      <c r="Y62" s="10"/>
    </row>
    <row r="63" spans="1:25" ht="13.25" customHeight="1">
      <c r="A63" s="201">
        <v>43040</v>
      </c>
      <c r="B63" s="262">
        <v>101.14692984675399</v>
      </c>
      <c r="C63" s="535">
        <f t="shared" si="2"/>
        <v>-2.4211851125784278E-2</v>
      </c>
      <c r="D63" s="697">
        <f t="shared" si="12"/>
        <v>0.23</v>
      </c>
      <c r="E63" s="636">
        <f t="shared" si="17"/>
        <v>101.16652970492824</v>
      </c>
      <c r="F63" s="523">
        <f t="shared" si="3"/>
        <v>-1.7745279287453286E-2</v>
      </c>
      <c r="G63" s="657">
        <f t="shared" si="16"/>
        <v>101.24443647188937</v>
      </c>
      <c r="H63" s="614">
        <f t="shared" si="4"/>
        <v>-5.7358172723041889E-2</v>
      </c>
      <c r="I63" s="2757" t="s">
        <v>343</v>
      </c>
      <c r="J63" s="2746" t="str">
        <f t="shared" si="0"/>
        <v>---</v>
      </c>
      <c r="K63" s="17">
        <v>0</v>
      </c>
      <c r="L63" s="646" t="s">
        <v>588</v>
      </c>
      <c r="M63" s="10"/>
      <c r="N63" s="2164">
        <v>43040</v>
      </c>
      <c r="O63" s="2774">
        <v>100.44</v>
      </c>
      <c r="P63" s="36">
        <f t="shared" si="5"/>
        <v>9.9999999999909051E-3</v>
      </c>
      <c r="Q63" s="970">
        <f t="shared" si="13"/>
        <v>0.56000000000000005</v>
      </c>
      <c r="R63" s="699">
        <f t="shared" si="9"/>
        <v>100.43333333333334</v>
      </c>
      <c r="S63" s="263">
        <f t="shared" si="6"/>
        <v>6.6666666666606034E-3</v>
      </c>
      <c r="T63" s="394">
        <f t="shared" si="11"/>
        <v>100.41000000000001</v>
      </c>
      <c r="U63" s="297">
        <f t="shared" si="7"/>
        <v>2.0000000000010232E-2</v>
      </c>
      <c r="V63" s="239" t="s">
        <v>345</v>
      </c>
      <c r="W63" s="234">
        <v>0</v>
      </c>
      <c r="X63" s="646" t="s">
        <v>588</v>
      </c>
      <c r="Y63" s="10"/>
    </row>
    <row r="64" spans="1:25" ht="13.25" customHeight="1">
      <c r="A64" s="201">
        <v>43070</v>
      </c>
      <c r="B64" s="494">
        <v>101.09668070368326</v>
      </c>
      <c r="C64" s="586">
        <f t="shared" si="2"/>
        <v>-5.0249143070729474E-2</v>
      </c>
      <c r="D64" s="698">
        <f t="shared" si="12"/>
        <v>-0.16</v>
      </c>
      <c r="E64" s="637">
        <f t="shared" si="17"/>
        <v>101.13825074943901</v>
      </c>
      <c r="F64" s="654">
        <f t="shared" si="3"/>
        <v>-2.8278955489227542E-2</v>
      </c>
      <c r="G64" s="637">
        <f t="shared" si="16"/>
        <v>101.19424753280411</v>
      </c>
      <c r="H64" s="814">
        <f t="shared" si="4"/>
        <v>-5.0188939085259676E-2</v>
      </c>
      <c r="I64" s="2759" t="s">
        <v>343</v>
      </c>
      <c r="J64" s="2746" t="str">
        <f t="shared" si="0"/>
        <v>---</v>
      </c>
      <c r="K64" s="2763">
        <v>0</v>
      </c>
      <c r="L64" s="649" t="s">
        <v>589</v>
      </c>
      <c r="M64" s="10"/>
      <c r="N64" s="2169">
        <v>43070</v>
      </c>
      <c r="O64" s="2779">
        <v>100.44</v>
      </c>
      <c r="P64" s="242">
        <f t="shared" si="5"/>
        <v>0</v>
      </c>
      <c r="Q64" s="1000">
        <f t="shared" si="13"/>
        <v>0.45</v>
      </c>
      <c r="R64" s="930">
        <f t="shared" si="9"/>
        <v>100.43666666666667</v>
      </c>
      <c r="S64" s="543">
        <f t="shared" si="6"/>
        <v>3.3333333333303017E-3</v>
      </c>
      <c r="T64" s="492">
        <f t="shared" si="11"/>
        <v>100.42285714285715</v>
      </c>
      <c r="U64" s="490">
        <f t="shared" si="7"/>
        <v>1.2857142857143344E-2</v>
      </c>
      <c r="V64" s="2747" t="s">
        <v>345</v>
      </c>
      <c r="W64" s="2801">
        <v>0</v>
      </c>
      <c r="X64" s="649" t="s">
        <v>589</v>
      </c>
      <c r="Y64" s="10"/>
    </row>
    <row r="65" spans="1:25" ht="13.25" customHeight="1">
      <c r="A65" s="315">
        <v>43101</v>
      </c>
      <c r="B65" s="531">
        <v>101.02378128118458</v>
      </c>
      <c r="C65" s="615">
        <f t="shared" si="2"/>
        <v>-7.2899422498679201E-2</v>
      </c>
      <c r="D65" s="696">
        <f t="shared" si="12"/>
        <v>-0.51</v>
      </c>
      <c r="E65" s="656">
        <f t="shared" si="17"/>
        <v>101.08913061054062</v>
      </c>
      <c r="F65" s="655">
        <f t="shared" si="3"/>
        <v>-4.9120138898388177E-2</v>
      </c>
      <c r="G65" s="656">
        <f t="shared" si="16"/>
        <v>101.1509951850754</v>
      </c>
      <c r="H65" s="655">
        <f t="shared" si="4"/>
        <v>-4.3252347728710561E-2</v>
      </c>
      <c r="I65" s="2756" t="s">
        <v>350</v>
      </c>
      <c r="J65" s="343" t="str">
        <f t="shared" si="0"/>
        <v>---</v>
      </c>
      <c r="K65" s="17">
        <v>0</v>
      </c>
      <c r="L65" s="647" t="s">
        <v>590</v>
      </c>
      <c r="M65" s="10"/>
      <c r="N65" s="2162">
        <v>43101</v>
      </c>
      <c r="O65" s="2775">
        <v>100.43</v>
      </c>
      <c r="P65" s="512">
        <f t="shared" si="5"/>
        <v>-9.9999999999909051E-3</v>
      </c>
      <c r="Q65" s="643">
        <f t="shared" si="13"/>
        <v>0.35</v>
      </c>
      <c r="R65" s="547">
        <f t="shared" si="9"/>
        <v>100.43666666666667</v>
      </c>
      <c r="S65" s="695">
        <f t="shared" si="6"/>
        <v>0</v>
      </c>
      <c r="T65" s="642">
        <f t="shared" si="11"/>
        <v>100.42857142857143</v>
      </c>
      <c r="U65" s="643">
        <f t="shared" si="7"/>
        <v>5.7142857142764569E-3</v>
      </c>
      <c r="V65" s="238" t="s">
        <v>345</v>
      </c>
      <c r="W65" s="233">
        <v>0</v>
      </c>
      <c r="X65" s="647" t="s">
        <v>590</v>
      </c>
      <c r="Y65" s="10"/>
    </row>
    <row r="66" spans="1:25" ht="13.25" customHeight="1">
      <c r="A66" s="316">
        <v>43132</v>
      </c>
      <c r="B66" s="262">
        <v>101.02370020975343</v>
      </c>
      <c r="C66" s="535">
        <f t="shared" si="2"/>
        <v>-8.1071431154100537E-5</v>
      </c>
      <c r="D66" s="521">
        <f t="shared" si="12"/>
        <v>-0.61</v>
      </c>
      <c r="E66" s="657">
        <f t="shared" si="17"/>
        <v>101.04805406487377</v>
      </c>
      <c r="F66" s="614">
        <f t="shared" si="3"/>
        <v>-4.1076545666854258E-2</v>
      </c>
      <c r="G66" s="657">
        <f t="shared" si="16"/>
        <v>101.12055957057463</v>
      </c>
      <c r="H66" s="614">
        <f t="shared" si="4"/>
        <v>-3.0435614500774477E-2</v>
      </c>
      <c r="I66" s="2758" t="s">
        <v>281</v>
      </c>
      <c r="J66" s="343" t="str">
        <f t="shared" si="0"/>
        <v>---</v>
      </c>
      <c r="K66" s="17">
        <v>0</v>
      </c>
      <c r="L66" s="646" t="s">
        <v>591</v>
      </c>
      <c r="M66" s="10"/>
      <c r="N66" s="2163">
        <v>43132</v>
      </c>
      <c r="O66" s="2774">
        <v>100.43</v>
      </c>
      <c r="P66" s="511">
        <f t="shared" si="5"/>
        <v>0</v>
      </c>
      <c r="Q66" s="297">
        <f t="shared" si="13"/>
        <v>0.28000000000000003</v>
      </c>
      <c r="R66" s="52">
        <f t="shared" si="9"/>
        <v>100.43333333333334</v>
      </c>
      <c r="S66" s="263">
        <f t="shared" si="6"/>
        <v>-3.3333333333303017E-3</v>
      </c>
      <c r="T66" s="394">
        <f t="shared" si="11"/>
        <v>100.43142857142857</v>
      </c>
      <c r="U66" s="297">
        <f t="shared" si="7"/>
        <v>2.8571428571382285E-3</v>
      </c>
      <c r="V66" s="238" t="s">
        <v>345</v>
      </c>
      <c r="W66" s="233">
        <v>0</v>
      </c>
      <c r="X66" s="646" t="s">
        <v>591</v>
      </c>
      <c r="Y66" s="10"/>
    </row>
    <row r="67" spans="1:25" ht="13.25" customHeight="1">
      <c r="A67" s="201">
        <v>43160</v>
      </c>
      <c r="B67" s="262">
        <v>101.11029067692967</v>
      </c>
      <c r="C67" s="535">
        <f t="shared" si="2"/>
        <v>8.659046717623653E-2</v>
      </c>
      <c r="D67" s="521">
        <f t="shared" si="12"/>
        <v>-0.5</v>
      </c>
      <c r="E67" s="657">
        <f t="shared" si="17"/>
        <v>101.05259072262255</v>
      </c>
      <c r="F67" s="614">
        <f t="shared" si="3"/>
        <v>4.5366577487868653E-3</v>
      </c>
      <c r="G67" s="657">
        <f t="shared" si="16"/>
        <v>101.10772028376225</v>
      </c>
      <c r="H67" s="614">
        <f t="shared" si="4"/>
        <v>-1.2839286812379669E-2</v>
      </c>
      <c r="I67" s="2758" t="s">
        <v>281</v>
      </c>
      <c r="J67" s="2746" t="str">
        <f t="shared" si="0"/>
        <v>---</v>
      </c>
      <c r="K67" s="17">
        <v>0</v>
      </c>
      <c r="L67" s="646" t="s">
        <v>592</v>
      </c>
      <c r="M67" s="10"/>
      <c r="N67" s="2164">
        <v>43160</v>
      </c>
      <c r="O67" s="2774">
        <v>100.41</v>
      </c>
      <c r="P67" s="511">
        <f t="shared" si="5"/>
        <v>-2.0000000000010232E-2</v>
      </c>
      <c r="Q67" s="297">
        <f t="shared" si="13"/>
        <v>0.18</v>
      </c>
      <c r="R67" s="52">
        <f t="shared" si="9"/>
        <v>100.42333333333333</v>
      </c>
      <c r="S67" s="263">
        <f t="shared" si="6"/>
        <v>-1.0000000000005116E-2</v>
      </c>
      <c r="T67" s="394">
        <f t="shared" si="11"/>
        <v>100.42999999999999</v>
      </c>
      <c r="U67" s="297">
        <f t="shared" si="7"/>
        <v>-1.4285714285762197E-3</v>
      </c>
      <c r="V67" s="238" t="s">
        <v>345</v>
      </c>
      <c r="W67" s="233">
        <v>0</v>
      </c>
      <c r="X67" s="646" t="s">
        <v>592</v>
      </c>
      <c r="Y67" s="10"/>
    </row>
    <row r="68" spans="1:25" ht="13.25" customHeight="1">
      <c r="A68" s="201">
        <v>43191</v>
      </c>
      <c r="B68" s="262">
        <v>101.26283021978519</v>
      </c>
      <c r="C68" s="535">
        <f t="shared" si="2"/>
        <v>0.1525395428555214</v>
      </c>
      <c r="D68" s="521">
        <f t="shared" si="12"/>
        <v>-0.28000000000000003</v>
      </c>
      <c r="E68" s="657">
        <f t="shared" si="17"/>
        <v>101.1322737021561</v>
      </c>
      <c r="F68" s="614">
        <f t="shared" si="3"/>
        <v>7.9682979533544085E-2</v>
      </c>
      <c r="G68" s="657">
        <f t="shared" si="16"/>
        <v>101.11933637656713</v>
      </c>
      <c r="H68" s="614">
        <f t="shared" si="4"/>
        <v>1.1616092804885625E-2</v>
      </c>
      <c r="I68" s="2758" t="s">
        <v>281</v>
      </c>
      <c r="J68" s="2746" t="str">
        <f t="shared" si="0"/>
        <v>---</v>
      </c>
      <c r="K68" s="17">
        <v>0</v>
      </c>
      <c r="L68" s="646" t="s">
        <v>593</v>
      </c>
      <c r="M68" s="10"/>
      <c r="N68" s="2164">
        <v>43191</v>
      </c>
      <c r="O68" s="2774">
        <v>100.41</v>
      </c>
      <c r="P68" s="511">
        <f t="shared" si="5"/>
        <v>0</v>
      </c>
      <c r="Q68" s="297">
        <f t="shared" si="13"/>
        <v>0.11</v>
      </c>
      <c r="R68" s="52">
        <f t="shared" si="9"/>
        <v>100.41666666666667</v>
      </c>
      <c r="S68" s="263">
        <f t="shared" si="6"/>
        <v>-6.6666666666606034E-3</v>
      </c>
      <c r="T68" s="394">
        <f t="shared" si="11"/>
        <v>100.42714285714285</v>
      </c>
      <c r="U68" s="297">
        <f t="shared" si="7"/>
        <v>-2.8571428571382285E-3</v>
      </c>
      <c r="V68" s="238" t="s">
        <v>345</v>
      </c>
      <c r="W68" s="233">
        <v>0</v>
      </c>
      <c r="X68" s="646" t="s">
        <v>593</v>
      </c>
      <c r="Y68" s="10"/>
    </row>
    <row r="69" spans="1:25" ht="13.25" customHeight="1">
      <c r="A69" s="201">
        <v>43221</v>
      </c>
      <c r="B69" s="262">
        <v>101.45307604054346</v>
      </c>
      <c r="C69" s="535">
        <f t="shared" si="2"/>
        <v>0.19024582075827823</v>
      </c>
      <c r="D69" s="521">
        <f t="shared" si="12"/>
        <v>0.01</v>
      </c>
      <c r="E69" s="657">
        <f t="shared" si="17"/>
        <v>101.27539897908611</v>
      </c>
      <c r="F69" s="614">
        <f t="shared" si="3"/>
        <v>0.14312527693000732</v>
      </c>
      <c r="G69" s="657">
        <f t="shared" si="16"/>
        <v>101.15961271123338</v>
      </c>
      <c r="H69" s="614">
        <f t="shared" si="4"/>
        <v>4.0276334666245361E-2</v>
      </c>
      <c r="I69" s="2758" t="s">
        <v>281</v>
      </c>
      <c r="J69" s="2746" t="str">
        <f t="shared" ref="J69:J134" si="18">IF(K69=1,"山",IF(K69=-1,"谷","---"))</f>
        <v>---</v>
      </c>
      <c r="K69" s="17">
        <v>0</v>
      </c>
      <c r="L69" s="646" t="s">
        <v>584</v>
      </c>
      <c r="M69" s="10"/>
      <c r="N69" s="2164">
        <v>43221</v>
      </c>
      <c r="O69" s="2774">
        <v>100.41</v>
      </c>
      <c r="P69" s="511">
        <f t="shared" si="5"/>
        <v>0</v>
      </c>
      <c r="Q69" s="297">
        <f t="shared" si="13"/>
        <v>0.06</v>
      </c>
      <c r="R69" s="52">
        <f t="shared" si="9"/>
        <v>100.41000000000001</v>
      </c>
      <c r="S69" s="263">
        <f t="shared" si="6"/>
        <v>-6.6666666666606034E-3</v>
      </c>
      <c r="T69" s="394">
        <f t="shared" si="11"/>
        <v>100.4242857142857</v>
      </c>
      <c r="U69" s="297">
        <f t="shared" si="7"/>
        <v>-2.8571428571524393E-3</v>
      </c>
      <c r="V69" s="238" t="s">
        <v>345</v>
      </c>
      <c r="W69" s="233">
        <v>0</v>
      </c>
      <c r="X69" s="646" t="s">
        <v>584</v>
      </c>
      <c r="Y69" s="10"/>
    </row>
    <row r="70" spans="1:25" ht="13.25" customHeight="1">
      <c r="A70" s="201">
        <v>43252</v>
      </c>
      <c r="B70" s="262">
        <v>101.61324523633868</v>
      </c>
      <c r="C70" s="535">
        <f t="shared" ref="C70:C133" si="19">B70-B69</f>
        <v>0.16016919579521982</v>
      </c>
      <c r="D70" s="521">
        <f t="shared" si="12"/>
        <v>0.28000000000000003</v>
      </c>
      <c r="E70" s="657">
        <f t="shared" si="17"/>
        <v>101.44305049888912</v>
      </c>
      <c r="F70" s="614">
        <f t="shared" ref="F70:F133" si="20">E70-E69</f>
        <v>0.16765151980301596</v>
      </c>
      <c r="G70" s="657">
        <f t="shared" si="16"/>
        <v>101.22622919545975</v>
      </c>
      <c r="H70" s="614">
        <f t="shared" ref="H70:H133" si="21">G70-G69</f>
        <v>6.6616484226372563E-2</v>
      </c>
      <c r="I70" s="2758" t="s">
        <v>281</v>
      </c>
      <c r="J70" s="2746" t="str">
        <f t="shared" si="18"/>
        <v>---</v>
      </c>
      <c r="K70" s="17">
        <v>0</v>
      </c>
      <c r="L70" s="646" t="s">
        <v>583</v>
      </c>
      <c r="M70" s="10"/>
      <c r="N70" s="2164">
        <v>43252</v>
      </c>
      <c r="O70" s="2774">
        <v>100.4</v>
      </c>
      <c r="P70" s="511">
        <f t="shared" ref="P70:P133" si="22">O70-O69</f>
        <v>-9.9999999999909051E-3</v>
      </c>
      <c r="Q70" s="297">
        <f t="shared" si="13"/>
        <v>0.01</v>
      </c>
      <c r="R70" s="52">
        <f t="shared" si="9"/>
        <v>100.40666666666668</v>
      </c>
      <c r="S70" s="263">
        <f t="shared" ref="S70:S133" si="23">R70-R69</f>
        <v>-3.3333333333303017E-3</v>
      </c>
      <c r="T70" s="394">
        <f t="shared" si="11"/>
        <v>100.41857142857143</v>
      </c>
      <c r="U70" s="297">
        <f t="shared" ref="U70:U133" si="24">T70-T69</f>
        <v>-5.7142857142764569E-3</v>
      </c>
      <c r="V70" s="238" t="s">
        <v>345</v>
      </c>
      <c r="W70" s="233">
        <v>0</v>
      </c>
      <c r="X70" s="646" t="s">
        <v>583</v>
      </c>
      <c r="Y70" s="10"/>
    </row>
    <row r="71" spans="1:25" ht="13.25" customHeight="1">
      <c r="A71" s="201">
        <v>43282</v>
      </c>
      <c r="B71" s="262">
        <v>101.6778585560492</v>
      </c>
      <c r="C71" s="535">
        <f t="shared" si="19"/>
        <v>6.4613319710517203E-2</v>
      </c>
      <c r="D71" s="521">
        <f t="shared" si="12"/>
        <v>0.44</v>
      </c>
      <c r="E71" s="657">
        <f t="shared" si="17"/>
        <v>101.58139327764378</v>
      </c>
      <c r="F71" s="614">
        <f t="shared" si="20"/>
        <v>0.13834277875466228</v>
      </c>
      <c r="G71" s="657">
        <f t="shared" si="16"/>
        <v>101.30925460294058</v>
      </c>
      <c r="H71" s="614">
        <f t="shared" si="21"/>
        <v>8.3025407480832314E-2</v>
      </c>
      <c r="I71" s="2758" t="s">
        <v>281</v>
      </c>
      <c r="J71" s="2746" t="str">
        <f t="shared" si="18"/>
        <v>---</v>
      </c>
      <c r="K71" s="17">
        <v>0</v>
      </c>
      <c r="L71" s="646" t="s">
        <v>594</v>
      </c>
      <c r="M71" s="10"/>
      <c r="N71" s="2164">
        <v>43282</v>
      </c>
      <c r="O71" s="2774">
        <v>100.39</v>
      </c>
      <c r="P71" s="511">
        <f t="shared" si="22"/>
        <v>-1.0000000000005116E-2</v>
      </c>
      <c r="Q71" s="297">
        <f t="shared" si="13"/>
        <v>-0.02</v>
      </c>
      <c r="R71" s="52">
        <f t="shared" ref="R71:R82" si="25">SUM(O69:O71)/3</f>
        <v>100.39999999999999</v>
      </c>
      <c r="S71" s="263">
        <f t="shared" si="23"/>
        <v>-6.6666666666890251E-3</v>
      </c>
      <c r="T71" s="394">
        <f t="shared" si="11"/>
        <v>100.41142857142856</v>
      </c>
      <c r="U71" s="297">
        <f t="shared" si="24"/>
        <v>-7.1428571428668874E-3</v>
      </c>
      <c r="V71" s="238" t="s">
        <v>345</v>
      </c>
      <c r="W71" s="233">
        <v>0</v>
      </c>
      <c r="X71" s="646" t="s">
        <v>594</v>
      </c>
      <c r="Y71" s="10"/>
    </row>
    <row r="72" spans="1:25" ht="13.25" customHeight="1">
      <c r="A72" s="201">
        <v>43313</v>
      </c>
      <c r="B72" s="262">
        <v>101.64283029010664</v>
      </c>
      <c r="C72" s="535">
        <f t="shared" si="19"/>
        <v>-3.5028265942557368E-2</v>
      </c>
      <c r="D72" s="521">
        <f t="shared" si="12"/>
        <v>0.44</v>
      </c>
      <c r="E72" s="657">
        <f t="shared" si="17"/>
        <v>101.64464469416485</v>
      </c>
      <c r="F72" s="614">
        <f t="shared" si="20"/>
        <v>6.3251416521069359E-2</v>
      </c>
      <c r="G72" s="657">
        <f t="shared" si="16"/>
        <v>101.39769017564376</v>
      </c>
      <c r="H72" s="614">
        <f t="shared" si="21"/>
        <v>8.8435572703176035E-2</v>
      </c>
      <c r="I72" s="2758" t="s">
        <v>281</v>
      </c>
      <c r="J72" s="2746" t="str">
        <f t="shared" si="18"/>
        <v>---</v>
      </c>
      <c r="K72" s="17">
        <v>0</v>
      </c>
      <c r="L72" s="646" t="s">
        <v>595</v>
      </c>
      <c r="M72" s="10"/>
      <c r="N72" s="2164">
        <v>43313</v>
      </c>
      <c r="O72" s="2774">
        <v>100.37</v>
      </c>
      <c r="P72" s="511">
        <f t="shared" si="22"/>
        <v>-1.9999999999996021E-2</v>
      </c>
      <c r="Q72" s="297">
        <f t="shared" si="13"/>
        <v>-0.05</v>
      </c>
      <c r="R72" s="52">
        <f t="shared" si="25"/>
        <v>100.38666666666667</v>
      </c>
      <c r="S72" s="263">
        <f t="shared" si="23"/>
        <v>-1.3333333333321207E-2</v>
      </c>
      <c r="T72" s="394">
        <f t="shared" si="11"/>
        <v>100.40285714285713</v>
      </c>
      <c r="U72" s="297">
        <f t="shared" si="24"/>
        <v>-8.5714285714288962E-3</v>
      </c>
      <c r="V72" s="239" t="s">
        <v>345</v>
      </c>
      <c r="W72" s="234">
        <v>0</v>
      </c>
      <c r="X72" s="646" t="s">
        <v>595</v>
      </c>
      <c r="Y72" s="10"/>
    </row>
    <row r="73" spans="1:25" ht="13.25" customHeight="1">
      <c r="A73" s="201">
        <v>43344</v>
      </c>
      <c r="B73" s="262">
        <v>101.52700846731641</v>
      </c>
      <c r="C73" s="535">
        <f t="shared" si="19"/>
        <v>-0.11582182279023812</v>
      </c>
      <c r="D73" s="521">
        <f t="shared" si="12"/>
        <v>0.34</v>
      </c>
      <c r="E73" s="657">
        <f t="shared" si="17"/>
        <v>101.61589910449077</v>
      </c>
      <c r="F73" s="614">
        <f t="shared" si="20"/>
        <v>-2.8745589674088023E-2</v>
      </c>
      <c r="G73" s="657">
        <f t="shared" si="16"/>
        <v>101.46959135529561</v>
      </c>
      <c r="H73" s="614">
        <f t="shared" si="21"/>
        <v>7.1901179651845837E-2</v>
      </c>
      <c r="I73" s="2758" t="s">
        <v>281</v>
      </c>
      <c r="J73" s="2746" t="str">
        <f t="shared" si="18"/>
        <v>---</v>
      </c>
      <c r="K73" s="17">
        <v>0</v>
      </c>
      <c r="L73" s="646" t="s">
        <v>688</v>
      </c>
      <c r="M73" s="10"/>
      <c r="N73" s="2164">
        <v>43344</v>
      </c>
      <c r="O73" s="2774">
        <v>100.36</v>
      </c>
      <c r="P73" s="511">
        <f t="shared" si="22"/>
        <v>-1.0000000000005116E-2</v>
      </c>
      <c r="Q73" s="297">
        <f t="shared" si="13"/>
        <v>-7.0000000000000007E-2</v>
      </c>
      <c r="R73" s="52">
        <f t="shared" si="25"/>
        <v>100.37333333333333</v>
      </c>
      <c r="S73" s="263">
        <f t="shared" si="23"/>
        <v>-1.3333333333335418E-2</v>
      </c>
      <c r="T73" s="394">
        <f t="shared" si="11"/>
        <v>100.39285714285714</v>
      </c>
      <c r="U73" s="297">
        <f t="shared" si="24"/>
        <v>-9.9999999999909051E-3</v>
      </c>
      <c r="V73" s="239" t="s">
        <v>345</v>
      </c>
      <c r="W73" s="234">
        <v>0</v>
      </c>
      <c r="X73" s="646" t="s">
        <v>688</v>
      </c>
      <c r="Y73" s="10"/>
    </row>
    <row r="74" spans="1:25" ht="13.25" customHeight="1">
      <c r="A74" s="201">
        <v>43374</v>
      </c>
      <c r="B74" s="2724">
        <v>101.37368068165425</v>
      </c>
      <c r="C74" s="535">
        <f t="shared" si="19"/>
        <v>-0.15332778566215666</v>
      </c>
      <c r="D74" s="521">
        <f t="shared" si="12"/>
        <v>0.2</v>
      </c>
      <c r="E74" s="657">
        <f t="shared" ref="E74:E75" si="26">SUM(B72:B74)/3</f>
        <v>101.51450647969244</v>
      </c>
      <c r="F74" s="614">
        <f t="shared" si="20"/>
        <v>-0.10139262479832212</v>
      </c>
      <c r="G74" s="657">
        <f t="shared" si="16"/>
        <v>101.5072184988277</v>
      </c>
      <c r="H74" s="614">
        <f t="shared" si="21"/>
        <v>3.7627143532091623E-2</v>
      </c>
      <c r="I74" s="2758" t="s">
        <v>281</v>
      </c>
      <c r="J74" s="2746" t="str">
        <f t="shared" si="18"/>
        <v>---</v>
      </c>
      <c r="K74" s="17">
        <v>0</v>
      </c>
      <c r="L74" s="646" t="s">
        <v>587</v>
      </c>
      <c r="M74" s="10"/>
      <c r="N74" s="2164">
        <v>43374</v>
      </c>
      <c r="O74" s="2774">
        <v>100.33</v>
      </c>
      <c r="P74" s="511">
        <f t="shared" si="22"/>
        <v>-3.0000000000001137E-2</v>
      </c>
      <c r="Q74" s="297">
        <f t="shared" si="13"/>
        <v>-0.1</v>
      </c>
      <c r="R74" s="52">
        <f t="shared" si="25"/>
        <v>100.35333333333334</v>
      </c>
      <c r="S74" s="263">
        <f t="shared" si="23"/>
        <v>-1.9999999999996021E-2</v>
      </c>
      <c r="T74" s="394">
        <f t="shared" si="11"/>
        <v>100.38142857142859</v>
      </c>
      <c r="U74" s="297">
        <f t="shared" si="24"/>
        <v>-1.1428571428552914E-2</v>
      </c>
      <c r="V74" s="239" t="s">
        <v>345</v>
      </c>
      <c r="W74" s="234">
        <v>0</v>
      </c>
      <c r="X74" s="646" t="s">
        <v>587</v>
      </c>
      <c r="Y74" s="10"/>
    </row>
    <row r="75" spans="1:25" ht="13.25" customHeight="1">
      <c r="A75" s="201">
        <v>43405</v>
      </c>
      <c r="B75" s="2724">
        <v>101.19679421292112</v>
      </c>
      <c r="C75" s="535">
        <f t="shared" si="19"/>
        <v>-0.17688646873313019</v>
      </c>
      <c r="D75" s="521">
        <f t="shared" si="12"/>
        <v>0.05</v>
      </c>
      <c r="E75" s="657">
        <f t="shared" si="26"/>
        <v>101.36582778729725</v>
      </c>
      <c r="F75" s="614">
        <f t="shared" si="20"/>
        <v>-0.14867869239519393</v>
      </c>
      <c r="G75" s="657">
        <f t="shared" si="16"/>
        <v>101.4977847835614</v>
      </c>
      <c r="H75" s="614">
        <f t="shared" si="21"/>
        <v>-9.4337152662973267E-3</v>
      </c>
      <c r="I75" s="2758" t="s">
        <v>281</v>
      </c>
      <c r="J75" s="2746" t="str">
        <f t="shared" si="18"/>
        <v>---</v>
      </c>
      <c r="K75" s="17">
        <v>0</v>
      </c>
      <c r="L75" s="646" t="s">
        <v>588</v>
      </c>
      <c r="M75" s="10"/>
      <c r="N75" s="2164">
        <v>43405</v>
      </c>
      <c r="O75" s="2774">
        <v>100.28</v>
      </c>
      <c r="P75" s="511">
        <f t="shared" si="22"/>
        <v>-4.9999999999997158E-2</v>
      </c>
      <c r="Q75" s="297">
        <f t="shared" si="13"/>
        <v>-0.16</v>
      </c>
      <c r="R75" s="52">
        <f t="shared" si="25"/>
        <v>100.32333333333334</v>
      </c>
      <c r="S75" s="263">
        <f t="shared" si="23"/>
        <v>-3.0000000000001137E-2</v>
      </c>
      <c r="T75" s="394">
        <f t="shared" ref="T75:T130" si="27">SUM(O69:O75)/7</f>
        <v>100.36285714285714</v>
      </c>
      <c r="U75" s="297">
        <f t="shared" si="24"/>
        <v>-1.8571428571448223E-2</v>
      </c>
      <c r="V75" s="239" t="s">
        <v>345</v>
      </c>
      <c r="W75" s="234">
        <v>0</v>
      </c>
      <c r="X75" s="646" t="s">
        <v>588</v>
      </c>
      <c r="Y75" s="10"/>
    </row>
    <row r="76" spans="1:25" ht="13.25" customHeight="1">
      <c r="A76" s="202">
        <v>43435</v>
      </c>
      <c r="B76" s="2725">
        <v>101.00064546104187</v>
      </c>
      <c r="C76" s="586">
        <f t="shared" si="19"/>
        <v>-0.19614875187924952</v>
      </c>
      <c r="D76" s="704">
        <f t="shared" si="12"/>
        <v>-0.09</v>
      </c>
      <c r="E76" s="657">
        <f t="shared" ref="E76:E82" si="28">SUM(B74:B76)/3</f>
        <v>101.19037345187242</v>
      </c>
      <c r="F76" s="614">
        <f t="shared" si="20"/>
        <v>-0.17545433542483124</v>
      </c>
      <c r="G76" s="637">
        <f t="shared" si="16"/>
        <v>101.43315184363259</v>
      </c>
      <c r="H76" s="814">
        <f t="shared" si="21"/>
        <v>-6.4632939928813471E-2</v>
      </c>
      <c r="I76" s="2760" t="s">
        <v>281</v>
      </c>
      <c r="J76" s="2746" t="str">
        <f t="shared" si="18"/>
        <v>---</v>
      </c>
      <c r="K76" s="17">
        <v>0</v>
      </c>
      <c r="L76" s="649" t="s">
        <v>589</v>
      </c>
      <c r="M76" s="10"/>
      <c r="N76" s="2164">
        <v>43435</v>
      </c>
      <c r="O76" s="2774">
        <v>100.21</v>
      </c>
      <c r="P76" s="733">
        <f t="shared" si="22"/>
        <v>-7.000000000000739E-2</v>
      </c>
      <c r="Q76" s="297">
        <f t="shared" si="13"/>
        <v>-0.23</v>
      </c>
      <c r="R76" s="52">
        <f t="shared" si="25"/>
        <v>100.27333333333333</v>
      </c>
      <c r="S76" s="263">
        <f t="shared" si="23"/>
        <v>-5.0000000000011369E-2</v>
      </c>
      <c r="T76" s="394">
        <f t="shared" si="27"/>
        <v>100.33428571428571</v>
      </c>
      <c r="U76" s="297">
        <f t="shared" si="24"/>
        <v>-2.8571428571424917E-2</v>
      </c>
      <c r="V76" s="239" t="s">
        <v>345</v>
      </c>
      <c r="W76" s="234">
        <v>0</v>
      </c>
      <c r="X76" s="649" t="s">
        <v>589</v>
      </c>
      <c r="Y76" s="10"/>
    </row>
    <row r="77" spans="1:25" ht="13.25" customHeight="1">
      <c r="A77" s="316">
        <v>43466</v>
      </c>
      <c r="B77" s="2726">
        <v>100.80698444717679</v>
      </c>
      <c r="C77" s="535">
        <f t="shared" si="19"/>
        <v>-0.19366101386508205</v>
      </c>
      <c r="D77" s="521">
        <f t="shared" si="12"/>
        <v>-0.21</v>
      </c>
      <c r="E77" s="656">
        <f t="shared" si="28"/>
        <v>101.0014747070466</v>
      </c>
      <c r="F77" s="655">
        <f t="shared" si="20"/>
        <v>-0.18889874482582059</v>
      </c>
      <c r="G77" s="657">
        <f t="shared" si="16"/>
        <v>101.3179717308952</v>
      </c>
      <c r="H77" s="614">
        <f t="shared" si="21"/>
        <v>-0.11518011273739148</v>
      </c>
      <c r="I77" s="2758" t="s">
        <v>281</v>
      </c>
      <c r="J77" s="2746" t="str">
        <f t="shared" si="18"/>
        <v>---</v>
      </c>
      <c r="K77" s="17">
        <v>0</v>
      </c>
      <c r="L77" s="647" t="s">
        <v>759</v>
      </c>
      <c r="M77" s="10"/>
      <c r="N77" s="2162">
        <v>43466</v>
      </c>
      <c r="O77" s="2777">
        <v>100.12</v>
      </c>
      <c r="P77" s="734">
        <f t="shared" si="22"/>
        <v>-8.99999999999892E-2</v>
      </c>
      <c r="Q77" s="643">
        <f t="shared" si="13"/>
        <v>-0.31</v>
      </c>
      <c r="R77" s="547">
        <f t="shared" si="25"/>
        <v>100.20333333333333</v>
      </c>
      <c r="S77" s="695">
        <f t="shared" si="23"/>
        <v>-6.9999999999993179E-2</v>
      </c>
      <c r="T77" s="1001">
        <f t="shared" si="27"/>
        <v>100.29428571428572</v>
      </c>
      <c r="U77" s="2794">
        <f t="shared" si="24"/>
        <v>-3.9999999999992042E-2</v>
      </c>
      <c r="V77" s="732" t="s">
        <v>345</v>
      </c>
      <c r="W77" s="230">
        <v>0</v>
      </c>
      <c r="X77" s="647" t="s">
        <v>759</v>
      </c>
      <c r="Y77" s="10"/>
    </row>
    <row r="78" spans="1:25" ht="13.25" customHeight="1">
      <c r="A78" s="316">
        <v>43497</v>
      </c>
      <c r="B78" s="2726">
        <v>100.68048609835806</v>
      </c>
      <c r="C78" s="535">
        <f t="shared" si="19"/>
        <v>-0.12649834881872835</v>
      </c>
      <c r="D78" s="521">
        <f t="shared" si="12"/>
        <v>-0.34</v>
      </c>
      <c r="E78" s="657">
        <f t="shared" si="28"/>
        <v>100.82937200219224</v>
      </c>
      <c r="F78" s="614">
        <f t="shared" si="20"/>
        <v>-0.17210270485435331</v>
      </c>
      <c r="G78" s="657">
        <f t="shared" si="16"/>
        <v>101.17548995122503</v>
      </c>
      <c r="H78" s="614">
        <f t="shared" si="21"/>
        <v>-0.14248177967016318</v>
      </c>
      <c r="I78" s="2758" t="s">
        <v>281</v>
      </c>
      <c r="J78" s="2746" t="str">
        <f t="shared" si="18"/>
        <v>---</v>
      </c>
      <c r="K78" s="17">
        <v>0</v>
      </c>
      <c r="L78" s="646" t="s">
        <v>767</v>
      </c>
      <c r="M78" s="10"/>
      <c r="N78" s="2163">
        <v>43497</v>
      </c>
      <c r="O78" s="2771">
        <v>100.04</v>
      </c>
      <c r="P78" s="733">
        <f t="shared" si="22"/>
        <v>-7.9999999999998295E-2</v>
      </c>
      <c r="Q78" s="297">
        <f t="shared" si="13"/>
        <v>-0.39</v>
      </c>
      <c r="R78" s="52">
        <f t="shared" si="25"/>
        <v>100.12333333333333</v>
      </c>
      <c r="S78" s="263">
        <f t="shared" si="23"/>
        <v>-7.9999999999998295E-2</v>
      </c>
      <c r="T78" s="638">
        <f t="shared" si="27"/>
        <v>100.24428571428572</v>
      </c>
      <c r="U78" s="970">
        <f t="shared" si="24"/>
        <v>-4.9999999999997158E-2</v>
      </c>
      <c r="V78" s="239" t="s">
        <v>345</v>
      </c>
      <c r="W78" s="234">
        <v>0</v>
      </c>
      <c r="X78" s="646" t="s">
        <v>767</v>
      </c>
      <c r="Y78" s="10"/>
    </row>
    <row r="79" spans="1:25" ht="13.25" customHeight="1">
      <c r="A79" s="201">
        <v>43525</v>
      </c>
      <c r="B79" s="2726">
        <v>100.57546018275067</v>
      </c>
      <c r="C79" s="535">
        <f t="shared" si="19"/>
        <v>-0.10502591560738495</v>
      </c>
      <c r="D79" s="521">
        <f t="shared" si="12"/>
        <v>-0.53</v>
      </c>
      <c r="E79" s="657">
        <f t="shared" si="28"/>
        <v>100.68764357609518</v>
      </c>
      <c r="F79" s="614">
        <f t="shared" si="20"/>
        <v>-0.14172842609706038</v>
      </c>
      <c r="G79" s="657">
        <f t="shared" si="16"/>
        <v>101.02300850731703</v>
      </c>
      <c r="H79" s="614">
        <f t="shared" si="21"/>
        <v>-0.15248144390800178</v>
      </c>
      <c r="I79" s="2758" t="s">
        <v>281</v>
      </c>
      <c r="J79" s="2746" t="str">
        <f t="shared" si="18"/>
        <v>---</v>
      </c>
      <c r="K79" s="17">
        <v>0</v>
      </c>
      <c r="L79" s="646" t="s">
        <v>592</v>
      </c>
      <c r="M79" s="10"/>
      <c r="N79" s="2164">
        <v>43525</v>
      </c>
      <c r="O79" s="2771">
        <v>99.97</v>
      </c>
      <c r="P79" s="733">
        <f t="shared" si="22"/>
        <v>-7.000000000000739E-2</v>
      </c>
      <c r="Q79" s="297">
        <f t="shared" si="13"/>
        <v>-0.44</v>
      </c>
      <c r="R79" s="52">
        <f t="shared" si="25"/>
        <v>100.04333333333334</v>
      </c>
      <c r="S79" s="263">
        <f t="shared" si="23"/>
        <v>-7.9999999999998295E-2</v>
      </c>
      <c r="T79" s="638">
        <f t="shared" si="27"/>
        <v>100.18714285714286</v>
      </c>
      <c r="U79" s="970">
        <f t="shared" si="24"/>
        <v>-5.7142857142864045E-2</v>
      </c>
      <c r="V79" s="239" t="s">
        <v>345</v>
      </c>
      <c r="W79" s="234">
        <v>0</v>
      </c>
      <c r="X79" s="646" t="s">
        <v>776</v>
      </c>
      <c r="Y79" s="10"/>
    </row>
    <row r="80" spans="1:25" ht="13.25" customHeight="1">
      <c r="A80" s="201">
        <v>43556</v>
      </c>
      <c r="B80" s="2726">
        <v>100.54100466936615</v>
      </c>
      <c r="C80" s="535">
        <f t="shared" si="19"/>
        <v>-3.4455513384529013E-2</v>
      </c>
      <c r="D80" s="521">
        <f t="shared" si="12"/>
        <v>-0.71</v>
      </c>
      <c r="E80" s="657">
        <f t="shared" si="28"/>
        <v>100.59898365015829</v>
      </c>
      <c r="F80" s="614">
        <f t="shared" si="20"/>
        <v>-8.8659925936894979E-2</v>
      </c>
      <c r="G80" s="657">
        <f t="shared" si="16"/>
        <v>100.88215082189556</v>
      </c>
      <c r="H80" s="614">
        <f t="shared" si="21"/>
        <v>-0.14085768542146582</v>
      </c>
      <c r="I80" s="2758" t="s">
        <v>281</v>
      </c>
      <c r="J80" s="2746" t="str">
        <f t="shared" si="18"/>
        <v>---</v>
      </c>
      <c r="K80" s="17">
        <v>0</v>
      </c>
      <c r="L80" s="646" t="s">
        <v>593</v>
      </c>
      <c r="M80" s="10"/>
      <c r="N80" s="2164">
        <v>43556</v>
      </c>
      <c r="O80" s="2771">
        <v>99.89</v>
      </c>
      <c r="P80" s="733">
        <f t="shared" si="22"/>
        <v>-7.9999999999998295E-2</v>
      </c>
      <c r="Q80" s="297">
        <f t="shared" si="13"/>
        <v>-0.52</v>
      </c>
      <c r="R80" s="52">
        <f t="shared" si="25"/>
        <v>99.966666666666654</v>
      </c>
      <c r="S80" s="263">
        <f t="shared" si="23"/>
        <v>-7.6666666666682204E-2</v>
      </c>
      <c r="T80" s="638">
        <f t="shared" si="27"/>
        <v>100.12</v>
      </c>
      <c r="U80" s="970">
        <f t="shared" si="24"/>
        <v>-6.714285714285495E-2</v>
      </c>
      <c r="V80" s="239" t="s">
        <v>345</v>
      </c>
      <c r="W80" s="234">
        <v>0</v>
      </c>
      <c r="X80" s="646" t="s">
        <v>777</v>
      </c>
      <c r="Y80" s="10"/>
    </row>
    <row r="81" spans="1:25" ht="13.25" customHeight="1">
      <c r="A81" s="201">
        <v>43586</v>
      </c>
      <c r="B81" s="2726">
        <v>100.52340584370286</v>
      </c>
      <c r="C81" s="535">
        <f t="shared" si="19"/>
        <v>-1.7598825663284856E-2</v>
      </c>
      <c r="D81" s="521">
        <f t="shared" ref="D81:D133" si="29">ROUND((B81-B69)/B69*100,2)</f>
        <v>-0.92</v>
      </c>
      <c r="E81" s="657">
        <f t="shared" si="28"/>
        <v>100.54662356527324</v>
      </c>
      <c r="F81" s="614">
        <f t="shared" si="20"/>
        <v>-5.2360084885052061E-2</v>
      </c>
      <c r="G81" s="657">
        <f t="shared" si="16"/>
        <v>100.76068298790253</v>
      </c>
      <c r="H81" s="614">
        <f t="shared" si="21"/>
        <v>-0.12146783399303729</v>
      </c>
      <c r="I81" s="2758" t="s">
        <v>281</v>
      </c>
      <c r="J81" s="2746" t="str">
        <f t="shared" si="18"/>
        <v>---</v>
      </c>
      <c r="K81" s="17">
        <v>0</v>
      </c>
      <c r="L81" s="646" t="s">
        <v>584</v>
      </c>
      <c r="M81" s="10"/>
      <c r="N81" s="2164">
        <v>43586</v>
      </c>
      <c r="O81" s="2771">
        <v>99.81</v>
      </c>
      <c r="P81" s="733">
        <f t="shared" si="22"/>
        <v>-7.9999999999998295E-2</v>
      </c>
      <c r="Q81" s="297">
        <f t="shared" ref="Q81:Q134" si="30">ROUND((O81-O69)/O69*100,2)</f>
        <v>-0.6</v>
      </c>
      <c r="R81" s="52">
        <f t="shared" si="25"/>
        <v>99.89</v>
      </c>
      <c r="S81" s="263">
        <f t="shared" si="23"/>
        <v>-7.6666666666653782E-2</v>
      </c>
      <c r="T81" s="638">
        <f t="shared" si="27"/>
        <v>100.04571428571428</v>
      </c>
      <c r="U81" s="970">
        <f t="shared" si="24"/>
        <v>-7.4285714285721838E-2</v>
      </c>
      <c r="V81" s="239" t="s">
        <v>345</v>
      </c>
      <c r="W81" s="234">
        <v>0</v>
      </c>
      <c r="X81" s="646" t="s">
        <v>778</v>
      </c>
      <c r="Y81" s="10"/>
    </row>
    <row r="82" spans="1:25" ht="13.25" customHeight="1">
      <c r="A82" s="201">
        <v>43252</v>
      </c>
      <c r="B82" s="2726">
        <v>100.51794778421845</v>
      </c>
      <c r="C82" s="535">
        <f t="shared" si="19"/>
        <v>-5.4580594844111374E-3</v>
      </c>
      <c r="D82" s="521">
        <f t="shared" si="29"/>
        <v>-1.08</v>
      </c>
      <c r="E82" s="657">
        <f t="shared" si="28"/>
        <v>100.52745276576248</v>
      </c>
      <c r="F82" s="614">
        <f t="shared" si="20"/>
        <v>-1.9170799510760617E-2</v>
      </c>
      <c r="G82" s="657">
        <f t="shared" si="16"/>
        <v>100.66370492665926</v>
      </c>
      <c r="H82" s="614">
        <f t="shared" si="21"/>
        <v>-9.6978061243262914E-2</v>
      </c>
      <c r="I82" s="2758" t="s">
        <v>281</v>
      </c>
      <c r="J82" s="2746" t="str">
        <f t="shared" si="18"/>
        <v>---</v>
      </c>
      <c r="K82" s="17">
        <v>0</v>
      </c>
      <c r="L82" s="646" t="s">
        <v>583</v>
      </c>
      <c r="M82" s="10"/>
      <c r="N82" s="2164">
        <v>43252</v>
      </c>
      <c r="O82" s="2771">
        <v>99.73</v>
      </c>
      <c r="P82" s="733">
        <f t="shared" si="22"/>
        <v>-7.9999999999998295E-2</v>
      </c>
      <c r="Q82" s="297">
        <f t="shared" si="30"/>
        <v>-0.67</v>
      </c>
      <c r="R82" s="52">
        <f t="shared" si="25"/>
        <v>99.81</v>
      </c>
      <c r="S82" s="263">
        <f t="shared" si="23"/>
        <v>-7.9999999999998295E-2</v>
      </c>
      <c r="T82" s="638">
        <f t="shared" si="27"/>
        <v>99.967142857142861</v>
      </c>
      <c r="U82" s="970">
        <f t="shared" si="24"/>
        <v>-7.8571428571422075E-2</v>
      </c>
      <c r="V82" s="239" t="s">
        <v>345</v>
      </c>
      <c r="W82" s="234">
        <v>0</v>
      </c>
      <c r="X82" s="646" t="s">
        <v>583</v>
      </c>
      <c r="Y82" s="10"/>
    </row>
    <row r="83" spans="1:25" ht="13.25" customHeight="1">
      <c r="A83" s="201">
        <v>43647</v>
      </c>
      <c r="B83" s="2726">
        <v>100.46607478473608</v>
      </c>
      <c r="C83" s="535">
        <f t="shared" si="19"/>
        <v>-5.1872999482370119E-2</v>
      </c>
      <c r="D83" s="521">
        <f t="shared" si="29"/>
        <v>-1.19</v>
      </c>
      <c r="E83" s="657">
        <f t="shared" ref="E83:E110" si="31">SUM(B81:B83)/3</f>
        <v>100.50247613755245</v>
      </c>
      <c r="F83" s="614">
        <f t="shared" si="20"/>
        <v>-2.4976628210026774E-2</v>
      </c>
      <c r="G83" s="657">
        <f t="shared" ref="G83:G110" si="32">SUM(B77:B83)/7</f>
        <v>100.587337687187</v>
      </c>
      <c r="H83" s="614">
        <f t="shared" si="21"/>
        <v>-7.6367239472261872E-2</v>
      </c>
      <c r="I83" s="2758" t="s">
        <v>281</v>
      </c>
      <c r="J83" s="2746" t="str">
        <f t="shared" si="18"/>
        <v>---</v>
      </c>
      <c r="K83" s="17">
        <v>0</v>
      </c>
      <c r="L83" s="646" t="s">
        <v>594</v>
      </c>
      <c r="M83" s="10"/>
      <c r="N83" s="2164">
        <v>43647</v>
      </c>
      <c r="O83" s="2771">
        <v>99.64</v>
      </c>
      <c r="P83" s="733">
        <f t="shared" si="22"/>
        <v>-9.0000000000003411E-2</v>
      </c>
      <c r="Q83" s="297">
        <f t="shared" si="30"/>
        <v>-0.75</v>
      </c>
      <c r="R83" s="52">
        <f t="shared" ref="R83:R130" si="33">SUM(O81:O83)/3</f>
        <v>99.726666666666674</v>
      </c>
      <c r="S83" s="263">
        <f t="shared" si="23"/>
        <v>-8.3333333333328596E-2</v>
      </c>
      <c r="T83" s="638">
        <f t="shared" si="27"/>
        <v>99.885714285714272</v>
      </c>
      <c r="U83" s="970">
        <f t="shared" si="24"/>
        <v>-8.1428571428588725E-2</v>
      </c>
      <c r="V83" s="239" t="s">
        <v>345</v>
      </c>
      <c r="W83" s="234">
        <v>0</v>
      </c>
      <c r="X83" s="646" t="s">
        <v>594</v>
      </c>
      <c r="Y83" s="10"/>
    </row>
    <row r="84" spans="1:25" ht="13.25" customHeight="1">
      <c r="A84" s="201">
        <v>43678</v>
      </c>
      <c r="B84" s="2726">
        <v>100.32832686369085</v>
      </c>
      <c r="C84" s="535">
        <f t="shared" si="19"/>
        <v>-0.13774792104523215</v>
      </c>
      <c r="D84" s="521">
        <f t="shared" si="29"/>
        <v>-1.29</v>
      </c>
      <c r="E84" s="657">
        <f t="shared" si="31"/>
        <v>100.43744981088179</v>
      </c>
      <c r="F84" s="614">
        <f t="shared" si="20"/>
        <v>-6.5026326670661661E-2</v>
      </c>
      <c r="G84" s="657">
        <f t="shared" si="32"/>
        <v>100.51895803240329</v>
      </c>
      <c r="H84" s="614">
        <f t="shared" si="21"/>
        <v>-6.8379654783711885E-2</v>
      </c>
      <c r="I84" s="2758" t="s">
        <v>281</v>
      </c>
      <c r="J84" s="2746" t="str">
        <f t="shared" si="18"/>
        <v>---</v>
      </c>
      <c r="K84" s="17">
        <v>0</v>
      </c>
      <c r="L84" s="646" t="s">
        <v>595</v>
      </c>
      <c r="M84" s="10"/>
      <c r="N84" s="2164">
        <v>43678</v>
      </c>
      <c r="O84" s="2771">
        <v>99.54</v>
      </c>
      <c r="P84" s="733">
        <f t="shared" si="22"/>
        <v>-9.9999999999994316E-2</v>
      </c>
      <c r="Q84" s="297">
        <f t="shared" si="30"/>
        <v>-0.83</v>
      </c>
      <c r="R84" s="52">
        <f t="shared" si="33"/>
        <v>99.63666666666667</v>
      </c>
      <c r="S84" s="263">
        <f t="shared" si="23"/>
        <v>-9.0000000000003411E-2</v>
      </c>
      <c r="T84" s="638">
        <f t="shared" si="27"/>
        <v>99.80285714285715</v>
      </c>
      <c r="U84" s="970">
        <f t="shared" si="24"/>
        <v>-8.2857142857122312E-2</v>
      </c>
      <c r="V84" s="239" t="s">
        <v>345</v>
      </c>
      <c r="W84" s="234">
        <v>0</v>
      </c>
      <c r="X84" s="646" t="s">
        <v>595</v>
      </c>
      <c r="Y84" s="10"/>
    </row>
    <row r="85" spans="1:25" ht="13.25" customHeight="1">
      <c r="A85" s="201">
        <v>43709</v>
      </c>
      <c r="B85" s="2726">
        <v>100.09640374528955</v>
      </c>
      <c r="C85" s="535">
        <f t="shared" si="19"/>
        <v>-0.23192311840129776</v>
      </c>
      <c r="D85" s="521">
        <f t="shared" si="29"/>
        <v>-1.41</v>
      </c>
      <c r="E85" s="657">
        <f t="shared" si="31"/>
        <v>100.29693513123881</v>
      </c>
      <c r="F85" s="614">
        <f t="shared" si="20"/>
        <v>-0.14051467964297615</v>
      </c>
      <c r="G85" s="657">
        <f t="shared" si="32"/>
        <v>100.43551769625067</v>
      </c>
      <c r="H85" s="614">
        <f t="shared" si="21"/>
        <v>-8.3440336152619921E-2</v>
      </c>
      <c r="I85" s="2758" t="s">
        <v>281</v>
      </c>
      <c r="J85" s="2746" t="str">
        <f t="shared" si="18"/>
        <v>---</v>
      </c>
      <c r="K85" s="17">
        <v>0</v>
      </c>
      <c r="L85" s="646" t="s">
        <v>688</v>
      </c>
      <c r="M85" s="10"/>
      <c r="N85" s="2164">
        <v>43709</v>
      </c>
      <c r="O85" s="2771">
        <v>99.44</v>
      </c>
      <c r="P85" s="733">
        <f t="shared" si="22"/>
        <v>-0.10000000000000853</v>
      </c>
      <c r="Q85" s="297">
        <f t="shared" si="30"/>
        <v>-0.92</v>
      </c>
      <c r="R85" s="52">
        <f t="shared" si="33"/>
        <v>99.54</v>
      </c>
      <c r="S85" s="263">
        <f t="shared" si="23"/>
        <v>-9.6666666666664014E-2</v>
      </c>
      <c r="T85" s="638">
        <f t="shared" si="27"/>
        <v>99.717142857142861</v>
      </c>
      <c r="U85" s="970">
        <f t="shared" si="24"/>
        <v>-8.5714285714288962E-2</v>
      </c>
      <c r="V85" s="239" t="s">
        <v>345</v>
      </c>
      <c r="W85" s="234">
        <v>0</v>
      </c>
      <c r="X85" s="646" t="s">
        <v>688</v>
      </c>
      <c r="Y85" s="10"/>
    </row>
    <row r="86" spans="1:25" ht="13.25" customHeight="1">
      <c r="A86" s="201">
        <v>43739</v>
      </c>
      <c r="B86" s="2726">
        <v>99.715208659078371</v>
      </c>
      <c r="C86" s="535">
        <f t="shared" si="19"/>
        <v>-0.38119508621117859</v>
      </c>
      <c r="D86" s="521">
        <f t="shared" si="29"/>
        <v>-1.64</v>
      </c>
      <c r="E86" s="657">
        <f t="shared" si="31"/>
        <v>100.04664642268625</v>
      </c>
      <c r="F86" s="614">
        <f t="shared" si="20"/>
        <v>-0.25028870855256002</v>
      </c>
      <c r="G86" s="657">
        <f t="shared" si="32"/>
        <v>100.31262462144034</v>
      </c>
      <c r="H86" s="614">
        <f t="shared" si="21"/>
        <v>-0.12289307481033518</v>
      </c>
      <c r="I86" s="2757" t="s">
        <v>281</v>
      </c>
      <c r="J86" s="2746" t="str">
        <f t="shared" si="18"/>
        <v>---</v>
      </c>
      <c r="K86" s="17">
        <v>0</v>
      </c>
      <c r="L86" s="646" t="s">
        <v>587</v>
      </c>
      <c r="M86" s="10"/>
      <c r="N86" s="2164">
        <v>43739</v>
      </c>
      <c r="O86" s="2771">
        <v>99.32</v>
      </c>
      <c r="P86" s="733">
        <f t="shared" si="22"/>
        <v>-0.12000000000000455</v>
      </c>
      <c r="Q86" s="297">
        <f t="shared" si="30"/>
        <v>-1.01</v>
      </c>
      <c r="R86" s="52">
        <f t="shared" si="33"/>
        <v>99.433333333333337</v>
      </c>
      <c r="S86" s="263">
        <f t="shared" si="23"/>
        <v>-0.10666666666666913</v>
      </c>
      <c r="T86" s="638">
        <f t="shared" si="27"/>
        <v>99.624285714285705</v>
      </c>
      <c r="U86" s="970">
        <f t="shared" si="24"/>
        <v>-9.285714285715585E-2</v>
      </c>
      <c r="V86" s="239" t="s">
        <v>345</v>
      </c>
      <c r="W86" s="234">
        <v>0</v>
      </c>
      <c r="X86" s="646" t="s">
        <v>587</v>
      </c>
      <c r="Y86" s="10"/>
    </row>
    <row r="87" spans="1:25" ht="13.25" customHeight="1">
      <c r="A87" s="201">
        <v>43770</v>
      </c>
      <c r="B87" s="2726">
        <v>99.286017969628318</v>
      </c>
      <c r="C87" s="535">
        <f t="shared" si="19"/>
        <v>-0.42919068945005279</v>
      </c>
      <c r="D87" s="521">
        <f t="shared" si="29"/>
        <v>-1.89</v>
      </c>
      <c r="E87" s="657">
        <f t="shared" si="31"/>
        <v>99.699210124665413</v>
      </c>
      <c r="F87" s="614">
        <f t="shared" si="20"/>
        <v>-0.34743629802083831</v>
      </c>
      <c r="G87" s="657">
        <f t="shared" si="32"/>
        <v>100.13334080719207</v>
      </c>
      <c r="H87" s="614">
        <f t="shared" si="21"/>
        <v>-0.17928381424826512</v>
      </c>
      <c r="I87" s="2758" t="s">
        <v>281</v>
      </c>
      <c r="J87" s="2746" t="str">
        <f t="shared" si="18"/>
        <v>---</v>
      </c>
      <c r="K87" s="17">
        <v>0</v>
      </c>
      <c r="L87" s="646" t="s">
        <v>588</v>
      </c>
      <c r="M87" s="10"/>
      <c r="N87" s="2164">
        <v>43770</v>
      </c>
      <c r="O87" s="2771">
        <v>99.18</v>
      </c>
      <c r="P87" s="733">
        <f t="shared" si="22"/>
        <v>-0.13999999999998636</v>
      </c>
      <c r="Q87" s="297">
        <f t="shared" si="30"/>
        <v>-1.1000000000000001</v>
      </c>
      <c r="R87" s="52">
        <f t="shared" si="33"/>
        <v>99.313333333333333</v>
      </c>
      <c r="S87" s="263">
        <f t="shared" si="23"/>
        <v>-0.12000000000000455</v>
      </c>
      <c r="T87" s="638">
        <f t="shared" si="27"/>
        <v>99.522857142857148</v>
      </c>
      <c r="U87" s="970">
        <f t="shared" si="24"/>
        <v>-0.10142857142855632</v>
      </c>
      <c r="V87" s="239" t="s">
        <v>345</v>
      </c>
      <c r="W87" s="234">
        <v>0</v>
      </c>
      <c r="X87" s="646" t="s">
        <v>588</v>
      </c>
      <c r="Y87" s="10"/>
    </row>
    <row r="88" spans="1:25" ht="13.25" customHeight="1">
      <c r="A88" s="202">
        <v>43800</v>
      </c>
      <c r="B88" s="2726">
        <v>98.817164436783372</v>
      </c>
      <c r="C88" s="586">
        <f t="shared" si="19"/>
        <v>-0.46885353284494613</v>
      </c>
      <c r="D88" s="704">
        <f t="shared" si="29"/>
        <v>-2.16</v>
      </c>
      <c r="E88" s="637">
        <f t="shared" si="31"/>
        <v>99.272797021830016</v>
      </c>
      <c r="F88" s="814">
        <f t="shared" si="20"/>
        <v>-0.42641310283539724</v>
      </c>
      <c r="G88" s="637">
        <f t="shared" si="32"/>
        <v>99.889592034774992</v>
      </c>
      <c r="H88" s="814">
        <f t="shared" si="21"/>
        <v>-0.24374877241707793</v>
      </c>
      <c r="I88" s="2760" t="s">
        <v>281</v>
      </c>
      <c r="J88" s="2746" t="str">
        <f t="shared" si="18"/>
        <v>---</v>
      </c>
      <c r="K88" s="17">
        <v>0</v>
      </c>
      <c r="L88" s="649" t="s">
        <v>787</v>
      </c>
      <c r="M88" s="10"/>
      <c r="N88" s="2169">
        <v>43800</v>
      </c>
      <c r="O88" s="2776">
        <v>99.01</v>
      </c>
      <c r="P88" s="929">
        <f t="shared" si="22"/>
        <v>-0.17000000000000171</v>
      </c>
      <c r="Q88" s="490">
        <f t="shared" si="30"/>
        <v>-1.2</v>
      </c>
      <c r="R88" s="550">
        <f t="shared" si="33"/>
        <v>99.17</v>
      </c>
      <c r="S88" s="543">
        <f t="shared" si="23"/>
        <v>-0.14333333333333087</v>
      </c>
      <c r="T88" s="644">
        <f t="shared" si="27"/>
        <v>99.408571428571435</v>
      </c>
      <c r="U88" s="1000">
        <f t="shared" si="24"/>
        <v>-0.11428571428571388</v>
      </c>
      <c r="V88" s="732" t="s">
        <v>345</v>
      </c>
      <c r="W88" s="230">
        <v>0</v>
      </c>
      <c r="X88" s="649" t="s">
        <v>787</v>
      </c>
      <c r="Y88" s="10"/>
    </row>
    <row r="89" spans="1:25" ht="13.25" customHeight="1">
      <c r="A89" s="315">
        <v>43831</v>
      </c>
      <c r="B89" s="2727">
        <v>98.265837199362423</v>
      </c>
      <c r="C89" s="535">
        <f t="shared" si="19"/>
        <v>-0.55132723742094925</v>
      </c>
      <c r="D89" s="521">
        <f t="shared" si="29"/>
        <v>-2.52</v>
      </c>
      <c r="E89" s="657">
        <f t="shared" si="31"/>
        <v>98.7896732019247</v>
      </c>
      <c r="F89" s="614">
        <f t="shared" si="20"/>
        <v>-0.48312381990531605</v>
      </c>
      <c r="G89" s="657">
        <f t="shared" si="32"/>
        <v>99.567861951224131</v>
      </c>
      <c r="H89" s="614">
        <f t="shared" si="21"/>
        <v>-0.32173008355086097</v>
      </c>
      <c r="I89" s="2758" t="s">
        <v>281</v>
      </c>
      <c r="J89" s="2746" t="str">
        <f t="shared" si="18"/>
        <v>---</v>
      </c>
      <c r="K89" s="17">
        <v>0</v>
      </c>
      <c r="L89" s="646" t="s">
        <v>759</v>
      </c>
      <c r="M89" s="10"/>
      <c r="N89" s="2162">
        <v>43831</v>
      </c>
      <c r="O89" s="2777">
        <v>98.79</v>
      </c>
      <c r="P89" s="244">
        <f t="shared" si="22"/>
        <v>-0.21999999999999886</v>
      </c>
      <c r="Q89" s="970">
        <f t="shared" si="30"/>
        <v>-1.33</v>
      </c>
      <c r="R89" s="735">
        <f t="shared" si="33"/>
        <v>98.993333333333339</v>
      </c>
      <c r="S89" s="52">
        <f t="shared" si="23"/>
        <v>-0.17666666666666231</v>
      </c>
      <c r="T89" s="1001">
        <f t="shared" si="27"/>
        <v>99.27428571428571</v>
      </c>
      <c r="U89" s="970">
        <f t="shared" si="24"/>
        <v>-0.13428571428572411</v>
      </c>
      <c r="V89" s="732" t="s">
        <v>345</v>
      </c>
      <c r="W89" s="230">
        <v>0</v>
      </c>
      <c r="X89" s="647" t="s">
        <v>759</v>
      </c>
      <c r="Y89" s="10"/>
    </row>
    <row r="90" spans="1:25" ht="13.25" customHeight="1">
      <c r="A90" s="316">
        <v>43862</v>
      </c>
      <c r="B90" s="2724">
        <v>97.638496403026281</v>
      </c>
      <c r="C90" s="535">
        <f t="shared" si="19"/>
        <v>-0.62734079633614215</v>
      </c>
      <c r="D90" s="521">
        <f t="shared" si="29"/>
        <v>-3.02</v>
      </c>
      <c r="E90" s="657">
        <f t="shared" si="31"/>
        <v>98.240499346390706</v>
      </c>
      <c r="F90" s="614">
        <f t="shared" si="20"/>
        <v>-0.54917385553399356</v>
      </c>
      <c r="G90" s="657">
        <f t="shared" si="32"/>
        <v>99.163922182408442</v>
      </c>
      <c r="H90" s="614">
        <f t="shared" si="21"/>
        <v>-0.4039397688156896</v>
      </c>
      <c r="I90" s="2758" t="s">
        <v>281</v>
      </c>
      <c r="J90" s="2746" t="str">
        <f t="shared" si="18"/>
        <v>---</v>
      </c>
      <c r="K90" s="17">
        <v>0</v>
      </c>
      <c r="L90" s="646" t="s">
        <v>767</v>
      </c>
      <c r="M90" s="10"/>
      <c r="N90" s="2163">
        <v>43862</v>
      </c>
      <c r="O90" s="2771">
        <v>98.54</v>
      </c>
      <c r="P90" s="36">
        <f t="shared" si="22"/>
        <v>-0.25</v>
      </c>
      <c r="Q90" s="970">
        <f t="shared" si="30"/>
        <v>-1.5</v>
      </c>
      <c r="R90" s="699">
        <f t="shared" si="33"/>
        <v>98.780000000000015</v>
      </c>
      <c r="S90" s="52">
        <f t="shared" si="23"/>
        <v>-0.21333333333332405</v>
      </c>
      <c r="T90" s="638">
        <f t="shared" si="27"/>
        <v>99.117142857142852</v>
      </c>
      <c r="U90" s="970">
        <f t="shared" si="24"/>
        <v>-0.15714285714285836</v>
      </c>
      <c r="V90" s="732" t="s">
        <v>345</v>
      </c>
      <c r="W90" s="230">
        <v>0</v>
      </c>
      <c r="X90" s="646" t="s">
        <v>767</v>
      </c>
      <c r="Y90" s="10"/>
    </row>
    <row r="91" spans="1:25" ht="13.25" customHeight="1">
      <c r="A91" s="201">
        <v>43891</v>
      </c>
      <c r="B91" s="2724">
        <v>97.038260950363124</v>
      </c>
      <c r="C91" s="535">
        <f t="shared" si="19"/>
        <v>-0.60023545266315637</v>
      </c>
      <c r="D91" s="521">
        <f t="shared" si="29"/>
        <v>-3.52</v>
      </c>
      <c r="E91" s="657">
        <f t="shared" si="31"/>
        <v>97.647531517583943</v>
      </c>
      <c r="F91" s="614">
        <f t="shared" si="20"/>
        <v>-0.59296782880676346</v>
      </c>
      <c r="G91" s="657">
        <f t="shared" si="32"/>
        <v>98.693912766218773</v>
      </c>
      <c r="H91" s="614">
        <f t="shared" si="21"/>
        <v>-0.47000941618966863</v>
      </c>
      <c r="I91" s="2758" t="s">
        <v>281</v>
      </c>
      <c r="J91" s="2746" t="str">
        <f t="shared" si="18"/>
        <v>---</v>
      </c>
      <c r="K91" s="17">
        <v>0</v>
      </c>
      <c r="L91" s="646" t="s">
        <v>776</v>
      </c>
      <c r="M91" s="10"/>
      <c r="N91" s="2164">
        <v>43891</v>
      </c>
      <c r="O91" s="2771">
        <v>97.96</v>
      </c>
      <c r="P91" s="36">
        <f t="shared" si="22"/>
        <v>-0.58000000000001251</v>
      </c>
      <c r="Q91" s="970">
        <f t="shared" si="30"/>
        <v>-2.0099999999999998</v>
      </c>
      <c r="R91" s="699">
        <f t="shared" si="33"/>
        <v>98.43</v>
      </c>
      <c r="S91" s="52">
        <f t="shared" si="23"/>
        <v>-0.35000000000000853</v>
      </c>
      <c r="T91" s="638">
        <f t="shared" si="27"/>
        <v>98.891428571428577</v>
      </c>
      <c r="U91" s="970">
        <f t="shared" si="24"/>
        <v>-0.22571428571427532</v>
      </c>
      <c r="V91" s="239" t="s">
        <v>345</v>
      </c>
      <c r="W91" s="234">
        <v>0</v>
      </c>
      <c r="X91" s="646" t="s">
        <v>776</v>
      </c>
      <c r="Y91" s="10"/>
    </row>
    <row r="92" spans="1:25" ht="13.25" customHeight="1">
      <c r="A92" s="201">
        <v>43922</v>
      </c>
      <c r="B92" s="2724">
        <v>96.5046911531674</v>
      </c>
      <c r="C92" s="535">
        <f t="shared" si="19"/>
        <v>-0.5335697971957245</v>
      </c>
      <c r="D92" s="521">
        <f t="shared" si="29"/>
        <v>-4.01</v>
      </c>
      <c r="E92" s="657">
        <f t="shared" si="31"/>
        <v>97.06048283551894</v>
      </c>
      <c r="F92" s="614">
        <f t="shared" si="20"/>
        <v>-0.58704868206500294</v>
      </c>
      <c r="G92" s="657">
        <f t="shared" si="32"/>
        <v>98.180810967344186</v>
      </c>
      <c r="H92" s="614">
        <f t="shared" si="21"/>
        <v>-0.51310179887458673</v>
      </c>
      <c r="I92" s="2758" t="s">
        <v>281</v>
      </c>
      <c r="J92" s="2746" t="str">
        <f t="shared" si="18"/>
        <v>---</v>
      </c>
      <c r="K92" s="17">
        <v>0</v>
      </c>
      <c r="L92" s="646" t="s">
        <v>777</v>
      </c>
      <c r="M92" s="10"/>
      <c r="N92" s="2164">
        <v>43922</v>
      </c>
      <c r="O92" s="2771">
        <v>97.49</v>
      </c>
      <c r="P92" s="36">
        <f t="shared" si="22"/>
        <v>-0.46999999999999886</v>
      </c>
      <c r="Q92" s="970">
        <f t="shared" si="30"/>
        <v>-2.4</v>
      </c>
      <c r="R92" s="699">
        <f t="shared" si="33"/>
        <v>97.99666666666667</v>
      </c>
      <c r="S92" s="52">
        <f t="shared" si="23"/>
        <v>-0.43333333333333712</v>
      </c>
      <c r="T92" s="638">
        <f t="shared" si="27"/>
        <v>98.612857142857152</v>
      </c>
      <c r="U92" s="970">
        <f t="shared" si="24"/>
        <v>-0.27857142857142492</v>
      </c>
      <c r="V92" s="239" t="s">
        <v>345</v>
      </c>
      <c r="W92" s="234">
        <v>0</v>
      </c>
      <c r="X92" s="646" t="s">
        <v>777</v>
      </c>
      <c r="Y92" s="10"/>
    </row>
    <row r="93" spans="1:25" ht="13.25" customHeight="1">
      <c r="A93" s="201">
        <v>43952</v>
      </c>
      <c r="B93" s="2724">
        <v>96.187141802581962</v>
      </c>
      <c r="C93" s="535">
        <f t="shared" si="19"/>
        <v>-0.31754935058543765</v>
      </c>
      <c r="D93" s="521">
        <f t="shared" si="29"/>
        <v>-4.3099999999999996</v>
      </c>
      <c r="E93" s="657">
        <f t="shared" si="31"/>
        <v>96.576697968704153</v>
      </c>
      <c r="F93" s="614">
        <f t="shared" si="20"/>
        <v>-0.48378486681478705</v>
      </c>
      <c r="G93" s="657">
        <f t="shared" si="32"/>
        <v>97.676801416416126</v>
      </c>
      <c r="H93" s="614">
        <f t="shared" si="21"/>
        <v>-0.50400955092806043</v>
      </c>
      <c r="I93" s="2758" t="s">
        <v>281</v>
      </c>
      <c r="J93" s="2746" t="str">
        <f t="shared" si="18"/>
        <v>---</v>
      </c>
      <c r="K93" s="17">
        <v>0</v>
      </c>
      <c r="L93" s="646" t="s">
        <v>778</v>
      </c>
      <c r="M93" s="10"/>
      <c r="N93" s="2164">
        <v>43952</v>
      </c>
      <c r="O93" s="2771">
        <v>97.06</v>
      </c>
      <c r="P93" s="36">
        <f t="shared" si="22"/>
        <v>-0.42999999999999261</v>
      </c>
      <c r="Q93" s="970">
        <f t="shared" si="30"/>
        <v>-2.76</v>
      </c>
      <c r="R93" s="699">
        <f t="shared" si="33"/>
        <v>97.50333333333333</v>
      </c>
      <c r="S93" s="52">
        <f t="shared" si="23"/>
        <v>-0.4933333333333394</v>
      </c>
      <c r="T93" s="638">
        <f t="shared" si="27"/>
        <v>98.289999999999992</v>
      </c>
      <c r="U93" s="970">
        <f t="shared" si="24"/>
        <v>-0.32285714285715983</v>
      </c>
      <c r="V93" s="239" t="s">
        <v>345</v>
      </c>
      <c r="W93" s="234">
        <v>0</v>
      </c>
      <c r="X93" s="646" t="s">
        <v>778</v>
      </c>
      <c r="Y93" s="10"/>
    </row>
    <row r="94" spans="1:25" ht="13.25" customHeight="1">
      <c r="A94" s="201">
        <v>43983</v>
      </c>
      <c r="B94" s="2724">
        <v>96.139209771497804</v>
      </c>
      <c r="C94" s="535">
        <f t="shared" si="19"/>
        <v>-4.7932031084158666E-2</v>
      </c>
      <c r="D94" s="521">
        <f t="shared" si="29"/>
        <v>-4.3600000000000003</v>
      </c>
      <c r="E94" s="657">
        <f t="shared" si="31"/>
        <v>96.277014242415717</v>
      </c>
      <c r="F94" s="614">
        <f t="shared" si="20"/>
        <v>-0.29968372628843554</v>
      </c>
      <c r="G94" s="657">
        <f t="shared" si="32"/>
        <v>97.227257388111767</v>
      </c>
      <c r="H94" s="614">
        <f t="shared" si="21"/>
        <v>-0.44954402830435924</v>
      </c>
      <c r="I94" s="2758" t="s">
        <v>281</v>
      </c>
      <c r="J94" s="2748" t="str">
        <f t="shared" si="18"/>
        <v>谷</v>
      </c>
      <c r="K94" s="17">
        <v>-1</v>
      </c>
      <c r="L94" s="646" t="s">
        <v>796</v>
      </c>
      <c r="M94" s="10"/>
      <c r="N94" s="2164">
        <v>43983</v>
      </c>
      <c r="O94" s="2771">
        <v>97.27</v>
      </c>
      <c r="P94" s="36">
        <f t="shared" si="22"/>
        <v>0.20999999999999375</v>
      </c>
      <c r="Q94" s="970">
        <f t="shared" si="30"/>
        <v>-2.4700000000000002</v>
      </c>
      <c r="R94" s="699">
        <f t="shared" si="33"/>
        <v>97.273333333333326</v>
      </c>
      <c r="S94" s="52">
        <f t="shared" si="23"/>
        <v>-0.23000000000000398</v>
      </c>
      <c r="T94" s="638">
        <f t="shared" si="27"/>
        <v>98.017142857142858</v>
      </c>
      <c r="U94" s="970">
        <f t="shared" si="24"/>
        <v>-0.27285714285713425</v>
      </c>
      <c r="V94" s="239" t="s">
        <v>345</v>
      </c>
      <c r="W94" s="234">
        <v>0</v>
      </c>
      <c r="X94" s="646" t="s">
        <v>796</v>
      </c>
      <c r="Y94" s="10"/>
    </row>
    <row r="95" spans="1:25" ht="13.25" customHeight="1">
      <c r="A95" s="201">
        <v>44013</v>
      </c>
      <c r="B95" s="2724">
        <v>96.369839488426052</v>
      </c>
      <c r="C95" s="535">
        <f t="shared" si="19"/>
        <v>0.23062971692824874</v>
      </c>
      <c r="D95" s="521">
        <f t="shared" si="29"/>
        <v>-4.08</v>
      </c>
      <c r="E95" s="657">
        <f t="shared" si="31"/>
        <v>96.232063687501935</v>
      </c>
      <c r="F95" s="614">
        <f t="shared" si="20"/>
        <v>-4.4950554913782526E-2</v>
      </c>
      <c r="G95" s="657">
        <f t="shared" si="32"/>
        <v>96.877639538346429</v>
      </c>
      <c r="H95" s="614">
        <f t="shared" si="21"/>
        <v>-0.3496178497653375</v>
      </c>
      <c r="I95" s="2758" t="s">
        <v>281</v>
      </c>
      <c r="J95" s="2746" t="str">
        <f t="shared" si="18"/>
        <v>---</v>
      </c>
      <c r="K95" s="17">
        <v>0</v>
      </c>
      <c r="L95" s="646" t="s">
        <v>797</v>
      </c>
      <c r="M95" s="10"/>
      <c r="N95" s="2164">
        <v>44013</v>
      </c>
      <c r="O95" s="2771">
        <v>97.81</v>
      </c>
      <c r="P95" s="36">
        <f t="shared" si="22"/>
        <v>0.54000000000000625</v>
      </c>
      <c r="Q95" s="970">
        <f t="shared" si="30"/>
        <v>-1.84</v>
      </c>
      <c r="R95" s="699">
        <f t="shared" si="33"/>
        <v>97.38</v>
      </c>
      <c r="S95" s="52">
        <f t="shared" si="23"/>
        <v>0.10666666666666913</v>
      </c>
      <c r="T95" s="638">
        <f t="shared" si="27"/>
        <v>97.845714285714294</v>
      </c>
      <c r="U95" s="970">
        <f t="shared" si="24"/>
        <v>-0.17142857142856371</v>
      </c>
      <c r="V95" s="239" t="s">
        <v>345</v>
      </c>
      <c r="W95" s="234">
        <v>0</v>
      </c>
      <c r="X95" s="646" t="s">
        <v>797</v>
      </c>
      <c r="Y95" s="10"/>
    </row>
    <row r="96" spans="1:25" ht="13.25" customHeight="1">
      <c r="A96" s="201">
        <v>44044</v>
      </c>
      <c r="B96" s="2724">
        <v>96.835944081197638</v>
      </c>
      <c r="C96" s="535">
        <f t="shared" si="19"/>
        <v>0.46610459277158611</v>
      </c>
      <c r="D96" s="521">
        <f t="shared" si="29"/>
        <v>-3.48</v>
      </c>
      <c r="E96" s="657">
        <f t="shared" si="31"/>
        <v>96.448331113707169</v>
      </c>
      <c r="F96" s="614">
        <f t="shared" si="20"/>
        <v>0.21626742620523487</v>
      </c>
      <c r="G96" s="657">
        <f t="shared" si="32"/>
        <v>96.673369092894319</v>
      </c>
      <c r="H96" s="614">
        <f t="shared" si="21"/>
        <v>-0.20427044545211004</v>
      </c>
      <c r="I96" s="2758" t="s">
        <v>349</v>
      </c>
      <c r="J96" s="2746" t="str">
        <f t="shared" si="18"/>
        <v>---</v>
      </c>
      <c r="K96" s="17">
        <v>0</v>
      </c>
      <c r="L96" s="646" t="s">
        <v>798</v>
      </c>
      <c r="M96" s="10"/>
      <c r="N96" s="2164">
        <v>44044</v>
      </c>
      <c r="O96" s="2771">
        <v>98.17</v>
      </c>
      <c r="P96" s="36">
        <f t="shared" si="22"/>
        <v>0.35999999999999943</v>
      </c>
      <c r="Q96" s="970">
        <f t="shared" si="30"/>
        <v>-1.38</v>
      </c>
      <c r="R96" s="699">
        <f t="shared" si="33"/>
        <v>97.75</v>
      </c>
      <c r="S96" s="52">
        <f t="shared" si="23"/>
        <v>0.37000000000000455</v>
      </c>
      <c r="T96" s="638">
        <f t="shared" si="27"/>
        <v>97.757142857142853</v>
      </c>
      <c r="U96" s="970">
        <f t="shared" si="24"/>
        <v>-8.8571428571441402E-2</v>
      </c>
      <c r="V96" s="239" t="s">
        <v>345</v>
      </c>
      <c r="W96" s="234">
        <v>0</v>
      </c>
      <c r="X96" s="646" t="s">
        <v>798</v>
      </c>
      <c r="Y96" s="10"/>
    </row>
    <row r="97" spans="1:25" ht="13.25" customHeight="1">
      <c r="A97" s="201">
        <v>44075</v>
      </c>
      <c r="B97" s="2724">
        <v>97.465563115168493</v>
      </c>
      <c r="C97" s="535">
        <f t="shared" si="19"/>
        <v>0.6296190339708545</v>
      </c>
      <c r="D97" s="521">
        <f t="shared" si="29"/>
        <v>-2.63</v>
      </c>
      <c r="E97" s="657">
        <f t="shared" si="31"/>
        <v>96.890448894930728</v>
      </c>
      <c r="F97" s="614">
        <f t="shared" si="20"/>
        <v>0.44211778122355838</v>
      </c>
      <c r="G97" s="657">
        <f t="shared" si="32"/>
        <v>96.648664337486068</v>
      </c>
      <c r="H97" s="614">
        <f t="shared" si="21"/>
        <v>-2.4704755408251344E-2</v>
      </c>
      <c r="I97" s="2758" t="s">
        <v>349</v>
      </c>
      <c r="J97" s="2746" t="str">
        <f t="shared" si="18"/>
        <v>---</v>
      </c>
      <c r="K97" s="17">
        <v>0</v>
      </c>
      <c r="L97" s="646" t="s">
        <v>799</v>
      </c>
      <c r="M97" s="10"/>
      <c r="N97" s="2164">
        <v>44075</v>
      </c>
      <c r="O97" s="2771">
        <v>98.47</v>
      </c>
      <c r="P97" s="36">
        <f t="shared" si="22"/>
        <v>0.29999999999999716</v>
      </c>
      <c r="Q97" s="970">
        <f t="shared" si="30"/>
        <v>-0.98</v>
      </c>
      <c r="R97" s="699">
        <f t="shared" si="33"/>
        <v>98.15000000000002</v>
      </c>
      <c r="S97" s="52">
        <f t="shared" si="23"/>
        <v>0.4000000000000199</v>
      </c>
      <c r="T97" s="638">
        <f t="shared" si="27"/>
        <v>97.747142857142862</v>
      </c>
      <c r="U97" s="970">
        <f t="shared" si="24"/>
        <v>-9.9999999999909051E-3</v>
      </c>
      <c r="V97" s="239" t="s">
        <v>345</v>
      </c>
      <c r="W97" s="234">
        <v>0</v>
      </c>
      <c r="X97" s="646" t="s">
        <v>799</v>
      </c>
      <c r="Y97" s="10"/>
    </row>
    <row r="98" spans="1:25" ht="13.25" customHeight="1">
      <c r="A98" s="201">
        <v>44105</v>
      </c>
      <c r="B98" s="2724">
        <v>98.102371249107989</v>
      </c>
      <c r="C98" s="535">
        <f t="shared" si="19"/>
        <v>0.6368081339394962</v>
      </c>
      <c r="D98" s="521">
        <f t="shared" si="29"/>
        <v>-1.62</v>
      </c>
      <c r="E98" s="657">
        <f t="shared" si="31"/>
        <v>97.467959481824707</v>
      </c>
      <c r="F98" s="614">
        <f t="shared" si="20"/>
        <v>0.57751058689397894</v>
      </c>
      <c r="G98" s="657">
        <f t="shared" si="32"/>
        <v>96.800680094449618</v>
      </c>
      <c r="H98" s="614">
        <f t="shared" si="21"/>
        <v>0.15201575696355007</v>
      </c>
      <c r="I98" s="2757" t="s">
        <v>343</v>
      </c>
      <c r="J98" s="2746" t="str">
        <f t="shared" si="18"/>
        <v>---</v>
      </c>
      <c r="K98" s="17">
        <v>0</v>
      </c>
      <c r="L98" s="646" t="s">
        <v>800</v>
      </c>
      <c r="M98" s="10"/>
      <c r="N98" s="2164">
        <v>44105</v>
      </c>
      <c r="O98" s="2771">
        <v>98.74</v>
      </c>
      <c r="P98" s="36">
        <f t="shared" si="22"/>
        <v>0.26999999999999602</v>
      </c>
      <c r="Q98" s="970">
        <f t="shared" si="30"/>
        <v>-0.57999999999999996</v>
      </c>
      <c r="R98" s="699">
        <f t="shared" si="33"/>
        <v>98.46</v>
      </c>
      <c r="S98" s="52">
        <f t="shared" si="23"/>
        <v>0.30999999999997385</v>
      </c>
      <c r="T98" s="638">
        <f t="shared" si="27"/>
        <v>97.858571428571423</v>
      </c>
      <c r="U98" s="970">
        <f t="shared" si="24"/>
        <v>0.11142857142856144</v>
      </c>
      <c r="V98" s="239" t="s">
        <v>345</v>
      </c>
      <c r="W98" s="234">
        <v>0</v>
      </c>
      <c r="X98" s="646" t="s">
        <v>800</v>
      </c>
      <c r="Y98" s="10"/>
    </row>
    <row r="99" spans="1:25" ht="13.25" customHeight="1">
      <c r="A99" s="201">
        <v>44136</v>
      </c>
      <c r="B99" s="2724">
        <v>98.705908848706272</v>
      </c>
      <c r="C99" s="535">
        <f t="shared" si="19"/>
        <v>0.60353759959828324</v>
      </c>
      <c r="D99" s="521">
        <f t="shared" si="29"/>
        <v>-0.57999999999999996</v>
      </c>
      <c r="E99" s="657">
        <f t="shared" si="31"/>
        <v>98.091281070994242</v>
      </c>
      <c r="F99" s="614">
        <f t="shared" si="20"/>
        <v>0.62332158916953517</v>
      </c>
      <c r="G99" s="657">
        <f t="shared" si="32"/>
        <v>97.115139765240883</v>
      </c>
      <c r="H99" s="614">
        <f t="shared" si="21"/>
        <v>0.31445967079126547</v>
      </c>
      <c r="I99" s="2757" t="s">
        <v>343</v>
      </c>
      <c r="J99" s="2746" t="str">
        <f t="shared" si="18"/>
        <v>---</v>
      </c>
      <c r="K99" s="17">
        <v>0</v>
      </c>
      <c r="L99" s="646" t="s">
        <v>801</v>
      </c>
      <c r="M99" s="10"/>
      <c r="N99" s="2164">
        <v>44136</v>
      </c>
      <c r="O99" s="2771">
        <v>99.02</v>
      </c>
      <c r="P99" s="36">
        <f t="shared" si="22"/>
        <v>0.28000000000000114</v>
      </c>
      <c r="Q99" s="970">
        <f t="shared" si="30"/>
        <v>-0.16</v>
      </c>
      <c r="R99" s="699">
        <f t="shared" si="33"/>
        <v>98.743333333333325</v>
      </c>
      <c r="S99" s="52">
        <f t="shared" si="23"/>
        <v>0.28333333333333144</v>
      </c>
      <c r="T99" s="638">
        <f t="shared" si="27"/>
        <v>98.077142857142846</v>
      </c>
      <c r="U99" s="970">
        <f t="shared" si="24"/>
        <v>0.21857142857142264</v>
      </c>
      <c r="V99" s="239" t="s">
        <v>345</v>
      </c>
      <c r="W99" s="234">
        <v>0</v>
      </c>
      <c r="X99" s="646" t="s">
        <v>801</v>
      </c>
      <c r="Y99" s="10"/>
    </row>
    <row r="100" spans="1:25" ht="13.25" customHeight="1">
      <c r="A100" s="202">
        <v>44166</v>
      </c>
      <c r="B100" s="2725">
        <v>99.245997309576026</v>
      </c>
      <c r="C100" s="586">
        <f t="shared" si="19"/>
        <v>0.54008846086975382</v>
      </c>
      <c r="D100" s="704">
        <f t="shared" si="29"/>
        <v>0.43</v>
      </c>
      <c r="E100" s="637">
        <f t="shared" si="31"/>
        <v>98.684759135796753</v>
      </c>
      <c r="F100" s="814">
        <f t="shared" si="20"/>
        <v>0.59347806480251108</v>
      </c>
      <c r="G100" s="637">
        <f t="shared" si="32"/>
        <v>97.552119123382909</v>
      </c>
      <c r="H100" s="814">
        <f t="shared" si="21"/>
        <v>0.43697935814202538</v>
      </c>
      <c r="I100" s="2759" t="s">
        <v>343</v>
      </c>
      <c r="J100" s="2746" t="str">
        <f t="shared" si="18"/>
        <v>---</v>
      </c>
      <c r="K100" s="17">
        <v>0</v>
      </c>
      <c r="L100" s="649" t="s">
        <v>787</v>
      </c>
      <c r="M100" s="10"/>
      <c r="N100" s="2169">
        <v>44166</v>
      </c>
      <c r="O100" s="2776">
        <v>99.29</v>
      </c>
      <c r="P100" s="242">
        <f t="shared" si="22"/>
        <v>0.27000000000001023</v>
      </c>
      <c r="Q100" s="1000">
        <f t="shared" si="30"/>
        <v>0.28000000000000003</v>
      </c>
      <c r="R100" s="930">
        <f t="shared" si="33"/>
        <v>99.016666666666666</v>
      </c>
      <c r="S100" s="550">
        <f t="shared" si="23"/>
        <v>0.27333333333334053</v>
      </c>
      <c r="T100" s="644">
        <f t="shared" si="27"/>
        <v>98.395714285714277</v>
      </c>
      <c r="U100" s="1000">
        <f t="shared" si="24"/>
        <v>0.31857142857143117</v>
      </c>
      <c r="V100" s="239" t="s">
        <v>345</v>
      </c>
      <c r="W100" s="234">
        <v>0</v>
      </c>
      <c r="X100" s="649" t="s">
        <v>787</v>
      </c>
      <c r="Y100" s="10"/>
    </row>
    <row r="101" spans="1:25" ht="13.25" customHeight="1">
      <c r="A101" s="316">
        <v>44197</v>
      </c>
      <c r="B101" s="2726">
        <v>99.708128738050149</v>
      </c>
      <c r="C101" s="535">
        <f t="shared" si="19"/>
        <v>0.46213142847412314</v>
      </c>
      <c r="D101" s="697">
        <f t="shared" si="29"/>
        <v>1.47</v>
      </c>
      <c r="E101" s="657">
        <f t="shared" si="31"/>
        <v>99.220011632110811</v>
      </c>
      <c r="F101" s="523">
        <f t="shared" si="20"/>
        <v>0.53525249631405813</v>
      </c>
      <c r="G101" s="657">
        <f t="shared" si="32"/>
        <v>98.061964690033236</v>
      </c>
      <c r="H101" s="523">
        <f t="shared" si="21"/>
        <v>0.50984556665032699</v>
      </c>
      <c r="I101" s="2757" t="s">
        <v>343</v>
      </c>
      <c r="J101" s="2583" t="str">
        <f t="shared" si="18"/>
        <v>---</v>
      </c>
      <c r="K101" s="17">
        <v>0</v>
      </c>
      <c r="L101" s="646" t="s">
        <v>759</v>
      </c>
      <c r="M101" s="10"/>
      <c r="N101" s="2163">
        <v>44197</v>
      </c>
      <c r="O101" s="2771">
        <v>99.55</v>
      </c>
      <c r="P101" s="36">
        <f t="shared" si="22"/>
        <v>0.25999999999999091</v>
      </c>
      <c r="Q101" s="970">
        <f t="shared" si="30"/>
        <v>0.77</v>
      </c>
      <c r="R101" s="699">
        <f t="shared" si="33"/>
        <v>99.286666666666676</v>
      </c>
      <c r="S101" s="52">
        <f t="shared" si="23"/>
        <v>0.27000000000001023</v>
      </c>
      <c r="T101" s="638">
        <f t="shared" si="27"/>
        <v>98.721428571428561</v>
      </c>
      <c r="U101" s="970">
        <f t="shared" si="24"/>
        <v>0.32571428571428385</v>
      </c>
      <c r="V101" s="2747" t="s">
        <v>345</v>
      </c>
      <c r="W101" s="2801">
        <v>0</v>
      </c>
      <c r="X101" s="646" t="s">
        <v>759</v>
      </c>
      <c r="Y101" s="10"/>
    </row>
    <row r="102" spans="1:25" ht="13.25" customHeight="1">
      <c r="A102" s="316">
        <v>44228</v>
      </c>
      <c r="B102" s="2726">
        <v>100.10824261269833</v>
      </c>
      <c r="C102" s="535">
        <f t="shared" si="19"/>
        <v>0.40011387464818426</v>
      </c>
      <c r="D102" s="697">
        <f t="shared" si="29"/>
        <v>2.5299999999999998</v>
      </c>
      <c r="E102" s="657">
        <f t="shared" si="31"/>
        <v>99.687456220108174</v>
      </c>
      <c r="F102" s="523">
        <f t="shared" si="20"/>
        <v>0.46744458799736321</v>
      </c>
      <c r="G102" s="657">
        <f t="shared" si="32"/>
        <v>98.596022279214964</v>
      </c>
      <c r="H102" s="523">
        <f t="shared" si="21"/>
        <v>0.53405758918172808</v>
      </c>
      <c r="I102" s="2757" t="s">
        <v>343</v>
      </c>
      <c r="J102" s="2583" t="str">
        <f t="shared" si="18"/>
        <v>---</v>
      </c>
      <c r="K102" s="17">
        <v>0</v>
      </c>
      <c r="L102" s="646" t="s">
        <v>767</v>
      </c>
      <c r="M102" s="10"/>
      <c r="N102" s="2163">
        <v>44228</v>
      </c>
      <c r="O102" s="2771">
        <v>99.81</v>
      </c>
      <c r="P102" s="36">
        <f t="shared" si="22"/>
        <v>0.26000000000000512</v>
      </c>
      <c r="Q102" s="970">
        <f t="shared" si="30"/>
        <v>1.29</v>
      </c>
      <c r="R102" s="699">
        <f t="shared" si="33"/>
        <v>99.55</v>
      </c>
      <c r="S102" s="52">
        <f t="shared" si="23"/>
        <v>0.26333333333332121</v>
      </c>
      <c r="T102" s="638">
        <f t="shared" si="27"/>
        <v>99.007142857142853</v>
      </c>
      <c r="U102" s="970">
        <f t="shared" si="24"/>
        <v>0.2857142857142918</v>
      </c>
      <c r="V102" s="239" t="s">
        <v>345</v>
      </c>
      <c r="W102" s="234">
        <v>0</v>
      </c>
      <c r="X102" s="646" t="s">
        <v>767</v>
      </c>
      <c r="Y102" s="10"/>
    </row>
    <row r="103" spans="1:25" ht="13.25" customHeight="1">
      <c r="A103" s="201">
        <v>44256</v>
      </c>
      <c r="B103" s="2726">
        <v>100.42503696862913</v>
      </c>
      <c r="C103" s="535">
        <f t="shared" si="19"/>
        <v>0.31679435593079575</v>
      </c>
      <c r="D103" s="697">
        <f t="shared" si="29"/>
        <v>3.49</v>
      </c>
      <c r="E103" s="657">
        <f t="shared" si="31"/>
        <v>100.08046943979254</v>
      </c>
      <c r="F103" s="523">
        <f t="shared" si="20"/>
        <v>0.39301321968436298</v>
      </c>
      <c r="G103" s="657">
        <f t="shared" si="32"/>
        <v>99.108749834562332</v>
      </c>
      <c r="H103" s="523">
        <f t="shared" si="21"/>
        <v>0.51272755534736802</v>
      </c>
      <c r="I103" s="2757" t="s">
        <v>343</v>
      </c>
      <c r="J103" s="2583" t="str">
        <f t="shared" si="18"/>
        <v>---</v>
      </c>
      <c r="K103" s="17">
        <v>0</v>
      </c>
      <c r="L103" s="646" t="s">
        <v>776</v>
      </c>
      <c r="M103" s="10"/>
      <c r="N103" s="2164">
        <v>44256</v>
      </c>
      <c r="O103" s="2771">
        <v>100.04</v>
      </c>
      <c r="P103" s="36">
        <f t="shared" si="22"/>
        <v>0.23000000000000398</v>
      </c>
      <c r="Q103" s="970">
        <f t="shared" si="30"/>
        <v>2.12</v>
      </c>
      <c r="R103" s="699">
        <f t="shared" si="33"/>
        <v>99.800000000000011</v>
      </c>
      <c r="S103" s="52">
        <f t="shared" si="23"/>
        <v>0.25000000000001421</v>
      </c>
      <c r="T103" s="638">
        <f t="shared" si="27"/>
        <v>99.27428571428571</v>
      </c>
      <c r="U103" s="970">
        <f t="shared" si="24"/>
        <v>0.26714285714285779</v>
      </c>
      <c r="V103" s="239" t="s">
        <v>345</v>
      </c>
      <c r="W103" s="234">
        <v>0</v>
      </c>
      <c r="X103" s="646" t="s">
        <v>776</v>
      </c>
      <c r="Y103" s="10"/>
    </row>
    <row r="104" spans="1:25" ht="13.25" customHeight="1">
      <c r="A104" s="201">
        <v>44287</v>
      </c>
      <c r="B104" s="2726">
        <v>100.64666088145317</v>
      </c>
      <c r="C104" s="535">
        <f t="shared" si="19"/>
        <v>0.22162391282404315</v>
      </c>
      <c r="D104" s="697">
        <f t="shared" si="29"/>
        <v>4.29</v>
      </c>
      <c r="E104" s="657">
        <f t="shared" si="31"/>
        <v>100.39331348759355</v>
      </c>
      <c r="F104" s="523">
        <f t="shared" si="20"/>
        <v>0.31284404780100772</v>
      </c>
      <c r="G104" s="657">
        <f t="shared" si="32"/>
        <v>99.563192372603012</v>
      </c>
      <c r="H104" s="523">
        <f t="shared" si="21"/>
        <v>0.45444253804068069</v>
      </c>
      <c r="I104" s="2757" t="s">
        <v>343</v>
      </c>
      <c r="J104" s="2583" t="str">
        <f t="shared" si="18"/>
        <v>---</v>
      </c>
      <c r="K104" s="17">
        <v>0</v>
      </c>
      <c r="L104" s="646" t="s">
        <v>777</v>
      </c>
      <c r="M104" s="10"/>
      <c r="N104" s="2164">
        <v>44287</v>
      </c>
      <c r="O104" s="2771">
        <v>100.23</v>
      </c>
      <c r="P104" s="36">
        <f t="shared" si="22"/>
        <v>0.18999999999999773</v>
      </c>
      <c r="Q104" s="970">
        <f t="shared" si="30"/>
        <v>2.81</v>
      </c>
      <c r="R104" s="699">
        <f t="shared" si="33"/>
        <v>100.02666666666669</v>
      </c>
      <c r="S104" s="52">
        <f t="shared" si="23"/>
        <v>0.22666666666667368</v>
      </c>
      <c r="T104" s="638">
        <f t="shared" si="27"/>
        <v>99.525714285714301</v>
      </c>
      <c r="U104" s="970">
        <f t="shared" si="24"/>
        <v>0.25142857142859043</v>
      </c>
      <c r="V104" s="239" t="s">
        <v>345</v>
      </c>
      <c r="W104" s="234">
        <v>0</v>
      </c>
      <c r="X104" s="646" t="s">
        <v>777</v>
      </c>
      <c r="Y104" s="10"/>
    </row>
    <row r="105" spans="1:25" ht="13.25" customHeight="1">
      <c r="A105" s="201">
        <v>44317</v>
      </c>
      <c r="B105" s="2724">
        <v>100.76579480841424</v>
      </c>
      <c r="C105" s="535">
        <f t="shared" si="19"/>
        <v>0.11913392696106939</v>
      </c>
      <c r="D105" s="697">
        <f t="shared" si="29"/>
        <v>4.76</v>
      </c>
      <c r="E105" s="657">
        <f t="shared" si="31"/>
        <v>100.61249755283218</v>
      </c>
      <c r="F105" s="523">
        <f t="shared" si="20"/>
        <v>0.21918406523863609</v>
      </c>
      <c r="G105" s="657">
        <f t="shared" si="32"/>
        <v>99.94368145250391</v>
      </c>
      <c r="H105" s="523">
        <f t="shared" si="21"/>
        <v>0.38048907990089731</v>
      </c>
      <c r="I105" s="2757" t="s">
        <v>343</v>
      </c>
      <c r="J105" s="302" t="str">
        <f t="shared" si="18"/>
        <v>---</v>
      </c>
      <c r="K105" s="17">
        <v>0</v>
      </c>
      <c r="L105" s="646" t="s">
        <v>778</v>
      </c>
      <c r="M105" s="10"/>
      <c r="N105" s="2164">
        <v>44317</v>
      </c>
      <c r="O105" s="2771">
        <v>100.37</v>
      </c>
      <c r="P105" s="36">
        <f t="shared" si="22"/>
        <v>0.14000000000000057</v>
      </c>
      <c r="Q105" s="970">
        <f t="shared" si="30"/>
        <v>3.41</v>
      </c>
      <c r="R105" s="699">
        <f t="shared" si="33"/>
        <v>100.21333333333332</v>
      </c>
      <c r="S105" s="52">
        <f t="shared" si="23"/>
        <v>0.186666666666639</v>
      </c>
      <c r="T105" s="638">
        <f t="shared" si="27"/>
        <v>99.758571428571443</v>
      </c>
      <c r="U105" s="970">
        <f t="shared" si="24"/>
        <v>0.23285714285714221</v>
      </c>
      <c r="V105" s="239" t="s">
        <v>345</v>
      </c>
      <c r="W105" s="234">
        <v>0</v>
      </c>
      <c r="X105" s="646" t="s">
        <v>778</v>
      </c>
      <c r="Y105" s="10"/>
    </row>
    <row r="106" spans="1:25" ht="13.25" customHeight="1">
      <c r="A106" s="201">
        <v>44348</v>
      </c>
      <c r="B106" s="2724">
        <v>100.7889868129716</v>
      </c>
      <c r="C106" s="535">
        <f t="shared" si="19"/>
        <v>2.3192004557358814E-2</v>
      </c>
      <c r="D106" s="697">
        <f t="shared" si="29"/>
        <v>4.84</v>
      </c>
      <c r="E106" s="657">
        <f t="shared" si="31"/>
        <v>100.733814167613</v>
      </c>
      <c r="F106" s="523">
        <f t="shared" si="20"/>
        <v>0.12131661478082378</v>
      </c>
      <c r="G106" s="657">
        <f t="shared" si="32"/>
        <v>100.24126401882754</v>
      </c>
      <c r="H106" s="523">
        <f t="shared" si="21"/>
        <v>0.29758256632362645</v>
      </c>
      <c r="I106" s="2757" t="s">
        <v>803</v>
      </c>
      <c r="J106" s="2583" t="str">
        <f t="shared" si="18"/>
        <v>---</v>
      </c>
      <c r="K106" s="17">
        <v>0</v>
      </c>
      <c r="L106" s="646" t="s">
        <v>796</v>
      </c>
      <c r="M106" s="10"/>
      <c r="N106" s="2164">
        <v>44348</v>
      </c>
      <c r="O106" s="2771">
        <v>100.46</v>
      </c>
      <c r="P106" s="36">
        <f t="shared" si="22"/>
        <v>8.99999999999892E-2</v>
      </c>
      <c r="Q106" s="970">
        <f t="shared" si="30"/>
        <v>3.28</v>
      </c>
      <c r="R106" s="699">
        <f t="shared" si="33"/>
        <v>100.35333333333334</v>
      </c>
      <c r="S106" s="52">
        <f t="shared" si="23"/>
        <v>0.14000000000001478</v>
      </c>
      <c r="T106" s="638">
        <f t="shared" si="27"/>
        <v>99.964285714285708</v>
      </c>
      <c r="U106" s="970">
        <f t="shared" si="24"/>
        <v>0.20571428571426509</v>
      </c>
      <c r="V106" s="239" t="s">
        <v>345</v>
      </c>
      <c r="W106" s="234">
        <v>0</v>
      </c>
      <c r="X106" s="646" t="s">
        <v>796</v>
      </c>
      <c r="Y106" s="10"/>
    </row>
    <row r="107" spans="1:25" ht="13.25" customHeight="1">
      <c r="A107" s="201">
        <v>44378</v>
      </c>
      <c r="B107" s="2724">
        <v>100.74414412712913</v>
      </c>
      <c r="C107" s="535">
        <f t="shared" si="19"/>
        <v>-4.48426858424682E-2</v>
      </c>
      <c r="D107" s="697">
        <f t="shared" si="29"/>
        <v>4.54</v>
      </c>
      <c r="E107" s="657">
        <f t="shared" si="31"/>
        <v>100.76630858283833</v>
      </c>
      <c r="F107" s="523">
        <f t="shared" si="20"/>
        <v>3.2494415225329476E-2</v>
      </c>
      <c r="G107" s="657">
        <f t="shared" si="32"/>
        <v>100.45528499276369</v>
      </c>
      <c r="H107" s="523">
        <f t="shared" si="21"/>
        <v>0.21402097393615804</v>
      </c>
      <c r="I107" s="2757" t="s">
        <v>803</v>
      </c>
      <c r="J107" s="2583" t="str">
        <f t="shared" si="18"/>
        <v>---</v>
      </c>
      <c r="K107" s="17">
        <v>0</v>
      </c>
      <c r="L107" s="646" t="s">
        <v>797</v>
      </c>
      <c r="M107" s="10"/>
      <c r="N107" s="2164">
        <v>44378</v>
      </c>
      <c r="O107" s="2771">
        <v>100.49</v>
      </c>
      <c r="P107" s="36">
        <f t="shared" si="22"/>
        <v>3.0000000000001137E-2</v>
      </c>
      <c r="Q107" s="970">
        <f t="shared" si="30"/>
        <v>2.74</v>
      </c>
      <c r="R107" s="699">
        <f t="shared" si="33"/>
        <v>100.44</v>
      </c>
      <c r="S107" s="52">
        <f t="shared" si="23"/>
        <v>8.6666666666658898E-2</v>
      </c>
      <c r="T107" s="638">
        <f t="shared" si="27"/>
        <v>100.13571428571429</v>
      </c>
      <c r="U107" s="970">
        <f t="shared" si="24"/>
        <v>0.17142857142857792</v>
      </c>
      <c r="V107" s="239" t="s">
        <v>345</v>
      </c>
      <c r="W107" s="234">
        <v>0</v>
      </c>
      <c r="X107" s="646" t="s">
        <v>797</v>
      </c>
      <c r="Y107" s="10"/>
    </row>
    <row r="108" spans="1:25" ht="13.25" customHeight="1">
      <c r="A108" s="201">
        <v>44409</v>
      </c>
      <c r="B108" s="2724">
        <v>100.6585709916444</v>
      </c>
      <c r="C108" s="535">
        <f t="shared" si="19"/>
        <v>-8.557313548473644E-2</v>
      </c>
      <c r="D108" s="697">
        <f t="shared" si="29"/>
        <v>3.95</v>
      </c>
      <c r="E108" s="657">
        <f t="shared" si="31"/>
        <v>100.7305673105817</v>
      </c>
      <c r="F108" s="523">
        <f t="shared" si="20"/>
        <v>-3.5741272256629486E-2</v>
      </c>
      <c r="G108" s="657">
        <f t="shared" si="32"/>
        <v>100.59106245756286</v>
      </c>
      <c r="H108" s="523">
        <f t="shared" si="21"/>
        <v>0.13577746479916186</v>
      </c>
      <c r="I108" s="2758" t="s">
        <v>281</v>
      </c>
      <c r="J108" s="2583" t="str">
        <f t="shared" si="18"/>
        <v>---</v>
      </c>
      <c r="K108" s="17">
        <v>0</v>
      </c>
      <c r="L108" s="646" t="s">
        <v>798</v>
      </c>
      <c r="M108" s="10"/>
      <c r="N108" s="2164">
        <v>44409</v>
      </c>
      <c r="O108" s="2771">
        <v>100.48</v>
      </c>
      <c r="P108" s="36">
        <f t="shared" si="22"/>
        <v>-9.9999999999909051E-3</v>
      </c>
      <c r="Q108" s="970">
        <f t="shared" si="30"/>
        <v>2.35</v>
      </c>
      <c r="R108" s="699">
        <f t="shared" si="33"/>
        <v>100.47666666666667</v>
      </c>
      <c r="S108" s="52">
        <f t="shared" si="23"/>
        <v>3.6666666666675951E-2</v>
      </c>
      <c r="T108" s="638">
        <f t="shared" si="27"/>
        <v>100.26857142857143</v>
      </c>
      <c r="U108" s="970">
        <f t="shared" si="24"/>
        <v>0.13285714285714789</v>
      </c>
      <c r="V108" s="239" t="s">
        <v>345</v>
      </c>
      <c r="W108" s="234">
        <v>0</v>
      </c>
      <c r="X108" s="646" t="s">
        <v>798</v>
      </c>
      <c r="Y108" s="10"/>
    </row>
    <row r="109" spans="1:25" ht="13.25" customHeight="1">
      <c r="A109" s="201">
        <v>44440</v>
      </c>
      <c r="B109" s="2724">
        <v>100.56402364401563</v>
      </c>
      <c r="C109" s="535">
        <f t="shared" si="19"/>
        <v>-9.4547347628761713E-2</v>
      </c>
      <c r="D109" s="697">
        <f t="shared" si="29"/>
        <v>3.18</v>
      </c>
      <c r="E109" s="657">
        <f t="shared" si="31"/>
        <v>100.65557958759639</v>
      </c>
      <c r="F109" s="523">
        <f t="shared" si="20"/>
        <v>-7.4987722985312644E-2</v>
      </c>
      <c r="G109" s="657">
        <f t="shared" si="32"/>
        <v>100.65617403346532</v>
      </c>
      <c r="H109" s="523">
        <f t="shared" si="21"/>
        <v>6.5111575902463414E-2</v>
      </c>
      <c r="I109" s="2758" t="s">
        <v>281</v>
      </c>
      <c r="J109" s="2583" t="str">
        <f t="shared" si="18"/>
        <v>---</v>
      </c>
      <c r="K109" s="17">
        <v>0</v>
      </c>
      <c r="L109" s="646" t="s">
        <v>799</v>
      </c>
      <c r="M109" s="10"/>
      <c r="N109" s="2164">
        <v>44440</v>
      </c>
      <c r="O109" s="2771">
        <v>100.46</v>
      </c>
      <c r="P109" s="36">
        <f t="shared" si="22"/>
        <v>-2.0000000000010232E-2</v>
      </c>
      <c r="Q109" s="970">
        <f t="shared" si="30"/>
        <v>2.02</v>
      </c>
      <c r="R109" s="699">
        <f t="shared" si="33"/>
        <v>100.47666666666667</v>
      </c>
      <c r="S109" s="52">
        <f t="shared" si="23"/>
        <v>0</v>
      </c>
      <c r="T109" s="638">
        <f t="shared" si="27"/>
        <v>100.36142857142856</v>
      </c>
      <c r="U109" s="970">
        <f t="shared" si="24"/>
        <v>9.2857142857127428E-2</v>
      </c>
      <c r="V109" s="239" t="s">
        <v>345</v>
      </c>
      <c r="W109" s="234">
        <v>0</v>
      </c>
      <c r="X109" s="646" t="s">
        <v>799</v>
      </c>
      <c r="Y109" s="10"/>
    </row>
    <row r="110" spans="1:25" ht="13.25" customHeight="1">
      <c r="A110" s="201">
        <v>44470</v>
      </c>
      <c r="B110" s="2724">
        <v>100.52050228544962</v>
      </c>
      <c r="C110" s="535">
        <f t="shared" si="19"/>
        <v>-4.3521358566010804E-2</v>
      </c>
      <c r="D110" s="697">
        <f t="shared" si="29"/>
        <v>2.46</v>
      </c>
      <c r="E110" s="657">
        <f t="shared" si="31"/>
        <v>100.58103230703655</v>
      </c>
      <c r="F110" s="523">
        <f t="shared" si="20"/>
        <v>-7.4547280559841056E-2</v>
      </c>
      <c r="G110" s="657">
        <f t="shared" si="32"/>
        <v>100.66981193586825</v>
      </c>
      <c r="H110" s="523">
        <f t="shared" si="21"/>
        <v>1.3637902402933832E-2</v>
      </c>
      <c r="I110" s="2758" t="s">
        <v>281</v>
      </c>
      <c r="J110" s="2583" t="str">
        <f t="shared" si="18"/>
        <v>---</v>
      </c>
      <c r="K110" s="17">
        <v>0</v>
      </c>
      <c r="L110" s="646" t="s">
        <v>800</v>
      </c>
      <c r="M110" s="10"/>
      <c r="N110" s="2164">
        <v>44470</v>
      </c>
      <c r="O110" s="2771">
        <v>100.45</v>
      </c>
      <c r="P110" s="36">
        <f t="shared" si="22"/>
        <v>-9.9999999999909051E-3</v>
      </c>
      <c r="Q110" s="970">
        <f t="shared" si="30"/>
        <v>1.73</v>
      </c>
      <c r="R110" s="699">
        <f t="shared" si="33"/>
        <v>100.46333333333332</v>
      </c>
      <c r="S110" s="52">
        <f t="shared" si="23"/>
        <v>-1.3333333333349628E-2</v>
      </c>
      <c r="T110" s="638">
        <f t="shared" si="27"/>
        <v>100.42</v>
      </c>
      <c r="U110" s="970">
        <f t="shared" si="24"/>
        <v>5.8571428571440265E-2</v>
      </c>
      <c r="V110" s="239" t="s">
        <v>345</v>
      </c>
      <c r="W110" s="234">
        <v>0</v>
      </c>
      <c r="X110" s="646" t="s">
        <v>800</v>
      </c>
      <c r="Y110" s="10"/>
    </row>
    <row r="111" spans="1:25" ht="13.25" customHeight="1">
      <c r="A111" s="201">
        <v>44501</v>
      </c>
      <c r="B111" s="2724">
        <v>100.52281599236321</v>
      </c>
      <c r="C111" s="535">
        <f t="shared" si="19"/>
        <v>2.3137069135827915E-3</v>
      </c>
      <c r="D111" s="697">
        <f t="shared" si="29"/>
        <v>1.84</v>
      </c>
      <c r="E111" s="657">
        <f t="shared" ref="E111:E113" si="34">SUM(B109:B111)/3</f>
        <v>100.5357806406095</v>
      </c>
      <c r="F111" s="523">
        <f t="shared" si="20"/>
        <v>-4.5251666427049031E-2</v>
      </c>
      <c r="G111" s="657">
        <f t="shared" ref="G111:G113" si="35">SUM(B105:B111)/7</f>
        <v>100.65211980885542</v>
      </c>
      <c r="H111" s="523">
        <f t="shared" si="21"/>
        <v>-1.7692127012836067E-2</v>
      </c>
      <c r="I111" s="2758" t="s">
        <v>281</v>
      </c>
      <c r="J111" s="2583" t="str">
        <f t="shared" si="18"/>
        <v>---</v>
      </c>
      <c r="K111" s="17">
        <v>0</v>
      </c>
      <c r="L111" s="646" t="s">
        <v>801</v>
      </c>
      <c r="M111" s="10"/>
      <c r="N111" s="2164">
        <v>44501</v>
      </c>
      <c r="O111" s="2771">
        <v>100.45</v>
      </c>
      <c r="P111" s="36">
        <f t="shared" si="22"/>
        <v>0</v>
      </c>
      <c r="Q111" s="970">
        <f t="shared" si="30"/>
        <v>1.44</v>
      </c>
      <c r="R111" s="699">
        <f t="shared" si="33"/>
        <v>100.45333333333333</v>
      </c>
      <c r="S111" s="52">
        <f t="shared" si="23"/>
        <v>-9.9999999999909051E-3</v>
      </c>
      <c r="T111" s="638">
        <f t="shared" si="27"/>
        <v>100.45142857142858</v>
      </c>
      <c r="U111" s="970">
        <f t="shared" si="24"/>
        <v>3.1428571428577357E-2</v>
      </c>
      <c r="V111" s="239" t="s">
        <v>345</v>
      </c>
      <c r="W111" s="234">
        <v>0</v>
      </c>
      <c r="X111" s="646" t="s">
        <v>801</v>
      </c>
      <c r="Y111" s="10"/>
    </row>
    <row r="112" spans="1:25" ht="13.25" customHeight="1">
      <c r="A112" s="202">
        <v>44531</v>
      </c>
      <c r="B112" s="2725">
        <v>100.55812691732827</v>
      </c>
      <c r="C112" s="586">
        <f t="shared" si="19"/>
        <v>3.5310924965060053E-2</v>
      </c>
      <c r="D112" s="698">
        <f t="shared" si="29"/>
        <v>1.32</v>
      </c>
      <c r="E112" s="637">
        <f t="shared" si="34"/>
        <v>100.53381506504702</v>
      </c>
      <c r="F112" s="654">
        <f t="shared" si="20"/>
        <v>-1.9655755624796711E-3</v>
      </c>
      <c r="G112" s="637">
        <f t="shared" si="35"/>
        <v>100.6224529672717</v>
      </c>
      <c r="H112" s="654">
        <f t="shared" si="21"/>
        <v>-2.9666841583718906E-2</v>
      </c>
      <c r="I112" s="2760" t="s">
        <v>281</v>
      </c>
      <c r="J112" s="2749" t="str">
        <f t="shared" si="18"/>
        <v>---</v>
      </c>
      <c r="K112" s="2763">
        <v>0</v>
      </c>
      <c r="L112" s="649" t="s">
        <v>787</v>
      </c>
      <c r="M112" s="10"/>
      <c r="N112" s="2164">
        <v>44531</v>
      </c>
      <c r="O112" s="2771">
        <v>100.46</v>
      </c>
      <c r="P112" s="36">
        <f t="shared" si="22"/>
        <v>9.9999999999909051E-3</v>
      </c>
      <c r="Q112" s="970">
        <f t="shared" si="30"/>
        <v>1.18</v>
      </c>
      <c r="R112" s="699">
        <f t="shared" si="33"/>
        <v>100.45333333333333</v>
      </c>
      <c r="S112" s="52">
        <f t="shared" si="23"/>
        <v>0</v>
      </c>
      <c r="T112" s="638">
        <f t="shared" si="27"/>
        <v>100.46428571428571</v>
      </c>
      <c r="U112" s="970">
        <f t="shared" si="24"/>
        <v>1.2857142857129134E-2</v>
      </c>
      <c r="V112" s="2790" t="s">
        <v>345</v>
      </c>
      <c r="W112" s="227">
        <v>0</v>
      </c>
      <c r="X112" s="646" t="s">
        <v>787</v>
      </c>
      <c r="Y112" s="10"/>
    </row>
    <row r="113" spans="1:25" ht="13.25" customHeight="1">
      <c r="A113" s="316">
        <v>44562</v>
      </c>
      <c r="B113" s="2724">
        <v>100.64369082171179</v>
      </c>
      <c r="C113" s="535">
        <f t="shared" si="19"/>
        <v>8.5563904383519684E-2</v>
      </c>
      <c r="D113" s="697">
        <f t="shared" si="29"/>
        <v>0.94</v>
      </c>
      <c r="E113" s="657">
        <f t="shared" si="34"/>
        <v>100.57487791046776</v>
      </c>
      <c r="F113" s="523">
        <f t="shared" si="20"/>
        <v>4.1062845420739791E-2</v>
      </c>
      <c r="G113" s="657">
        <f t="shared" si="35"/>
        <v>100.60169639709173</v>
      </c>
      <c r="H113" s="523">
        <f t="shared" si="21"/>
        <v>-2.0756570179969458E-2</v>
      </c>
      <c r="I113" s="2755" t="s">
        <v>281</v>
      </c>
      <c r="J113" s="2583" t="str">
        <f t="shared" si="18"/>
        <v>---</v>
      </c>
      <c r="K113" s="17">
        <v>0</v>
      </c>
      <c r="L113" s="646" t="s">
        <v>759</v>
      </c>
      <c r="M113" s="10"/>
      <c r="N113" s="2162">
        <v>44562</v>
      </c>
      <c r="O113" s="2777">
        <v>100.46</v>
      </c>
      <c r="P113" s="734">
        <f t="shared" si="22"/>
        <v>0</v>
      </c>
      <c r="Q113" s="643">
        <f t="shared" si="30"/>
        <v>0.91</v>
      </c>
      <c r="R113" s="547">
        <f t="shared" si="33"/>
        <v>100.45666666666666</v>
      </c>
      <c r="S113" s="695">
        <f t="shared" si="23"/>
        <v>3.3333333333303017E-3</v>
      </c>
      <c r="T113" s="1001">
        <f t="shared" si="27"/>
        <v>100.46428571428571</v>
      </c>
      <c r="U113" s="2794">
        <f t="shared" si="24"/>
        <v>0</v>
      </c>
      <c r="V113" s="2173" t="s">
        <v>345</v>
      </c>
      <c r="W113" s="229">
        <v>0</v>
      </c>
      <c r="X113" s="647" t="s">
        <v>759</v>
      </c>
      <c r="Y113" s="10"/>
    </row>
    <row r="114" spans="1:25" ht="13.25" customHeight="1">
      <c r="A114" s="316">
        <v>44593</v>
      </c>
      <c r="B114" s="2724">
        <v>100.82413791142054</v>
      </c>
      <c r="C114" s="535">
        <f t="shared" si="19"/>
        <v>0.18044708970874979</v>
      </c>
      <c r="D114" s="697">
        <f t="shared" si="29"/>
        <v>0.72</v>
      </c>
      <c r="E114" s="657">
        <f t="shared" ref="E114:E133" si="36">SUM(B112:B114)/3</f>
        <v>100.67531855015352</v>
      </c>
      <c r="F114" s="523">
        <f t="shared" si="20"/>
        <v>0.10044063968575756</v>
      </c>
      <c r="G114" s="657">
        <f t="shared" ref="G114:G131" si="37">SUM(B108:B114)/7</f>
        <v>100.61312408056192</v>
      </c>
      <c r="H114" s="523">
        <f t="shared" si="21"/>
        <v>1.1427683470188299E-2</v>
      </c>
      <c r="I114" s="2758" t="s">
        <v>281</v>
      </c>
      <c r="J114" s="2583" t="str">
        <f t="shared" si="18"/>
        <v>---</v>
      </c>
      <c r="K114" s="17">
        <v>0</v>
      </c>
      <c r="L114" s="646" t="s">
        <v>767</v>
      </c>
      <c r="M114" s="10"/>
      <c r="N114" s="2163">
        <v>44593</v>
      </c>
      <c r="O114" s="2771">
        <v>100.44</v>
      </c>
      <c r="P114" s="733">
        <f t="shared" si="22"/>
        <v>-1.9999999999996021E-2</v>
      </c>
      <c r="Q114" s="297">
        <f t="shared" si="30"/>
        <v>0.63</v>
      </c>
      <c r="R114" s="52">
        <f t="shared" si="33"/>
        <v>100.45333333333333</v>
      </c>
      <c r="S114" s="263">
        <f t="shared" si="23"/>
        <v>-3.3333333333303017E-3</v>
      </c>
      <c r="T114" s="638">
        <f t="shared" si="27"/>
        <v>100.45714285714287</v>
      </c>
      <c r="U114" s="970">
        <f t="shared" si="24"/>
        <v>-7.1428571428384657E-3</v>
      </c>
      <c r="V114" s="2716" t="s">
        <v>345</v>
      </c>
      <c r="W114" s="2802">
        <v>0</v>
      </c>
      <c r="X114" s="646" t="s">
        <v>767</v>
      </c>
      <c r="Y114" s="10"/>
    </row>
    <row r="115" spans="1:25" ht="13.25" customHeight="1">
      <c r="A115" s="201">
        <v>44621</v>
      </c>
      <c r="B115" s="2724">
        <v>101.0667484474092</v>
      </c>
      <c r="C115" s="535">
        <f t="shared" si="19"/>
        <v>0.24261053598866056</v>
      </c>
      <c r="D115" s="697">
        <f t="shared" si="29"/>
        <v>0.64</v>
      </c>
      <c r="E115" s="657">
        <f t="shared" si="36"/>
        <v>100.84485906018051</v>
      </c>
      <c r="F115" s="523">
        <f t="shared" si="20"/>
        <v>0.16954051002699089</v>
      </c>
      <c r="G115" s="657">
        <f t="shared" si="37"/>
        <v>100.67143514567117</v>
      </c>
      <c r="H115" s="523">
        <f t="shared" si="21"/>
        <v>5.8311065109251103E-2</v>
      </c>
      <c r="I115" s="2757" t="s">
        <v>350</v>
      </c>
      <c r="J115" s="2583" t="str">
        <f t="shared" si="18"/>
        <v>---</v>
      </c>
      <c r="K115" s="17">
        <v>0</v>
      </c>
      <c r="L115" s="646" t="s">
        <v>776</v>
      </c>
      <c r="M115" s="10"/>
      <c r="N115" s="2164">
        <v>44621</v>
      </c>
      <c r="O115" s="2771">
        <v>100.41</v>
      </c>
      <c r="P115" s="733">
        <f t="shared" si="22"/>
        <v>-3.0000000000001137E-2</v>
      </c>
      <c r="Q115" s="297">
        <f t="shared" si="30"/>
        <v>0.37</v>
      </c>
      <c r="R115" s="52">
        <f t="shared" si="33"/>
        <v>100.43666666666665</v>
      </c>
      <c r="S115" s="263">
        <f t="shared" si="23"/>
        <v>-1.666666666667993E-2</v>
      </c>
      <c r="T115" s="638">
        <f t="shared" si="27"/>
        <v>100.44714285714285</v>
      </c>
      <c r="U115" s="970">
        <f t="shared" si="24"/>
        <v>-1.0000000000019327E-2</v>
      </c>
      <c r="V115" s="2716" t="s">
        <v>345</v>
      </c>
      <c r="W115" s="2802">
        <v>0</v>
      </c>
      <c r="X115" s="646" t="s">
        <v>776</v>
      </c>
      <c r="Y115" s="10"/>
    </row>
    <row r="116" spans="1:25" ht="13.25" customHeight="1">
      <c r="A116" s="201">
        <v>44652</v>
      </c>
      <c r="B116" s="2724">
        <v>101.28704228996719</v>
      </c>
      <c r="C116" s="535">
        <f t="shared" si="19"/>
        <v>0.220293842557993</v>
      </c>
      <c r="D116" s="697">
        <f t="shared" si="29"/>
        <v>0.64</v>
      </c>
      <c r="E116" s="657">
        <f t="shared" si="36"/>
        <v>101.05930954959898</v>
      </c>
      <c r="F116" s="523">
        <f t="shared" si="20"/>
        <v>0.21445048941846778</v>
      </c>
      <c r="G116" s="657">
        <f t="shared" si="37"/>
        <v>100.77472352366426</v>
      </c>
      <c r="H116" s="523">
        <f t="shared" si="21"/>
        <v>0.10328837799309554</v>
      </c>
      <c r="I116" s="2757" t="s">
        <v>350</v>
      </c>
      <c r="J116" s="2583" t="str">
        <f t="shared" si="18"/>
        <v>---</v>
      </c>
      <c r="K116" s="17">
        <v>0</v>
      </c>
      <c r="L116" s="646" t="s">
        <v>777</v>
      </c>
      <c r="M116" s="10"/>
      <c r="N116" s="2164">
        <v>44652</v>
      </c>
      <c r="O116" s="2771">
        <v>100.37</v>
      </c>
      <c r="P116" s="733">
        <f t="shared" si="22"/>
        <v>-3.9999999999992042E-2</v>
      </c>
      <c r="Q116" s="297">
        <f t="shared" si="30"/>
        <v>0.14000000000000001</v>
      </c>
      <c r="R116" s="52">
        <f t="shared" si="33"/>
        <v>100.40666666666668</v>
      </c>
      <c r="S116" s="263">
        <f t="shared" si="23"/>
        <v>-2.9999999999972715E-2</v>
      </c>
      <c r="T116" s="638">
        <f t="shared" si="27"/>
        <v>100.43428571428571</v>
      </c>
      <c r="U116" s="970">
        <f t="shared" si="24"/>
        <v>-1.2857142857143344E-2</v>
      </c>
      <c r="V116" s="2716" t="s">
        <v>345</v>
      </c>
      <c r="W116" s="2802">
        <v>0</v>
      </c>
      <c r="X116" s="646" t="s">
        <v>777</v>
      </c>
      <c r="Y116" s="10"/>
    </row>
    <row r="117" spans="1:25" ht="13.25" customHeight="1">
      <c r="A117" s="201">
        <v>44682</v>
      </c>
      <c r="B117" s="2724">
        <v>101.43800615607284</v>
      </c>
      <c r="C117" s="535">
        <f t="shared" si="19"/>
        <v>0.1509638661056556</v>
      </c>
      <c r="D117" s="697">
        <f t="shared" si="29"/>
        <v>0.67</v>
      </c>
      <c r="E117" s="657">
        <f t="shared" si="36"/>
        <v>101.26393229781642</v>
      </c>
      <c r="F117" s="523">
        <f t="shared" si="20"/>
        <v>0.20462274821744586</v>
      </c>
      <c r="G117" s="657">
        <f t="shared" si="37"/>
        <v>100.90579550518184</v>
      </c>
      <c r="H117" s="523">
        <f t="shared" si="21"/>
        <v>0.13107198151757871</v>
      </c>
      <c r="I117" s="2757" t="s">
        <v>343</v>
      </c>
      <c r="J117" s="2583" t="str">
        <f t="shared" si="18"/>
        <v>---</v>
      </c>
      <c r="K117" s="17">
        <v>0</v>
      </c>
      <c r="L117" s="646" t="s">
        <v>778</v>
      </c>
      <c r="M117" s="10"/>
      <c r="N117" s="2164">
        <v>44682</v>
      </c>
      <c r="O117" s="2771">
        <v>100.32</v>
      </c>
      <c r="P117" s="733">
        <f t="shared" si="22"/>
        <v>-5.0000000000011369E-2</v>
      </c>
      <c r="Q117" s="297">
        <f t="shared" si="30"/>
        <v>-0.05</v>
      </c>
      <c r="R117" s="52">
        <f t="shared" si="33"/>
        <v>100.36666666666667</v>
      </c>
      <c r="S117" s="263">
        <f t="shared" si="23"/>
        <v>-4.0000000000006253E-2</v>
      </c>
      <c r="T117" s="638">
        <f t="shared" si="27"/>
        <v>100.4157142857143</v>
      </c>
      <c r="U117" s="970">
        <f t="shared" si="24"/>
        <v>-1.857142857140559E-2</v>
      </c>
      <c r="V117" s="2716" t="s">
        <v>345</v>
      </c>
      <c r="W117" s="2802">
        <v>0</v>
      </c>
      <c r="X117" s="646" t="s">
        <v>778</v>
      </c>
      <c r="Y117" s="10"/>
    </row>
    <row r="118" spans="1:25" ht="13.25" customHeight="1">
      <c r="A118" s="201">
        <v>44713</v>
      </c>
      <c r="B118" s="2724">
        <v>101.55320692293593</v>
      </c>
      <c r="C118" s="535">
        <f t="shared" si="19"/>
        <v>0.115200766863083</v>
      </c>
      <c r="D118" s="697">
        <f t="shared" si="29"/>
        <v>0.76</v>
      </c>
      <c r="E118" s="657">
        <f t="shared" si="36"/>
        <v>101.42608512299199</v>
      </c>
      <c r="F118" s="523">
        <f t="shared" si="20"/>
        <v>0.16215282517556773</v>
      </c>
      <c r="G118" s="657">
        <f t="shared" si="37"/>
        <v>101.0529942095494</v>
      </c>
      <c r="H118" s="523">
        <f t="shared" si="21"/>
        <v>0.147198704367554</v>
      </c>
      <c r="I118" s="2757" t="s">
        <v>343</v>
      </c>
      <c r="J118" s="2583" t="str">
        <f t="shared" si="18"/>
        <v>---</v>
      </c>
      <c r="K118" s="17">
        <v>0</v>
      </c>
      <c r="L118" s="646" t="s">
        <v>796</v>
      </c>
      <c r="M118" s="10"/>
      <c r="N118" s="2164">
        <v>44713</v>
      </c>
      <c r="O118" s="2771">
        <v>100.27</v>
      </c>
      <c r="P118" s="733">
        <f t="shared" si="22"/>
        <v>-4.9999999999997158E-2</v>
      </c>
      <c r="Q118" s="297">
        <f t="shared" si="30"/>
        <v>-0.19</v>
      </c>
      <c r="R118" s="52">
        <f t="shared" si="33"/>
        <v>100.32</v>
      </c>
      <c r="S118" s="263">
        <f t="shared" si="23"/>
        <v>-4.6666666666681067E-2</v>
      </c>
      <c r="T118" s="638">
        <f t="shared" si="27"/>
        <v>100.39</v>
      </c>
      <c r="U118" s="970">
        <f t="shared" si="24"/>
        <v>-2.57142857143009E-2</v>
      </c>
      <c r="V118" s="2716" t="s">
        <v>345</v>
      </c>
      <c r="W118" s="2802">
        <v>0</v>
      </c>
      <c r="X118" s="646" t="s">
        <v>796</v>
      </c>
      <c r="Y118" s="10"/>
    </row>
    <row r="119" spans="1:25" ht="13.25" customHeight="1">
      <c r="A119" s="201">
        <v>44743</v>
      </c>
      <c r="B119" s="2724">
        <v>101.59909825699567</v>
      </c>
      <c r="C119" s="535">
        <f t="shared" si="19"/>
        <v>4.5891334059746214E-2</v>
      </c>
      <c r="D119" s="697">
        <f t="shared" si="29"/>
        <v>0.85</v>
      </c>
      <c r="E119" s="657">
        <f t="shared" si="36"/>
        <v>101.53010377866815</v>
      </c>
      <c r="F119" s="523">
        <f t="shared" si="20"/>
        <v>0.10401865567615687</v>
      </c>
      <c r="G119" s="657">
        <f t="shared" si="37"/>
        <v>101.20170440093045</v>
      </c>
      <c r="H119" s="523">
        <f t="shared" si="21"/>
        <v>0.14871019138105623</v>
      </c>
      <c r="I119" s="2757" t="s">
        <v>343</v>
      </c>
      <c r="J119" s="2583" t="str">
        <f t="shared" si="18"/>
        <v>---</v>
      </c>
      <c r="K119" s="17">
        <v>0</v>
      </c>
      <c r="L119" s="646" t="s">
        <v>797</v>
      </c>
      <c r="M119" s="10"/>
      <c r="N119" s="2164">
        <v>44743</v>
      </c>
      <c r="O119" s="2771">
        <v>100.21</v>
      </c>
      <c r="P119" s="733">
        <f t="shared" si="22"/>
        <v>-6.0000000000002274E-2</v>
      </c>
      <c r="Q119" s="297">
        <f t="shared" si="30"/>
        <v>-0.28000000000000003</v>
      </c>
      <c r="R119" s="52">
        <f t="shared" si="33"/>
        <v>100.26666666666665</v>
      </c>
      <c r="S119" s="263">
        <f t="shared" si="23"/>
        <v>-5.333333333334167E-2</v>
      </c>
      <c r="T119" s="638">
        <f t="shared" si="27"/>
        <v>100.35428571428572</v>
      </c>
      <c r="U119" s="970">
        <f t="shared" si="24"/>
        <v>-3.5714285714277594E-2</v>
      </c>
      <c r="V119" s="2716" t="s">
        <v>345</v>
      </c>
      <c r="W119" s="2802">
        <v>0</v>
      </c>
      <c r="X119" s="646" t="s">
        <v>797</v>
      </c>
      <c r="Y119" s="10"/>
    </row>
    <row r="120" spans="1:25" ht="13.25" customHeight="1">
      <c r="A120" s="201">
        <v>44774</v>
      </c>
      <c r="B120" s="2724">
        <v>101.58836306222267</v>
      </c>
      <c r="C120" s="535">
        <f t="shared" si="19"/>
        <v>-1.0735194773005219E-2</v>
      </c>
      <c r="D120" s="697">
        <f t="shared" si="29"/>
        <v>0.92</v>
      </c>
      <c r="E120" s="657">
        <f t="shared" si="36"/>
        <v>101.58022274738475</v>
      </c>
      <c r="F120" s="523">
        <f t="shared" si="20"/>
        <v>5.0118968716603263E-2</v>
      </c>
      <c r="G120" s="657">
        <f t="shared" si="37"/>
        <v>101.3366575781463</v>
      </c>
      <c r="H120" s="523">
        <f t="shared" si="21"/>
        <v>0.13495317721584854</v>
      </c>
      <c r="I120" s="2757" t="s">
        <v>343</v>
      </c>
      <c r="J120" s="2583" t="str">
        <f t="shared" si="18"/>
        <v>山</v>
      </c>
      <c r="K120" s="17">
        <v>1</v>
      </c>
      <c r="L120" s="646" t="s">
        <v>798</v>
      </c>
      <c r="M120" s="10"/>
      <c r="N120" s="2164">
        <v>44774</v>
      </c>
      <c r="O120" s="2771">
        <v>100.15</v>
      </c>
      <c r="P120" s="733">
        <f t="shared" si="22"/>
        <v>-5.9999999999988063E-2</v>
      </c>
      <c r="Q120" s="297">
        <f t="shared" si="30"/>
        <v>-0.33</v>
      </c>
      <c r="R120" s="52">
        <f t="shared" si="33"/>
        <v>100.21</v>
      </c>
      <c r="S120" s="263">
        <f t="shared" si="23"/>
        <v>-5.6666666666657761E-2</v>
      </c>
      <c r="T120" s="638">
        <f t="shared" si="27"/>
        <v>100.30999999999999</v>
      </c>
      <c r="U120" s="970">
        <f t="shared" si="24"/>
        <v>-4.4285714285734912E-2</v>
      </c>
      <c r="V120" s="2716" t="s">
        <v>345</v>
      </c>
      <c r="W120" s="2802">
        <v>0</v>
      </c>
      <c r="X120" s="646" t="s">
        <v>798</v>
      </c>
      <c r="Y120" s="10"/>
    </row>
    <row r="121" spans="1:25" ht="13.25" customHeight="1">
      <c r="A121" s="201">
        <v>44805</v>
      </c>
      <c r="B121" s="2724">
        <v>101.52206342148332</v>
      </c>
      <c r="C121" s="535">
        <f t="shared" si="19"/>
        <v>-6.6299640739345023E-2</v>
      </c>
      <c r="D121" s="697">
        <f t="shared" si="29"/>
        <v>0.95</v>
      </c>
      <c r="E121" s="657">
        <f t="shared" si="36"/>
        <v>101.5698415802339</v>
      </c>
      <c r="F121" s="523">
        <f t="shared" si="20"/>
        <v>-1.0381167150853798E-2</v>
      </c>
      <c r="G121" s="657">
        <f t="shared" si="37"/>
        <v>101.43636122244096</v>
      </c>
      <c r="H121" s="523">
        <f t="shared" si="21"/>
        <v>9.9703644294663718E-2</v>
      </c>
      <c r="I121" s="2757" t="s">
        <v>343</v>
      </c>
      <c r="J121" s="2583" t="str">
        <f t="shared" si="18"/>
        <v>---</v>
      </c>
      <c r="K121" s="17">
        <v>0</v>
      </c>
      <c r="L121" s="646" t="s">
        <v>799</v>
      </c>
      <c r="M121" s="10"/>
      <c r="N121" s="2164">
        <v>44805</v>
      </c>
      <c r="O121" s="2771">
        <v>100.09</v>
      </c>
      <c r="P121" s="733">
        <f t="shared" si="22"/>
        <v>-6.0000000000002274E-2</v>
      </c>
      <c r="Q121" s="297">
        <f t="shared" si="30"/>
        <v>-0.37</v>
      </c>
      <c r="R121" s="52">
        <f t="shared" si="33"/>
        <v>100.15000000000002</v>
      </c>
      <c r="S121" s="263">
        <f t="shared" si="23"/>
        <v>-5.9999999999973852E-2</v>
      </c>
      <c r="T121" s="638">
        <f t="shared" si="27"/>
        <v>100.26</v>
      </c>
      <c r="U121" s="970">
        <f t="shared" si="24"/>
        <v>-4.9999999999982947E-2</v>
      </c>
      <c r="V121" s="2716" t="s">
        <v>345</v>
      </c>
      <c r="W121" s="2802">
        <v>0</v>
      </c>
      <c r="X121" s="646" t="s">
        <v>799</v>
      </c>
      <c r="Y121" s="10"/>
    </row>
    <row r="122" spans="1:25" ht="13.25" customHeight="1">
      <c r="A122" s="201">
        <v>44835</v>
      </c>
      <c r="B122" s="2724">
        <v>101.4368584844982</v>
      </c>
      <c r="C122" s="535">
        <f t="shared" si="19"/>
        <v>-8.5204936985121549E-2</v>
      </c>
      <c r="D122" s="697">
        <f t="shared" si="29"/>
        <v>0.91</v>
      </c>
      <c r="E122" s="657">
        <f t="shared" si="36"/>
        <v>101.51576165606805</v>
      </c>
      <c r="F122" s="523">
        <f t="shared" si="20"/>
        <v>-5.4079924165847615E-2</v>
      </c>
      <c r="G122" s="657">
        <f t="shared" si="37"/>
        <v>101.48923408488227</v>
      </c>
      <c r="H122" s="523">
        <f t="shared" si="21"/>
        <v>5.2872862441304846E-2</v>
      </c>
      <c r="I122" s="2757" t="s">
        <v>343</v>
      </c>
      <c r="J122" s="2583" t="str">
        <f t="shared" si="18"/>
        <v>---</v>
      </c>
      <c r="K122" s="17">
        <v>0</v>
      </c>
      <c r="L122" s="646" t="s">
        <v>800</v>
      </c>
      <c r="M122" s="10"/>
      <c r="N122" s="2164">
        <v>44835</v>
      </c>
      <c r="O122" s="2771">
        <v>100.03</v>
      </c>
      <c r="P122" s="733">
        <f t="shared" si="22"/>
        <v>-6.0000000000002274E-2</v>
      </c>
      <c r="Q122" s="297">
        <f t="shared" si="30"/>
        <v>-0.42</v>
      </c>
      <c r="R122" s="52">
        <f t="shared" si="33"/>
        <v>100.08999999999999</v>
      </c>
      <c r="S122" s="263">
        <f t="shared" si="23"/>
        <v>-6.0000000000030695E-2</v>
      </c>
      <c r="T122" s="638">
        <f t="shared" si="27"/>
        <v>100.20571428571428</v>
      </c>
      <c r="U122" s="970">
        <f t="shared" si="24"/>
        <v>-5.4285714285725817E-2</v>
      </c>
      <c r="V122" s="2716" t="s">
        <v>345</v>
      </c>
      <c r="W122" s="2802">
        <v>0</v>
      </c>
      <c r="X122" s="646" t="s">
        <v>800</v>
      </c>
      <c r="Y122" s="10"/>
    </row>
    <row r="123" spans="1:25" ht="13.25" customHeight="1">
      <c r="A123" s="201">
        <v>44866</v>
      </c>
      <c r="B123" s="2724">
        <v>101.28841873488122</v>
      </c>
      <c r="C123" s="535">
        <f t="shared" si="19"/>
        <v>-0.14843974961698336</v>
      </c>
      <c r="D123" s="697">
        <f t="shared" si="29"/>
        <v>0.76</v>
      </c>
      <c r="E123" s="657">
        <f t="shared" si="36"/>
        <v>101.41578021362091</v>
      </c>
      <c r="F123" s="523">
        <f t="shared" si="20"/>
        <v>-9.9981442447145241E-2</v>
      </c>
      <c r="G123" s="657">
        <f t="shared" si="37"/>
        <v>101.48943071987</v>
      </c>
      <c r="H123" s="523">
        <f t="shared" si="21"/>
        <v>1.9663498773070387E-4</v>
      </c>
      <c r="I123" s="2757" t="s">
        <v>343</v>
      </c>
      <c r="J123" s="2583" t="str">
        <f t="shared" si="18"/>
        <v>---</v>
      </c>
      <c r="K123" s="17">
        <v>0</v>
      </c>
      <c r="L123" s="646" t="s">
        <v>801</v>
      </c>
      <c r="M123" s="10"/>
      <c r="N123" s="2164">
        <v>44866</v>
      </c>
      <c r="O123" s="2771">
        <v>99.98</v>
      </c>
      <c r="P123" s="733">
        <f t="shared" si="22"/>
        <v>-4.9999999999997158E-2</v>
      </c>
      <c r="Q123" s="297">
        <f t="shared" si="30"/>
        <v>-0.47</v>
      </c>
      <c r="R123" s="52">
        <f t="shared" si="33"/>
        <v>100.03333333333335</v>
      </c>
      <c r="S123" s="263">
        <f t="shared" si="23"/>
        <v>-5.666666666664355E-2</v>
      </c>
      <c r="T123" s="638">
        <f t="shared" si="27"/>
        <v>100.14999999999999</v>
      </c>
      <c r="U123" s="970">
        <f t="shared" si="24"/>
        <v>-5.5714285714287826E-2</v>
      </c>
      <c r="V123" s="2716" t="s">
        <v>345</v>
      </c>
      <c r="W123" s="2802">
        <v>0</v>
      </c>
      <c r="X123" s="646" t="s">
        <v>801</v>
      </c>
      <c r="Y123" s="10"/>
    </row>
    <row r="124" spans="1:25" ht="13.25" customHeight="1">
      <c r="A124" s="202">
        <v>44896</v>
      </c>
      <c r="B124" s="2725">
        <v>101.07419741694942</v>
      </c>
      <c r="C124" s="586">
        <f t="shared" si="19"/>
        <v>-0.21422131793180199</v>
      </c>
      <c r="D124" s="698">
        <f t="shared" si="29"/>
        <v>0.51</v>
      </c>
      <c r="E124" s="637">
        <f t="shared" si="36"/>
        <v>101.26649154544295</v>
      </c>
      <c r="F124" s="654">
        <f t="shared" si="20"/>
        <v>-0.14928866817795949</v>
      </c>
      <c r="G124" s="637">
        <f t="shared" si="37"/>
        <v>101.43745804285234</v>
      </c>
      <c r="H124" s="523">
        <f t="shared" si="21"/>
        <v>-5.1972677017658953E-2</v>
      </c>
      <c r="I124" s="2757" t="s">
        <v>803</v>
      </c>
      <c r="J124" s="2749" t="str">
        <f t="shared" si="18"/>
        <v>---</v>
      </c>
      <c r="K124" s="2763">
        <v>0</v>
      </c>
      <c r="L124" s="649" t="s">
        <v>787</v>
      </c>
      <c r="M124" s="10"/>
      <c r="N124" s="2169">
        <v>44896</v>
      </c>
      <c r="O124" s="2776">
        <v>99.93</v>
      </c>
      <c r="P124" s="929">
        <f t="shared" si="22"/>
        <v>-4.9999999999997158E-2</v>
      </c>
      <c r="Q124" s="490">
        <f t="shared" si="30"/>
        <v>-0.53</v>
      </c>
      <c r="R124" s="550">
        <f t="shared" si="33"/>
        <v>99.98</v>
      </c>
      <c r="S124" s="543">
        <f t="shared" si="23"/>
        <v>-5.333333333334167E-2</v>
      </c>
      <c r="T124" s="644">
        <f t="shared" si="27"/>
        <v>100.09428571428573</v>
      </c>
      <c r="U124" s="1000">
        <f t="shared" si="24"/>
        <v>-5.5714285714259404E-2</v>
      </c>
      <c r="V124" s="2172" t="s">
        <v>345</v>
      </c>
      <c r="W124" s="2803">
        <v>0</v>
      </c>
      <c r="X124" s="649" t="s">
        <v>787</v>
      </c>
      <c r="Y124" s="10"/>
    </row>
    <row r="125" spans="1:25" ht="14.25" customHeight="1">
      <c r="A125" s="316">
        <v>44927</v>
      </c>
      <c r="B125" s="2728">
        <v>100.83965919263207</v>
      </c>
      <c r="C125" s="615">
        <f t="shared" si="19"/>
        <v>-0.2345382243173475</v>
      </c>
      <c r="D125" s="696">
        <f t="shared" si="29"/>
        <v>0.19</v>
      </c>
      <c r="E125" s="656">
        <f t="shared" si="36"/>
        <v>101.06742511482089</v>
      </c>
      <c r="F125" s="655">
        <f t="shared" si="20"/>
        <v>-0.19906643062205376</v>
      </c>
      <c r="G125" s="656">
        <f t="shared" si="37"/>
        <v>101.33552265280896</v>
      </c>
      <c r="H125" s="1035">
        <f t="shared" si="21"/>
        <v>-0.10193539004337993</v>
      </c>
      <c r="I125" s="2756" t="s">
        <v>803</v>
      </c>
      <c r="J125" s="2583" t="str">
        <f t="shared" si="18"/>
        <v>---</v>
      </c>
      <c r="K125" s="17">
        <v>0</v>
      </c>
      <c r="L125" s="646" t="s">
        <v>759</v>
      </c>
      <c r="M125" s="10"/>
      <c r="N125" s="2163">
        <v>44927</v>
      </c>
      <c r="O125" s="2780">
        <v>99.9</v>
      </c>
      <c r="P125" s="36">
        <f t="shared" si="22"/>
        <v>-3.0000000000001137E-2</v>
      </c>
      <c r="Q125" s="970">
        <f t="shared" si="30"/>
        <v>-0.56000000000000005</v>
      </c>
      <c r="R125" s="699">
        <f t="shared" si="33"/>
        <v>99.936666666666682</v>
      </c>
      <c r="S125" s="52">
        <f t="shared" si="23"/>
        <v>-4.3333333333322344E-2</v>
      </c>
      <c r="T125" s="638">
        <f t="shared" si="27"/>
        <v>100.04142857142858</v>
      </c>
      <c r="U125" s="297">
        <f t="shared" si="24"/>
        <v>-5.2857142857149597E-2</v>
      </c>
      <c r="V125" s="2583" t="s">
        <v>345</v>
      </c>
      <c r="W125" s="2804">
        <v>0</v>
      </c>
      <c r="X125" s="646" t="s">
        <v>759</v>
      </c>
      <c r="Y125" s="10"/>
    </row>
    <row r="126" spans="1:25" ht="14.25" customHeight="1">
      <c r="A126" s="316">
        <v>44958</v>
      </c>
      <c r="B126" s="2726">
        <v>100.62529124647632</v>
      </c>
      <c r="C126" s="535">
        <f t="shared" si="19"/>
        <v>-0.21436794615574684</v>
      </c>
      <c r="D126" s="521">
        <f t="shared" si="29"/>
        <v>-0.2</v>
      </c>
      <c r="E126" s="657">
        <f t="shared" si="36"/>
        <v>100.84638261868594</v>
      </c>
      <c r="F126" s="614">
        <f t="shared" si="20"/>
        <v>-0.22104249613495597</v>
      </c>
      <c r="G126" s="657">
        <f t="shared" si="37"/>
        <v>101.19640736559188</v>
      </c>
      <c r="H126" s="523">
        <f t="shared" si="21"/>
        <v>-0.13911528721708066</v>
      </c>
      <c r="I126" s="2758" t="s">
        <v>281</v>
      </c>
      <c r="J126" s="2583" t="str">
        <f t="shared" si="18"/>
        <v>---</v>
      </c>
      <c r="K126" s="17">
        <v>0</v>
      </c>
      <c r="L126" s="646" t="s">
        <v>767</v>
      </c>
      <c r="M126" s="10"/>
      <c r="N126" s="2163">
        <v>44958</v>
      </c>
      <c r="O126" s="2780">
        <v>99.88</v>
      </c>
      <c r="P126" s="36">
        <f t="shared" si="22"/>
        <v>-2.0000000000010232E-2</v>
      </c>
      <c r="Q126" s="970">
        <f t="shared" si="30"/>
        <v>-0.56000000000000005</v>
      </c>
      <c r="R126" s="699">
        <f t="shared" si="33"/>
        <v>99.90333333333335</v>
      </c>
      <c r="S126" s="52">
        <f t="shared" si="23"/>
        <v>-3.3333333333331439E-2</v>
      </c>
      <c r="T126" s="638">
        <f t="shared" si="27"/>
        <v>99.994285714285724</v>
      </c>
      <c r="U126" s="297">
        <f t="shared" si="24"/>
        <v>-4.7142857142858929E-2</v>
      </c>
      <c r="V126" s="2583" t="s">
        <v>345</v>
      </c>
      <c r="W126" s="2804">
        <v>0</v>
      </c>
      <c r="X126" s="646" t="s">
        <v>767</v>
      </c>
      <c r="Y126" s="10"/>
    </row>
    <row r="127" spans="1:25" ht="14.25" customHeight="1">
      <c r="A127" s="201">
        <v>44986</v>
      </c>
      <c r="B127" s="2726">
        <v>100.49914542513349</v>
      </c>
      <c r="C127" s="535">
        <f t="shared" si="19"/>
        <v>-0.12614582134283125</v>
      </c>
      <c r="D127" s="521">
        <f t="shared" si="29"/>
        <v>-0.56000000000000005</v>
      </c>
      <c r="E127" s="657">
        <f t="shared" si="36"/>
        <v>100.65469862141397</v>
      </c>
      <c r="F127" s="614">
        <f t="shared" si="20"/>
        <v>-0.19168399727196572</v>
      </c>
      <c r="G127" s="657">
        <f t="shared" si="37"/>
        <v>101.04080484600772</v>
      </c>
      <c r="H127" s="523">
        <f t="shared" si="21"/>
        <v>-0.15560251958416416</v>
      </c>
      <c r="I127" s="2755" t="s">
        <v>281</v>
      </c>
      <c r="J127" s="2583" t="str">
        <f t="shared" si="18"/>
        <v>---</v>
      </c>
      <c r="K127" s="17">
        <v>0</v>
      </c>
      <c r="L127" s="646" t="s">
        <v>776</v>
      </c>
      <c r="M127" s="10"/>
      <c r="N127" s="2164">
        <v>44986</v>
      </c>
      <c r="O127" s="2780">
        <v>99.87</v>
      </c>
      <c r="P127" s="36">
        <f t="shared" si="22"/>
        <v>-9.9999999999909051E-3</v>
      </c>
      <c r="Q127" s="970">
        <f t="shared" si="30"/>
        <v>-0.54</v>
      </c>
      <c r="R127" s="699">
        <f t="shared" si="33"/>
        <v>99.883333333333326</v>
      </c>
      <c r="S127" s="52">
        <f t="shared" si="23"/>
        <v>-2.0000000000024443E-2</v>
      </c>
      <c r="T127" s="638">
        <f t="shared" si="27"/>
        <v>99.954285714285717</v>
      </c>
      <c r="U127" s="297">
        <f t="shared" si="24"/>
        <v>-4.0000000000006253E-2</v>
      </c>
      <c r="V127" s="2583" t="s">
        <v>345</v>
      </c>
      <c r="W127" s="2804">
        <v>0</v>
      </c>
      <c r="X127" s="646" t="s">
        <v>776</v>
      </c>
      <c r="Y127" s="10"/>
    </row>
    <row r="128" spans="1:25" ht="14.25" customHeight="1">
      <c r="A128" s="201">
        <v>45017</v>
      </c>
      <c r="B128" s="2726">
        <v>100.43798806911938</v>
      </c>
      <c r="C128" s="535">
        <f t="shared" si="19"/>
        <v>-6.1157356014106767E-2</v>
      </c>
      <c r="D128" s="521">
        <f t="shared" si="29"/>
        <v>-0.84</v>
      </c>
      <c r="E128" s="657">
        <f t="shared" si="36"/>
        <v>100.52080824690974</v>
      </c>
      <c r="F128" s="614">
        <f t="shared" si="20"/>
        <v>-0.13389037450423302</v>
      </c>
      <c r="G128" s="657">
        <f t="shared" si="37"/>
        <v>100.88593693852715</v>
      </c>
      <c r="H128" s="523">
        <f t="shared" si="21"/>
        <v>-0.15486790748056478</v>
      </c>
      <c r="I128" s="2755" t="s">
        <v>281</v>
      </c>
      <c r="J128" s="2583" t="str">
        <f t="shared" si="18"/>
        <v>---</v>
      </c>
      <c r="K128" s="17">
        <v>0</v>
      </c>
      <c r="L128" s="646" t="s">
        <v>777</v>
      </c>
      <c r="M128" s="10"/>
      <c r="N128" s="2164">
        <v>45017</v>
      </c>
      <c r="O128" s="2780">
        <v>99.86</v>
      </c>
      <c r="P128" s="36">
        <f t="shared" si="22"/>
        <v>-1.0000000000005116E-2</v>
      </c>
      <c r="Q128" s="970">
        <f t="shared" si="30"/>
        <v>-0.51</v>
      </c>
      <c r="R128" s="699">
        <f t="shared" si="33"/>
        <v>99.87</v>
      </c>
      <c r="S128" s="52">
        <f t="shared" si="23"/>
        <v>-1.3333333333321207E-2</v>
      </c>
      <c r="T128" s="638">
        <f t="shared" si="27"/>
        <v>99.921428571428578</v>
      </c>
      <c r="U128" s="297">
        <f t="shared" si="24"/>
        <v>-3.2857142857139365E-2</v>
      </c>
      <c r="V128" s="2583" t="s">
        <v>345</v>
      </c>
      <c r="W128" s="2804">
        <v>0</v>
      </c>
      <c r="X128" s="646" t="s">
        <v>777</v>
      </c>
      <c r="Y128" s="10"/>
    </row>
    <row r="129" spans="1:25" ht="14.25" customHeight="1">
      <c r="A129" s="201">
        <v>45047</v>
      </c>
      <c r="B129" s="2726">
        <v>100.39975508610561</v>
      </c>
      <c r="C129" s="535">
        <f t="shared" si="19"/>
        <v>-3.8232983013770649E-2</v>
      </c>
      <c r="D129" s="521">
        <f t="shared" si="29"/>
        <v>-1.02</v>
      </c>
      <c r="E129" s="657">
        <f t="shared" si="36"/>
        <v>100.44562952678616</v>
      </c>
      <c r="F129" s="614">
        <f t="shared" si="20"/>
        <v>-7.5178720123574294E-2</v>
      </c>
      <c r="G129" s="657">
        <f t="shared" si="37"/>
        <v>100.73777931018536</v>
      </c>
      <c r="H129" s="523">
        <f t="shared" si="21"/>
        <v>-0.14815762834179225</v>
      </c>
      <c r="I129" s="2757" t="s">
        <v>350</v>
      </c>
      <c r="J129" s="2583" t="str">
        <f t="shared" si="18"/>
        <v>---</v>
      </c>
      <c r="K129" s="17">
        <v>0</v>
      </c>
      <c r="L129" s="646" t="s">
        <v>778</v>
      </c>
      <c r="M129" s="10"/>
      <c r="N129" s="2164">
        <v>45047</v>
      </c>
      <c r="O129" s="2781">
        <v>99.86</v>
      </c>
      <c r="P129" s="36">
        <f t="shared" si="22"/>
        <v>0</v>
      </c>
      <c r="Q129" s="970">
        <f t="shared" si="30"/>
        <v>-0.46</v>
      </c>
      <c r="R129" s="699">
        <f t="shared" si="33"/>
        <v>99.863333333333344</v>
      </c>
      <c r="S129" s="52">
        <f t="shared" si="23"/>
        <v>-6.6666666666606034E-3</v>
      </c>
      <c r="T129" s="638">
        <f t="shared" si="27"/>
        <v>99.897142857142867</v>
      </c>
      <c r="U129" s="297">
        <f t="shared" si="24"/>
        <v>-2.4285714285710469E-2</v>
      </c>
      <c r="V129" s="2583" t="s">
        <v>345</v>
      </c>
      <c r="W129" s="2804">
        <v>0</v>
      </c>
      <c r="X129" s="646" t="s">
        <v>778</v>
      </c>
      <c r="Y129" s="10"/>
    </row>
    <row r="130" spans="1:25" ht="14.25" customHeight="1">
      <c r="A130" s="201">
        <v>45078</v>
      </c>
      <c r="B130" s="2726">
        <v>100.35452284733276</v>
      </c>
      <c r="C130" s="535">
        <f t="shared" si="19"/>
        <v>-4.5232238772854316E-2</v>
      </c>
      <c r="D130" s="521">
        <f t="shared" si="29"/>
        <v>-1.18</v>
      </c>
      <c r="E130" s="657">
        <f t="shared" si="36"/>
        <v>100.39742200085259</v>
      </c>
      <c r="F130" s="614">
        <f t="shared" si="20"/>
        <v>-4.8207525933577244E-2</v>
      </c>
      <c r="G130" s="657">
        <f t="shared" si="37"/>
        <v>100.60436561196414</v>
      </c>
      <c r="H130" s="523">
        <f t="shared" si="21"/>
        <v>-0.13341369822121862</v>
      </c>
      <c r="I130" s="2757" t="s">
        <v>343</v>
      </c>
      <c r="J130" s="2583" t="str">
        <f t="shared" si="18"/>
        <v>---</v>
      </c>
      <c r="K130" s="17">
        <v>0</v>
      </c>
      <c r="L130" s="646" t="s">
        <v>796</v>
      </c>
      <c r="M130" s="10"/>
      <c r="N130" s="2164">
        <v>45078</v>
      </c>
      <c r="O130" s="2781">
        <v>99.86</v>
      </c>
      <c r="P130" s="36">
        <f t="shared" si="22"/>
        <v>0</v>
      </c>
      <c r="Q130" s="970">
        <f t="shared" si="30"/>
        <v>-0.41</v>
      </c>
      <c r="R130" s="699">
        <f t="shared" si="33"/>
        <v>99.86</v>
      </c>
      <c r="S130" s="52">
        <f t="shared" si="23"/>
        <v>-3.3333333333445125E-3</v>
      </c>
      <c r="T130" s="638">
        <f t="shared" si="27"/>
        <v>99.88000000000001</v>
      </c>
      <c r="U130" s="297">
        <f t="shared" si="24"/>
        <v>-1.7142857142857792E-2</v>
      </c>
      <c r="V130" s="2583" t="s">
        <v>345</v>
      </c>
      <c r="W130" s="2804">
        <v>0</v>
      </c>
      <c r="X130" s="646" t="s">
        <v>796</v>
      </c>
      <c r="Y130" s="10"/>
    </row>
    <row r="131" spans="1:25" ht="14.25" customHeight="1">
      <c r="A131" s="201">
        <v>45108</v>
      </c>
      <c r="B131" s="2726">
        <v>100.29720974532192</v>
      </c>
      <c r="C131" s="535">
        <f t="shared" si="19"/>
        <v>-5.7313102010837724E-2</v>
      </c>
      <c r="D131" s="521">
        <f t="shared" si="29"/>
        <v>-1.28</v>
      </c>
      <c r="E131" s="657">
        <f t="shared" si="36"/>
        <v>100.35049589292009</v>
      </c>
      <c r="F131" s="614">
        <f t="shared" si="20"/>
        <v>-4.69261079324923E-2</v>
      </c>
      <c r="G131" s="657">
        <f t="shared" si="37"/>
        <v>100.49336737316023</v>
      </c>
      <c r="H131" s="523">
        <f t="shared" si="21"/>
        <v>-0.11099823880391568</v>
      </c>
      <c r="I131" s="2757" t="s">
        <v>343</v>
      </c>
      <c r="J131" s="2583" t="str">
        <f t="shared" si="18"/>
        <v>---</v>
      </c>
      <c r="K131" s="17">
        <v>0</v>
      </c>
      <c r="L131" s="646" t="s">
        <v>797</v>
      </c>
      <c r="M131" s="10"/>
      <c r="N131" s="2164">
        <v>45108</v>
      </c>
      <c r="O131" s="2781">
        <v>99.85</v>
      </c>
      <c r="P131" s="36">
        <f t="shared" si="22"/>
        <v>-1.0000000000005116E-2</v>
      </c>
      <c r="Q131" s="970">
        <f t="shared" si="30"/>
        <v>-0.36</v>
      </c>
      <c r="R131" s="699">
        <f t="shared" ref="R131:R134" si="38">SUM(O129:O131)/3</f>
        <v>99.856666666666669</v>
      </c>
      <c r="S131" s="52">
        <f t="shared" si="23"/>
        <v>-3.3333333333303017E-3</v>
      </c>
      <c r="T131" s="638">
        <f t="shared" ref="T131:T134" si="39">SUM(O125:O131)/7</f>
        <v>99.868571428571428</v>
      </c>
      <c r="U131" s="297">
        <f t="shared" si="24"/>
        <v>-1.1428571428581336E-2</v>
      </c>
      <c r="V131" s="2583" t="s">
        <v>345</v>
      </c>
      <c r="W131" s="2804">
        <v>0</v>
      </c>
      <c r="X131" s="646" t="s">
        <v>797</v>
      </c>
      <c r="Y131" s="10"/>
    </row>
    <row r="132" spans="1:25" ht="14.25" customHeight="1">
      <c r="A132" s="201">
        <v>45139</v>
      </c>
      <c r="B132" s="2726">
        <v>100.15367996966891</v>
      </c>
      <c r="C132" s="535">
        <f t="shared" si="19"/>
        <v>-0.14352977565300762</v>
      </c>
      <c r="D132" s="521">
        <f t="shared" si="29"/>
        <v>-1.41</v>
      </c>
      <c r="E132" s="657">
        <f t="shared" si="36"/>
        <v>100.26847085410787</v>
      </c>
      <c r="F132" s="614">
        <f t="shared" si="20"/>
        <v>-8.2025038812219009E-2</v>
      </c>
      <c r="G132" s="657">
        <f t="shared" ref="G132" si="40">SUM(B126:B132)/7</f>
        <v>100.39537034130834</v>
      </c>
      <c r="H132" s="523">
        <f t="shared" si="21"/>
        <v>-9.799703185188946E-2</v>
      </c>
      <c r="I132" s="2757" t="s">
        <v>343</v>
      </c>
      <c r="J132" s="2583" t="str">
        <f t="shared" si="18"/>
        <v>---</v>
      </c>
      <c r="K132" s="17">
        <v>0</v>
      </c>
      <c r="L132" s="646" t="s">
        <v>798</v>
      </c>
      <c r="M132" s="10"/>
      <c r="N132" s="2164">
        <v>45139</v>
      </c>
      <c r="O132" s="2781">
        <v>99.85</v>
      </c>
      <c r="P132" s="36">
        <f t="shared" si="22"/>
        <v>0</v>
      </c>
      <c r="Q132" s="970">
        <f t="shared" si="30"/>
        <v>-0.3</v>
      </c>
      <c r="R132" s="699">
        <f t="shared" si="38"/>
        <v>99.85333333333331</v>
      </c>
      <c r="S132" s="52">
        <f t="shared" si="23"/>
        <v>-3.3333333333587234E-3</v>
      </c>
      <c r="T132" s="638">
        <f t="shared" si="39"/>
        <v>99.86142857142859</v>
      </c>
      <c r="U132" s="297">
        <f t="shared" si="24"/>
        <v>-7.1428571428384657E-3</v>
      </c>
      <c r="V132" s="2583" t="s">
        <v>345</v>
      </c>
      <c r="W132" s="2804">
        <v>0</v>
      </c>
      <c r="X132" s="646" t="s">
        <v>798</v>
      </c>
      <c r="Y132" s="10"/>
    </row>
    <row r="133" spans="1:25" ht="14.25" customHeight="1">
      <c r="A133" s="201">
        <v>45170</v>
      </c>
      <c r="B133" s="2726">
        <v>99.910394198702164</v>
      </c>
      <c r="C133" s="535">
        <f t="shared" si="19"/>
        <v>-0.24328577096675019</v>
      </c>
      <c r="D133" s="521">
        <f t="shared" si="29"/>
        <v>-1.59</v>
      </c>
      <c r="E133" s="657">
        <f t="shared" si="36"/>
        <v>100.120427971231</v>
      </c>
      <c r="F133" s="614">
        <f t="shared" si="20"/>
        <v>-0.14804288287687939</v>
      </c>
      <c r="G133" s="657">
        <f t="shared" ref="G133" si="41">SUM(B127:B133)/7</f>
        <v>100.29324219162632</v>
      </c>
      <c r="H133" s="523">
        <f t="shared" si="21"/>
        <v>-0.10212814968201656</v>
      </c>
      <c r="I133" s="2757" t="s">
        <v>803</v>
      </c>
      <c r="J133" s="2583" t="str">
        <f t="shared" si="18"/>
        <v>---</v>
      </c>
      <c r="K133" s="17">
        <v>0</v>
      </c>
      <c r="L133" s="646" t="s">
        <v>799</v>
      </c>
      <c r="M133" s="10"/>
      <c r="N133" s="2164">
        <v>45170</v>
      </c>
      <c r="O133" s="2781">
        <v>99.84</v>
      </c>
      <c r="P133" s="36">
        <f t="shared" si="22"/>
        <v>-9.9999999999909051E-3</v>
      </c>
      <c r="Q133" s="970">
        <f t="shared" si="30"/>
        <v>-0.25</v>
      </c>
      <c r="R133" s="699">
        <f t="shared" si="38"/>
        <v>99.84666666666665</v>
      </c>
      <c r="S133" s="52">
        <f t="shared" si="23"/>
        <v>-6.6666666666606034E-3</v>
      </c>
      <c r="T133" s="638">
        <f t="shared" si="39"/>
        <v>99.855714285714299</v>
      </c>
      <c r="U133" s="297">
        <f t="shared" si="24"/>
        <v>-5.7142857142906678E-3</v>
      </c>
      <c r="V133" s="2583" t="s">
        <v>345</v>
      </c>
      <c r="W133" s="2804">
        <v>0</v>
      </c>
      <c r="X133" s="646" t="s">
        <v>799</v>
      </c>
      <c r="Y133" s="10"/>
    </row>
    <row r="134" spans="1:25" ht="14.25" customHeight="1">
      <c r="A134" s="201">
        <v>45200</v>
      </c>
      <c r="B134" s="2726">
        <v>99.58134842975808</v>
      </c>
      <c r="C134" s="535">
        <f t="shared" ref="C134" si="42">B134-B133</f>
        <v>-0.32904576894408422</v>
      </c>
      <c r="D134" s="521">
        <f t="shared" ref="D134" si="43">ROUND((B134-B122)/B122*100,2)</f>
        <v>-1.83</v>
      </c>
      <c r="E134" s="657">
        <f t="shared" ref="E134" si="44">SUM(B132:B134)/3</f>
        <v>99.881807532709715</v>
      </c>
      <c r="F134" s="614">
        <f t="shared" ref="F134" si="45">E134-E133</f>
        <v>-0.23862043852128068</v>
      </c>
      <c r="G134" s="657">
        <f t="shared" ref="G134" si="46">SUM(B128:B134)/7</f>
        <v>100.16212833514412</v>
      </c>
      <c r="H134" s="523">
        <f t="shared" ref="H134" si="47">G134-G133</f>
        <v>-0.13111385648220164</v>
      </c>
      <c r="I134" s="2758" t="s">
        <v>281</v>
      </c>
      <c r="J134" s="2583" t="str">
        <f t="shared" si="18"/>
        <v>---</v>
      </c>
      <c r="K134" s="17">
        <v>0</v>
      </c>
      <c r="L134" s="646" t="s">
        <v>800</v>
      </c>
      <c r="M134" s="10"/>
      <c r="N134" s="2164">
        <v>45200</v>
      </c>
      <c r="O134" s="2781">
        <v>99.83</v>
      </c>
      <c r="P134" s="36">
        <f t="shared" ref="P134" si="48">O134-O133</f>
        <v>-1.0000000000005116E-2</v>
      </c>
      <c r="Q134" s="970">
        <f t="shared" si="30"/>
        <v>-0.2</v>
      </c>
      <c r="R134" s="699">
        <f t="shared" si="38"/>
        <v>99.839999999999989</v>
      </c>
      <c r="S134" s="52">
        <f t="shared" ref="S134" si="49">R134-R133</f>
        <v>-6.6666666666606034E-3</v>
      </c>
      <c r="T134" s="638">
        <f t="shared" si="39"/>
        <v>99.850000000000009</v>
      </c>
      <c r="U134" s="297">
        <f t="shared" ref="U134" si="50">T134-T133</f>
        <v>-5.7142857142906678E-3</v>
      </c>
      <c r="V134" s="2583" t="s">
        <v>345</v>
      </c>
      <c r="W134" s="2804">
        <v>0</v>
      </c>
      <c r="X134" s="646" t="s">
        <v>800</v>
      </c>
      <c r="Y134" s="10"/>
    </row>
    <row r="135" spans="1:25" ht="14.25" customHeight="1">
      <c r="A135" s="201">
        <v>45231</v>
      </c>
      <c r="B135" s="2726">
        <v>99.170271243426981</v>
      </c>
      <c r="C135" s="535">
        <f t="shared" ref="C135" si="51">B135-B134</f>
        <v>-0.41107718633109869</v>
      </c>
      <c r="D135" s="521">
        <f t="shared" ref="D135" si="52">ROUND((B135-B123)/B123*100,2)</f>
        <v>-2.09</v>
      </c>
      <c r="E135" s="657">
        <f t="shared" ref="E135" si="53">SUM(B133:B135)/3</f>
        <v>99.554004623962399</v>
      </c>
      <c r="F135" s="614">
        <f t="shared" ref="F135" si="54">E135-E134</f>
        <v>-0.32780290874731577</v>
      </c>
      <c r="G135" s="657">
        <f t="shared" ref="G135" si="55">SUM(B129:B135)/7</f>
        <v>99.981025931473795</v>
      </c>
      <c r="H135" s="523">
        <f t="shared" ref="H135" si="56">G135-G134</f>
        <v>-0.18110240367032304</v>
      </c>
      <c r="I135" s="2758" t="s">
        <v>281</v>
      </c>
      <c r="J135" s="2583" t="str">
        <f t="shared" ref="J135:J136" si="57">IF(K135=1,"山",IF(K135=-1,"谷","---"))</f>
        <v>---</v>
      </c>
      <c r="K135" s="17">
        <v>0</v>
      </c>
      <c r="L135" s="646" t="s">
        <v>801</v>
      </c>
      <c r="M135" s="10"/>
      <c r="N135" s="2164">
        <v>45231</v>
      </c>
      <c r="O135" s="2781">
        <v>99.8</v>
      </c>
      <c r="P135" s="36">
        <f t="shared" ref="P135" si="58">O135-O134</f>
        <v>-3.0000000000001137E-2</v>
      </c>
      <c r="Q135" s="970">
        <f t="shared" ref="Q135" si="59">ROUND((O135-O123)/O123*100,2)</f>
        <v>-0.18</v>
      </c>
      <c r="R135" s="699">
        <f t="shared" ref="R135" si="60">SUM(O133:O135)/3</f>
        <v>99.823333333333338</v>
      </c>
      <c r="S135" s="52">
        <f t="shared" ref="S135" si="61">R135-R134</f>
        <v>-1.6666666666651508E-2</v>
      </c>
      <c r="T135" s="638">
        <f t="shared" ref="T135" si="62">SUM(O129:O135)/7</f>
        <v>99.841428571428565</v>
      </c>
      <c r="U135" s="297">
        <f t="shared" ref="U135" si="63">T135-T134</f>
        <v>-8.5714285714431071E-3</v>
      </c>
      <c r="V135" s="2583" t="s">
        <v>345</v>
      </c>
      <c r="W135" s="2804">
        <v>0</v>
      </c>
      <c r="X135" s="646" t="s">
        <v>801</v>
      </c>
      <c r="Y135" s="10"/>
    </row>
    <row r="136" spans="1:25" ht="14.25" customHeight="1">
      <c r="A136" s="202">
        <v>45261</v>
      </c>
      <c r="B136" s="2729">
        <v>98.810627887539283</v>
      </c>
      <c r="C136" s="586">
        <f t="shared" ref="C136" si="64">B136-B135</f>
        <v>-0.35964335588769814</v>
      </c>
      <c r="D136" s="704">
        <f t="shared" ref="D136" si="65">ROUND((B136-B124)/B124*100,2)</f>
        <v>-2.2400000000000002</v>
      </c>
      <c r="E136" s="637">
        <f t="shared" ref="E136" si="66">SUM(B134:B136)/3</f>
        <v>99.187415853574791</v>
      </c>
      <c r="F136" s="814">
        <f t="shared" ref="F136" si="67">E136-E135</f>
        <v>-0.36658877038760806</v>
      </c>
      <c r="G136" s="637">
        <f t="shared" ref="G136" si="68">SUM(B130:B136)/7</f>
        <v>99.754007760250005</v>
      </c>
      <c r="H136" s="654">
        <f t="shared" ref="H136" si="69">G136-G135</f>
        <v>-0.22701817122378998</v>
      </c>
      <c r="I136" s="2760" t="s">
        <v>281</v>
      </c>
      <c r="J136" s="2749" t="str">
        <f t="shared" si="57"/>
        <v>---</v>
      </c>
      <c r="K136" s="2763">
        <v>0</v>
      </c>
      <c r="L136" s="649" t="s">
        <v>787</v>
      </c>
      <c r="M136" s="10"/>
      <c r="N136" s="2169">
        <v>45261</v>
      </c>
      <c r="O136" s="2782">
        <v>99.78</v>
      </c>
      <c r="P136" s="242">
        <f t="shared" ref="P136" si="70">O136-O135</f>
        <v>-1.9999999999996021E-2</v>
      </c>
      <c r="Q136" s="1000">
        <f t="shared" ref="Q136" si="71">ROUND((O136-O124)/O124*100,2)</f>
        <v>-0.15</v>
      </c>
      <c r="R136" s="930">
        <f t="shared" ref="R136" si="72">SUM(O134:O136)/3</f>
        <v>99.803333333333327</v>
      </c>
      <c r="S136" s="550">
        <f t="shared" ref="S136" si="73">R136-R135</f>
        <v>-2.0000000000010232E-2</v>
      </c>
      <c r="T136" s="644">
        <f t="shared" ref="T136" si="74">SUM(O130:O136)/7</f>
        <v>99.83</v>
      </c>
      <c r="U136" s="490">
        <f t="shared" ref="U136" si="75">T136-T135</f>
        <v>-1.1428571428567125E-2</v>
      </c>
      <c r="V136" s="2749" t="s">
        <v>345</v>
      </c>
      <c r="W136" s="2805">
        <v>0</v>
      </c>
      <c r="X136" s="649" t="s">
        <v>787</v>
      </c>
      <c r="Y136" s="10"/>
    </row>
    <row r="137" spans="1:25">
      <c r="A137" s="316">
        <v>45292</v>
      </c>
      <c r="B137" s="2730">
        <v>98.551393184685153</v>
      </c>
      <c r="C137" s="535">
        <f t="shared" ref="C137" si="76">B137-B136</f>
        <v>-0.25923470285412975</v>
      </c>
      <c r="D137" s="521">
        <f t="shared" ref="D137" si="77">ROUND((B137-B125)/B125*100,2)</f>
        <v>-2.27</v>
      </c>
      <c r="E137" s="657">
        <f t="shared" ref="E137" si="78">SUM(B135:B137)/3</f>
        <v>98.844097438550477</v>
      </c>
      <c r="F137" s="614">
        <f t="shared" ref="F137" si="79">E137-E136</f>
        <v>-0.34331841502431359</v>
      </c>
      <c r="G137" s="657">
        <f t="shared" ref="G137" si="80">SUM(B131:B137)/7</f>
        <v>99.496417808443212</v>
      </c>
      <c r="H137" s="614">
        <f t="shared" ref="H137" si="81">G137-G136</f>
        <v>-0.25758995180679278</v>
      </c>
      <c r="I137" s="2758" t="s">
        <v>281</v>
      </c>
      <c r="J137" s="343" t="str">
        <f t="shared" ref="J137:J143" si="82">IF(K137=1,"山",IF(K137=-1,"谷","---"))</f>
        <v>---</v>
      </c>
      <c r="K137" s="17">
        <v>0</v>
      </c>
      <c r="L137" s="646" t="s">
        <v>759</v>
      </c>
      <c r="M137" s="10"/>
      <c r="N137" s="2163">
        <v>45292</v>
      </c>
      <c r="O137" s="2783">
        <v>99.79</v>
      </c>
      <c r="P137" s="36">
        <f t="shared" ref="P137" si="83">O137-O136</f>
        <v>1.0000000000005116E-2</v>
      </c>
      <c r="Q137" s="970">
        <f t="shared" ref="Q137" si="84">ROUND((O137-O125)/O125*100,2)</f>
        <v>-0.11</v>
      </c>
      <c r="R137" s="52">
        <f t="shared" ref="R137" si="85">SUM(O135:O137)/3</f>
        <v>99.79</v>
      </c>
      <c r="S137" s="263">
        <f t="shared" ref="S137" si="86">R137-R136</f>
        <v>-1.3333333333321207E-2</v>
      </c>
      <c r="T137" s="394">
        <f t="shared" ref="T137" si="87">SUM(O131:O137)/7</f>
        <v>99.819999999999979</v>
      </c>
      <c r="U137" s="297">
        <f t="shared" ref="U137" si="88">T137-T136</f>
        <v>-1.0000000000019327E-2</v>
      </c>
      <c r="V137" s="432" t="s">
        <v>345</v>
      </c>
      <c r="W137" s="2806">
        <v>0</v>
      </c>
      <c r="X137" s="646" t="s">
        <v>759</v>
      </c>
      <c r="Y137" s="10"/>
    </row>
    <row r="138" spans="1:25">
      <c r="A138" s="316">
        <v>45323</v>
      </c>
      <c r="B138" s="2730">
        <v>98.497549862094118</v>
      </c>
      <c r="C138" s="535">
        <f t="shared" ref="C138" si="89">B138-B137</f>
        <v>-5.3843322591035303E-2</v>
      </c>
      <c r="D138" s="521">
        <f t="shared" ref="D138" si="90">ROUND((B138-B126)/B126*100,2)</f>
        <v>-2.11</v>
      </c>
      <c r="E138" s="657">
        <f t="shared" ref="E138" si="91">SUM(B136:B138)/3</f>
        <v>98.619856978106171</v>
      </c>
      <c r="F138" s="614">
        <f t="shared" ref="F138" si="92">E138-E137</f>
        <v>-0.22424046044430668</v>
      </c>
      <c r="G138" s="657">
        <f t="shared" ref="G138" si="93">SUM(B132:B138)/7</f>
        <v>99.239323539410677</v>
      </c>
      <c r="H138" s="614">
        <f t="shared" ref="H138" si="94">G138-G137</f>
        <v>-0.25709426903253529</v>
      </c>
      <c r="I138" s="2758" t="s">
        <v>281</v>
      </c>
      <c r="J138" s="2583" t="str">
        <f t="shared" si="82"/>
        <v>谷</v>
      </c>
      <c r="K138" s="17">
        <v>-1</v>
      </c>
      <c r="L138" s="646" t="s">
        <v>767</v>
      </c>
      <c r="N138" s="2163">
        <v>45323</v>
      </c>
      <c r="O138" s="2783">
        <v>99.82</v>
      </c>
      <c r="P138" s="36">
        <f t="shared" ref="P138" si="95">O138-O137</f>
        <v>2.9999999999986926E-2</v>
      </c>
      <c r="Q138" s="970">
        <f t="shared" ref="Q138" si="96">ROUND((O138-O126)/O126*100,2)</f>
        <v>-0.06</v>
      </c>
      <c r="R138" s="52">
        <f t="shared" ref="R138" si="97">SUM(O136:O138)/3</f>
        <v>99.796666666666667</v>
      </c>
      <c r="S138" s="263">
        <f t="shared" ref="S138" si="98">R138-R137</f>
        <v>6.6666666666606034E-3</v>
      </c>
      <c r="T138" s="394">
        <f t="shared" ref="T138" si="99">SUM(O132:O138)/7</f>
        <v>99.815714285714293</v>
      </c>
      <c r="U138" s="297">
        <f t="shared" ref="U138" si="100">T138-T137</f>
        <v>-4.2857142856860264E-3</v>
      </c>
      <c r="V138" s="491" t="s">
        <v>345</v>
      </c>
      <c r="W138" s="2807">
        <v>0</v>
      </c>
      <c r="X138" s="646" t="s">
        <v>767</v>
      </c>
    </row>
    <row r="139" spans="1:25">
      <c r="A139" s="201">
        <v>45352</v>
      </c>
      <c r="B139" s="2730">
        <v>98.620060644387223</v>
      </c>
      <c r="C139" s="535">
        <f t="shared" ref="C139" si="101">B139-B138</f>
        <v>0.12251078229310508</v>
      </c>
      <c r="D139" s="521">
        <f t="shared" ref="D139" si="102">ROUND((B139-B127)/B127*100,2)</f>
        <v>-1.87</v>
      </c>
      <c r="E139" s="657">
        <f t="shared" ref="E139" si="103">SUM(B137:B139)/3</f>
        <v>98.55633456372216</v>
      </c>
      <c r="F139" s="614">
        <f t="shared" ref="F139" si="104">E139-E138</f>
        <v>-6.3522414384010517E-2</v>
      </c>
      <c r="G139" s="657">
        <f t="shared" ref="G139" si="105">SUM(B133:B139)/7</f>
        <v>99.020235064370425</v>
      </c>
      <c r="H139" s="614">
        <f t="shared" ref="H139" si="106">G139-G138</f>
        <v>-0.21908847504025175</v>
      </c>
      <c r="I139" s="2757" t="s">
        <v>350</v>
      </c>
      <c r="J139" s="2583" t="str">
        <f t="shared" si="82"/>
        <v>---</v>
      </c>
      <c r="K139" s="17">
        <v>0</v>
      </c>
      <c r="L139" s="646" t="s">
        <v>776</v>
      </c>
      <c r="N139" s="2164">
        <v>45352</v>
      </c>
      <c r="O139" s="2783">
        <v>99.85</v>
      </c>
      <c r="P139" s="36">
        <f t="shared" ref="P139" si="107">O139-O138</f>
        <v>3.0000000000001137E-2</v>
      </c>
      <c r="Q139" s="970">
        <f t="shared" ref="Q139" si="108">ROUND((O139-O127)/O127*100,2)</f>
        <v>-0.02</v>
      </c>
      <c r="R139" s="52">
        <f t="shared" ref="R139" si="109">SUM(O137:O139)/3</f>
        <v>99.820000000000007</v>
      </c>
      <c r="S139" s="263">
        <f t="shared" ref="S139" si="110">R139-R138</f>
        <v>2.3333333333340533E-2</v>
      </c>
      <c r="T139" s="394">
        <f t="shared" ref="T139" si="111">SUM(O133:O139)/7</f>
        <v>99.815714285714293</v>
      </c>
      <c r="U139" s="297">
        <f t="shared" ref="U139" si="112">T139-T138</f>
        <v>0</v>
      </c>
      <c r="V139" s="2716" t="s">
        <v>345</v>
      </c>
      <c r="W139" s="2802">
        <v>0</v>
      </c>
      <c r="X139" s="646" t="s">
        <v>776</v>
      </c>
    </row>
    <row r="140" spans="1:25">
      <c r="A140" s="201">
        <v>45383</v>
      </c>
      <c r="B140" s="2730">
        <v>98.882591502514444</v>
      </c>
      <c r="C140" s="535">
        <f t="shared" ref="C140" si="113">B140-B139</f>
        <v>0.26253085812722077</v>
      </c>
      <c r="D140" s="521">
        <f t="shared" ref="D140" si="114">ROUND((B140-B128)/B128*100,2)</f>
        <v>-1.55</v>
      </c>
      <c r="E140" s="657">
        <f t="shared" ref="E140" si="115">SUM(B138:B140)/3</f>
        <v>98.666734002998609</v>
      </c>
      <c r="F140" s="614">
        <f t="shared" ref="F140" si="116">E140-E139</f>
        <v>0.11039943927644913</v>
      </c>
      <c r="G140" s="657">
        <f t="shared" ref="G140" si="117">SUM(B134:B140)/7</f>
        <v>98.873406107772183</v>
      </c>
      <c r="H140" s="614">
        <f t="shared" ref="H140" si="118">G140-G139</f>
        <v>-0.14682895659824169</v>
      </c>
      <c r="I140" s="2757" t="s">
        <v>343</v>
      </c>
      <c r="J140" s="2583" t="str">
        <f t="shared" si="82"/>
        <v>---</v>
      </c>
      <c r="K140" s="17">
        <v>0</v>
      </c>
      <c r="L140" s="646" t="s">
        <v>777</v>
      </c>
      <c r="N140" s="2164">
        <v>45383</v>
      </c>
      <c r="O140" s="2783">
        <v>99.88</v>
      </c>
      <c r="P140" s="36">
        <f t="shared" ref="P140:P141" si="119">O140-O139</f>
        <v>3.0000000000001137E-2</v>
      </c>
      <c r="Q140" s="970">
        <f t="shared" ref="Q140:Q141" si="120">ROUND((O140-O128)/O128*100,2)</f>
        <v>0.02</v>
      </c>
      <c r="R140" s="52">
        <f t="shared" ref="R140:R141" si="121">SUM(O138:O140)/3</f>
        <v>99.84999999999998</v>
      </c>
      <c r="S140" s="263">
        <f t="shared" ref="S140:S141" si="122">R140-R139</f>
        <v>2.9999999999972715E-2</v>
      </c>
      <c r="T140" s="394">
        <f t="shared" ref="T140:T141" si="123">SUM(O134:O140)/7</f>
        <v>99.821428571428569</v>
      </c>
      <c r="U140" s="297">
        <f t="shared" ref="U140:U141" si="124">T140-T139</f>
        <v>5.7142857142764569E-3</v>
      </c>
      <c r="V140" s="2716" t="s">
        <v>345</v>
      </c>
      <c r="W140" s="2802">
        <v>0</v>
      </c>
      <c r="X140" s="646" t="s">
        <v>777</v>
      </c>
    </row>
    <row r="141" spans="1:25">
      <c r="A141" s="201">
        <v>45413</v>
      </c>
      <c r="B141" s="2730">
        <v>99.20764880187923</v>
      </c>
      <c r="C141" s="535">
        <f t="shared" ref="C141" si="125">B141-B140</f>
        <v>0.32505729936478645</v>
      </c>
      <c r="D141" s="521">
        <f t="shared" ref="D141" si="126">ROUND((B141-B129)/B129*100,2)</f>
        <v>-1.19</v>
      </c>
      <c r="E141" s="657">
        <f t="shared" ref="E141" si="127">SUM(B139:B141)/3</f>
        <v>98.903433649593623</v>
      </c>
      <c r="F141" s="614">
        <f t="shared" ref="F141" si="128">E141-E140</f>
        <v>0.23669964659501375</v>
      </c>
      <c r="G141" s="657">
        <f t="shared" ref="G141" si="129">SUM(B135:B141)/7</f>
        <v>98.820020446646623</v>
      </c>
      <c r="H141" s="614">
        <f t="shared" ref="H141" si="130">G141-G140</f>
        <v>-5.3385661125560091E-2</v>
      </c>
      <c r="I141" s="2757" t="s">
        <v>343</v>
      </c>
      <c r="J141" s="2583" t="str">
        <f t="shared" si="82"/>
        <v>---</v>
      </c>
      <c r="K141" s="17">
        <v>0</v>
      </c>
      <c r="L141" s="646" t="s">
        <v>778</v>
      </c>
      <c r="N141" s="2164">
        <v>45413</v>
      </c>
      <c r="O141" s="2783">
        <v>99.9</v>
      </c>
      <c r="P141" s="36">
        <f t="shared" si="119"/>
        <v>2.0000000000010232E-2</v>
      </c>
      <c r="Q141" s="970">
        <f t="shared" si="120"/>
        <v>0.04</v>
      </c>
      <c r="R141" s="52">
        <f t="shared" si="121"/>
        <v>99.876666666666665</v>
      </c>
      <c r="S141" s="263">
        <f t="shared" si="122"/>
        <v>2.6666666666685046E-2</v>
      </c>
      <c r="T141" s="394">
        <f t="shared" si="123"/>
        <v>99.83142857142856</v>
      </c>
      <c r="U141" s="297">
        <f t="shared" si="124"/>
        <v>9.9999999999909051E-3</v>
      </c>
      <c r="V141" s="2716" t="s">
        <v>345</v>
      </c>
      <c r="W141" s="2802">
        <v>0</v>
      </c>
      <c r="X141" s="646" t="s">
        <v>778</v>
      </c>
    </row>
    <row r="142" spans="1:25">
      <c r="A142" s="201">
        <v>45444</v>
      </c>
      <c r="B142" s="2730">
        <v>99.511784383526063</v>
      </c>
      <c r="C142" s="535">
        <f t="shared" ref="C142:C143" si="131">B142-B141</f>
        <v>0.30413558164683252</v>
      </c>
      <c r="D142" s="521">
        <f t="shared" ref="D142:D143" si="132">ROUND((B142-B130)/B130*100,2)</f>
        <v>-0.84</v>
      </c>
      <c r="E142" s="657">
        <f t="shared" ref="E142:E143" si="133">SUM(B140:B142)/3</f>
        <v>99.200674895973236</v>
      </c>
      <c r="F142" s="614">
        <f t="shared" ref="F142:F143" si="134">E142-E141</f>
        <v>0.29724124637961324</v>
      </c>
      <c r="G142" s="657">
        <f t="shared" ref="G142:G143" si="135">SUM(B136:B142)/7</f>
        <v>98.868808038089355</v>
      </c>
      <c r="H142" s="614">
        <f t="shared" ref="H142:H143" si="136">G142-G141</f>
        <v>4.8787591442732037E-2</v>
      </c>
      <c r="I142" s="2757" t="s">
        <v>343</v>
      </c>
      <c r="J142" s="2583" t="str">
        <f t="shared" si="82"/>
        <v>---</v>
      </c>
      <c r="K142" s="17">
        <v>0</v>
      </c>
      <c r="L142" s="646" t="s">
        <v>796</v>
      </c>
      <c r="N142" s="2164">
        <v>45444</v>
      </c>
      <c r="O142" s="2783">
        <v>99.88</v>
      </c>
      <c r="P142" s="36">
        <f t="shared" ref="P142" si="137">O142-O141</f>
        <v>-2.0000000000010232E-2</v>
      </c>
      <c r="Q142" s="970">
        <f t="shared" ref="Q142" si="138">ROUND((O142-O130)/O130*100,2)</f>
        <v>0.02</v>
      </c>
      <c r="R142" s="52">
        <f t="shared" ref="R142" si="139">SUM(O140:O142)/3</f>
        <v>99.886666666666656</v>
      </c>
      <c r="S142" s="263">
        <f t="shared" ref="S142" si="140">R142-R141</f>
        <v>9.9999999999909051E-3</v>
      </c>
      <c r="T142" s="394">
        <f t="shared" ref="T142" si="141">SUM(O136:O142)/7</f>
        <v>99.842857142857142</v>
      </c>
      <c r="U142" s="297">
        <f t="shared" ref="U142" si="142">T142-T141</f>
        <v>1.1428571428581336E-2</v>
      </c>
      <c r="V142" s="2716" t="s">
        <v>345</v>
      </c>
      <c r="W142" s="2802">
        <v>0</v>
      </c>
      <c r="X142" s="646" t="s">
        <v>796</v>
      </c>
    </row>
    <row r="143" spans="1:25">
      <c r="A143" s="201">
        <v>45474</v>
      </c>
      <c r="B143" s="2730">
        <v>99.740926169555536</v>
      </c>
      <c r="C143" s="535">
        <f t="shared" si="131"/>
        <v>0.22914178602947288</v>
      </c>
      <c r="D143" s="521">
        <f t="shared" si="132"/>
        <v>-0.55000000000000004</v>
      </c>
      <c r="E143" s="657">
        <f t="shared" si="133"/>
        <v>99.4867864516536</v>
      </c>
      <c r="F143" s="614">
        <f t="shared" si="134"/>
        <v>0.28611155568036395</v>
      </c>
      <c r="G143" s="657">
        <f t="shared" si="135"/>
        <v>99.001707792663112</v>
      </c>
      <c r="H143" s="614">
        <f t="shared" si="136"/>
        <v>0.13289975457375647</v>
      </c>
      <c r="I143" s="2757" t="s">
        <v>343</v>
      </c>
      <c r="J143" s="2583" t="str">
        <f t="shared" si="82"/>
        <v>---</v>
      </c>
      <c r="K143" s="17">
        <v>0</v>
      </c>
      <c r="L143" s="646" t="s">
        <v>797</v>
      </c>
      <c r="N143" s="2164">
        <v>45474</v>
      </c>
      <c r="O143" s="2783">
        <v>99.84</v>
      </c>
      <c r="P143" s="36">
        <f t="shared" ref="P143:P144" si="143">O143-O142</f>
        <v>-3.9999999999992042E-2</v>
      </c>
      <c r="Q143" s="970">
        <f t="shared" ref="Q143:Q144" si="144">ROUND((O143-O131)/O131*100,2)</f>
        <v>-0.01</v>
      </c>
      <c r="R143" s="52">
        <f t="shared" ref="R143:R144" si="145">SUM(O141:O143)/3</f>
        <v>99.873333333333335</v>
      </c>
      <c r="S143" s="263">
        <f t="shared" ref="S143:S144" si="146">R143-R142</f>
        <v>-1.3333333333321207E-2</v>
      </c>
      <c r="T143" s="394">
        <f t="shared" ref="T143:T144" si="147">SUM(O137:O143)/7</f>
        <v>99.851428571428571</v>
      </c>
      <c r="U143" s="297">
        <f t="shared" ref="U143:U144" si="148">T143-T142</f>
        <v>8.5714285714288962E-3</v>
      </c>
      <c r="V143" s="2716" t="s">
        <v>345</v>
      </c>
      <c r="W143" s="2802">
        <v>0</v>
      </c>
      <c r="X143" s="646" t="s">
        <v>797</v>
      </c>
    </row>
    <row r="144" spans="1:25">
      <c r="A144" s="201">
        <v>45505</v>
      </c>
      <c r="B144" s="2730">
        <v>99.86036726938768</v>
      </c>
      <c r="C144" s="535">
        <f t="shared" ref="C144" si="149">B144-B143</f>
        <v>0.11944109983214446</v>
      </c>
      <c r="D144" s="521">
        <f t="shared" ref="D144" si="150">ROUND((B144-B132)/B132*100,2)</f>
        <v>-0.28999999999999998</v>
      </c>
      <c r="E144" s="657">
        <f t="shared" ref="E144" si="151">SUM(B142:B144)/3</f>
        <v>99.704359274156431</v>
      </c>
      <c r="F144" s="614">
        <f t="shared" ref="F144" si="152">E144-E143</f>
        <v>0.21757282250283083</v>
      </c>
      <c r="G144" s="657">
        <f t="shared" ref="G144" si="153">SUM(B138:B144)/7</f>
        <v>99.188704090477742</v>
      </c>
      <c r="H144" s="614">
        <f t="shared" ref="H144" si="154">G144-G143</f>
        <v>0.18699629781463045</v>
      </c>
      <c r="I144" s="2757" t="s">
        <v>343</v>
      </c>
      <c r="J144" s="2583" t="str">
        <f t="shared" ref="J144" si="155">IF(K144=1,"山",IF(K144=-1,"谷","---"))</f>
        <v>---</v>
      </c>
      <c r="K144" s="17">
        <v>0</v>
      </c>
      <c r="L144" s="646" t="s">
        <v>798</v>
      </c>
      <c r="N144" s="2164">
        <v>45505</v>
      </c>
      <c r="O144" s="2783">
        <v>99.78</v>
      </c>
      <c r="P144" s="36">
        <f t="shared" si="143"/>
        <v>-6.0000000000002274E-2</v>
      </c>
      <c r="Q144" s="970">
        <f t="shared" si="144"/>
        <v>-7.0000000000000007E-2</v>
      </c>
      <c r="R144" s="52">
        <f t="shared" si="145"/>
        <v>99.833333333333329</v>
      </c>
      <c r="S144" s="263">
        <f t="shared" si="146"/>
        <v>-4.0000000000006253E-2</v>
      </c>
      <c r="T144" s="394">
        <f t="shared" si="147"/>
        <v>99.85</v>
      </c>
      <c r="U144" s="297">
        <f t="shared" si="148"/>
        <v>-1.4285714285762197E-3</v>
      </c>
      <c r="V144" s="2716" t="s">
        <v>345</v>
      </c>
      <c r="W144" s="2802">
        <v>0</v>
      </c>
      <c r="X144" s="646" t="s">
        <v>798</v>
      </c>
    </row>
    <row r="145" spans="1:24">
      <c r="A145" s="201">
        <v>45536</v>
      </c>
      <c r="B145" s="2730">
        <v>99.905862077447068</v>
      </c>
      <c r="C145" s="535">
        <f t="shared" ref="C145" si="156">B145-B144</f>
        <v>4.5494808059387992E-2</v>
      </c>
      <c r="D145" s="521">
        <f t="shared" ref="D145" si="157">ROUND((B145-B133)/B133*100,2)</f>
        <v>0</v>
      </c>
      <c r="E145" s="657">
        <f t="shared" ref="E145" si="158">SUM(B143:B145)/3</f>
        <v>99.835718505463433</v>
      </c>
      <c r="F145" s="614">
        <f t="shared" ref="F145" si="159">E145-E144</f>
        <v>0.13135923130700178</v>
      </c>
      <c r="G145" s="657">
        <f t="shared" ref="G145" si="160">SUM(B139:B145)/7</f>
        <v>99.389891549813882</v>
      </c>
      <c r="H145" s="614">
        <f t="shared" ref="H145" si="161">G145-G144</f>
        <v>0.2011874593361398</v>
      </c>
      <c r="I145" s="2757" t="s">
        <v>343</v>
      </c>
      <c r="J145" s="2583" t="str">
        <f t="shared" ref="J145:J147" si="162">IF(K145=1,"山",IF(K145=-1,"谷","---"))</f>
        <v>---</v>
      </c>
      <c r="K145" s="17">
        <v>0</v>
      </c>
      <c r="L145" s="646" t="s">
        <v>799</v>
      </c>
      <c r="N145" s="2164">
        <v>45536</v>
      </c>
      <c r="O145" s="2783">
        <v>99.72</v>
      </c>
      <c r="P145" s="36">
        <f t="shared" ref="P145" si="163">O145-O144</f>
        <v>-6.0000000000002274E-2</v>
      </c>
      <c r="Q145" s="970">
        <f t="shared" ref="Q145" si="164">ROUND((O145-O133)/O133*100,2)</f>
        <v>-0.12</v>
      </c>
      <c r="R145" s="52">
        <f t="shared" ref="R145" si="165">SUM(O143:O145)/3</f>
        <v>99.780000000000015</v>
      </c>
      <c r="S145" s="263">
        <f t="shared" ref="S145" si="166">R145-R144</f>
        <v>-5.3333333333313249E-2</v>
      </c>
      <c r="T145" s="394">
        <f t="shared" ref="T145" si="167">SUM(O139:O145)/7</f>
        <v>99.835714285714289</v>
      </c>
      <c r="U145" s="297">
        <f t="shared" ref="U145" si="168">T145-T144</f>
        <v>-1.4285714285705353E-2</v>
      </c>
      <c r="V145" s="2716" t="s">
        <v>345</v>
      </c>
      <c r="W145" s="2802">
        <v>0</v>
      </c>
      <c r="X145" s="646" t="s">
        <v>799</v>
      </c>
    </row>
    <row r="146" spans="1:24">
      <c r="A146" s="201">
        <v>45566</v>
      </c>
      <c r="B146" s="2730">
        <v>99.77260051099249</v>
      </c>
      <c r="C146" s="535">
        <f t="shared" ref="C146" si="169">B146-B145</f>
        <v>-0.13326156645457843</v>
      </c>
      <c r="D146" s="521">
        <f t="shared" ref="D146" si="170">ROUND((B146-B134)/B134*100,2)</f>
        <v>0.19</v>
      </c>
      <c r="E146" s="657">
        <f t="shared" ref="E146" si="171">SUM(B144:B146)/3</f>
        <v>99.846276619275741</v>
      </c>
      <c r="F146" s="614">
        <f t="shared" ref="F146" si="172">E146-E145</f>
        <v>1.0558113812308534E-2</v>
      </c>
      <c r="G146" s="657">
        <f t="shared" ref="G146" si="173">SUM(B140:B146)/7</f>
        <v>99.554540102186053</v>
      </c>
      <c r="H146" s="614">
        <f t="shared" ref="H146" si="174">G146-G145</f>
        <v>0.1646485523721708</v>
      </c>
      <c r="I146" s="2757" t="s">
        <v>343</v>
      </c>
      <c r="J146" s="2583" t="str">
        <f t="shared" si="162"/>
        <v>---</v>
      </c>
      <c r="K146" s="17">
        <v>0</v>
      </c>
      <c r="L146" s="646" t="s">
        <v>800</v>
      </c>
      <c r="N146" s="2164">
        <v>45566</v>
      </c>
      <c r="O146" s="2783">
        <v>99.66</v>
      </c>
      <c r="P146" s="36">
        <f t="shared" ref="P146" si="175">O146-O145</f>
        <v>-6.0000000000002274E-2</v>
      </c>
      <c r="Q146" s="970">
        <f t="shared" ref="Q146" si="176">ROUND((O146-O134)/O134*100,2)</f>
        <v>-0.17</v>
      </c>
      <c r="R146" s="52">
        <f t="shared" ref="R146" si="177">SUM(O144:O146)/3</f>
        <v>99.719999999999985</v>
      </c>
      <c r="S146" s="263">
        <f t="shared" ref="S146" si="178">R146-R145</f>
        <v>-6.0000000000030695E-2</v>
      </c>
      <c r="T146" s="394">
        <f t="shared" ref="T146" si="179">SUM(O140:O146)/7</f>
        <v>99.808571428571426</v>
      </c>
      <c r="U146" s="297">
        <f t="shared" ref="U146" si="180">T146-T145</f>
        <v>-2.7142857142862908E-2</v>
      </c>
      <c r="V146" s="2716" t="s">
        <v>345</v>
      </c>
      <c r="W146" s="2802">
        <v>0</v>
      </c>
      <c r="X146" s="646" t="s">
        <v>800</v>
      </c>
    </row>
    <row r="147" spans="1:24">
      <c r="A147" s="201">
        <v>45597</v>
      </c>
      <c r="B147" s="2730">
        <v>99.641908587462481</v>
      </c>
      <c r="C147" s="535">
        <f t="shared" ref="C147" si="181">B147-B146</f>
        <v>-0.13069192353000858</v>
      </c>
      <c r="D147" s="521">
        <f t="shared" ref="D147" si="182">ROUND((B147-B135)/B135*100,2)</f>
        <v>0.48</v>
      </c>
      <c r="E147" s="657">
        <f t="shared" ref="E147" si="183">SUM(B145:B147)/3</f>
        <v>99.773457058634008</v>
      </c>
      <c r="F147" s="614">
        <f t="shared" ref="F147" si="184">E147-E146</f>
        <v>-7.2819560641733005E-2</v>
      </c>
      <c r="G147" s="657">
        <f t="shared" ref="G147" si="185">SUM(B141:B147)/7</f>
        <v>99.663013971464352</v>
      </c>
      <c r="H147" s="614">
        <f t="shared" ref="H147" si="186">G147-G146</f>
        <v>0.10847386927829916</v>
      </c>
      <c r="I147" s="2757" t="s">
        <v>803</v>
      </c>
      <c r="J147" s="2583" t="str">
        <f t="shared" si="162"/>
        <v>---</v>
      </c>
      <c r="K147" s="17">
        <v>0</v>
      </c>
      <c r="L147" s="646" t="s">
        <v>801</v>
      </c>
      <c r="N147" s="2164">
        <v>45597</v>
      </c>
      <c r="O147" s="2783">
        <v>99.61</v>
      </c>
      <c r="P147" s="36">
        <f t="shared" ref="P147:P148" si="187">O147-O146</f>
        <v>-4.9999999999997158E-2</v>
      </c>
      <c r="Q147" s="970">
        <f t="shared" ref="Q147:Q148" si="188">ROUND((O147-O135)/O135*100,2)</f>
        <v>-0.19</v>
      </c>
      <c r="R147" s="52">
        <f t="shared" ref="R147:R148" si="189">SUM(O145:O147)/3</f>
        <v>99.663333333333341</v>
      </c>
      <c r="S147" s="263">
        <f t="shared" ref="S147:S148" si="190">R147-R146</f>
        <v>-5.666666666664355E-2</v>
      </c>
      <c r="T147" s="394">
        <f t="shared" ref="T147:T148" si="191">SUM(O141:O147)/7</f>
        <v>99.77</v>
      </c>
      <c r="U147" s="297">
        <f t="shared" ref="U147:U148" si="192">T147-T146</f>
        <v>-3.8571428571430033E-2</v>
      </c>
      <c r="V147" s="432" t="s">
        <v>345</v>
      </c>
      <c r="W147" s="2806">
        <v>0</v>
      </c>
      <c r="X147" s="646" t="s">
        <v>801</v>
      </c>
    </row>
    <row r="148" spans="1:24" ht="13.5" thickBot="1">
      <c r="A148" s="201">
        <v>45627</v>
      </c>
      <c r="B148" s="2730">
        <v>99.559730720156963</v>
      </c>
      <c r="C148" s="535">
        <f t="shared" ref="C148" si="193">B148-B147</f>
        <v>-8.2177867305517793E-2</v>
      </c>
      <c r="D148" s="521">
        <f t="shared" ref="D148" si="194">ROUND((B148-B136)/B136*100,2)</f>
        <v>0.76</v>
      </c>
      <c r="E148" s="657">
        <f t="shared" ref="E148" si="195">SUM(B146:B148)/3</f>
        <v>99.658079939537302</v>
      </c>
      <c r="F148" s="614">
        <f t="shared" ref="F148" si="196">E148-E147</f>
        <v>-0.11537711909670634</v>
      </c>
      <c r="G148" s="657">
        <f t="shared" ref="G148" si="197">SUM(B142:B148)/7</f>
        <v>99.713311388361177</v>
      </c>
      <c r="H148" s="614">
        <f t="shared" ref="H148" si="198">G148-G147</f>
        <v>5.0297416896825098E-2</v>
      </c>
      <c r="I148" s="681" t="s">
        <v>281</v>
      </c>
      <c r="J148" s="2583" t="str">
        <f t="shared" ref="J148" si="199">IF(K148=1,"山",IF(K148=-1,"谷","---"))</f>
        <v>---</v>
      </c>
      <c r="K148" s="2764">
        <v>0</v>
      </c>
      <c r="L148" s="646" t="s">
        <v>787</v>
      </c>
      <c r="N148" s="2768">
        <v>45627</v>
      </c>
      <c r="O148" s="2784">
        <v>99.56</v>
      </c>
      <c r="P148" s="2506">
        <f t="shared" si="187"/>
        <v>-4.9999999999997158E-2</v>
      </c>
      <c r="Q148" s="2785">
        <f t="shared" si="188"/>
        <v>-0.22</v>
      </c>
      <c r="R148" s="2507">
        <f t="shared" si="189"/>
        <v>99.61</v>
      </c>
      <c r="S148" s="2510">
        <f t="shared" si="190"/>
        <v>-5.333333333334167E-2</v>
      </c>
      <c r="T148" s="2508">
        <f t="shared" si="191"/>
        <v>99.721428571428561</v>
      </c>
      <c r="U148" s="2509">
        <f t="shared" si="192"/>
        <v>-4.8571428571435149E-2</v>
      </c>
      <c r="V148" s="706" t="s">
        <v>345</v>
      </c>
      <c r="W148" s="2718">
        <v>0</v>
      </c>
      <c r="X148" s="2765" t="s">
        <v>787</v>
      </c>
    </row>
    <row r="149" spans="1:24" ht="14" customHeight="1">
      <c r="A149" s="2582">
        <v>45658</v>
      </c>
      <c r="B149" s="1677">
        <v>99.508268588563254</v>
      </c>
      <c r="C149" s="2600">
        <f t="shared" ref="C149" si="200">B149-B148</f>
        <v>-5.1462131593709159E-2</v>
      </c>
      <c r="D149" s="2598">
        <f t="shared" ref="D149" si="201">ROUND((B149-B137)/B137*100,2)</f>
        <v>0.97</v>
      </c>
      <c r="E149" s="2737">
        <f t="shared" ref="E149" si="202">SUM(B147:B149)/3</f>
        <v>99.569969298727571</v>
      </c>
      <c r="F149" s="2738">
        <f t="shared" ref="F149" si="203">E149-E148</f>
        <v>-8.8110640809730967E-2</v>
      </c>
      <c r="G149" s="2737">
        <f t="shared" ref="G149" si="204">SUM(B143:B149)/7</f>
        <v>99.712809131937931</v>
      </c>
      <c r="H149" s="2829">
        <f t="shared" ref="H149" si="205">G149-G148</f>
        <v>-5.0225642324619457E-4</v>
      </c>
      <c r="I149" s="680" t="s">
        <v>281</v>
      </c>
      <c r="J149" s="2601" t="s">
        <v>345</v>
      </c>
      <c r="K149" s="17">
        <v>0</v>
      </c>
      <c r="L149" s="2717" t="s">
        <v>759</v>
      </c>
      <c r="N149" s="2163">
        <v>45658</v>
      </c>
      <c r="O149" s="2783">
        <v>99.51</v>
      </c>
      <c r="P149" s="733">
        <f t="shared" ref="P149" si="206">O149-O148</f>
        <v>-4.9999999999997158E-2</v>
      </c>
      <c r="Q149" s="297">
        <f t="shared" ref="Q149" si="207">ROUND((O149-O137)/O137*100,2)</f>
        <v>-0.28000000000000003</v>
      </c>
      <c r="R149" s="52">
        <f t="shared" ref="R149" si="208">SUM(O147:O149)/3</f>
        <v>99.56</v>
      </c>
      <c r="S149" s="263">
        <f t="shared" ref="S149" si="209">R149-R148</f>
        <v>-4.9999999999997158E-2</v>
      </c>
      <c r="T149" s="638">
        <f t="shared" ref="T149" si="210">SUM(O143:O149)/7</f>
        <v>99.66857142857144</v>
      </c>
      <c r="U149" s="970">
        <f t="shared" ref="U149" si="211">T149-T148</f>
        <v>-5.2857142857121175E-2</v>
      </c>
      <c r="V149" s="2791" t="s">
        <v>345</v>
      </c>
      <c r="W149" s="2808">
        <v>0</v>
      </c>
      <c r="X149" s="2717" t="s">
        <v>759</v>
      </c>
    </row>
    <row r="150" spans="1:24">
      <c r="A150" s="316">
        <v>45689</v>
      </c>
      <c r="B150" s="2599">
        <v>99.427861572352697</v>
      </c>
      <c r="C150" s="535">
        <f t="shared" ref="C150" si="212">B150-B149</f>
        <v>-8.0407016210557458E-2</v>
      </c>
      <c r="D150" s="521">
        <f t="shared" ref="D150" si="213">ROUND((B150-B138)/B138*100,2)</f>
        <v>0.94</v>
      </c>
      <c r="E150" s="657">
        <f t="shared" ref="E150" si="214">SUM(B148:B150)/3</f>
        <v>99.498620293690976</v>
      </c>
      <c r="F150" s="614">
        <f t="shared" ref="F150" si="215">E150-E149</f>
        <v>-7.1349005036594804E-2</v>
      </c>
      <c r="G150" s="657">
        <f t="shared" ref="G150" si="216">SUM(B144:B150)/7</f>
        <v>99.668085618051791</v>
      </c>
      <c r="H150" s="523">
        <f t="shared" ref="H150" si="217">G150-G149</f>
        <v>-4.4723513886140154E-2</v>
      </c>
      <c r="I150" s="2758" t="s">
        <v>281</v>
      </c>
      <c r="J150" s="2583" t="s">
        <v>345</v>
      </c>
      <c r="K150" s="17">
        <v>0</v>
      </c>
      <c r="L150" s="646" t="s">
        <v>767</v>
      </c>
      <c r="N150" s="2163">
        <v>45689</v>
      </c>
      <c r="O150" s="2783">
        <v>99.47</v>
      </c>
      <c r="P150" s="733">
        <f t="shared" ref="P150" si="218">O150-O149</f>
        <v>-4.0000000000006253E-2</v>
      </c>
      <c r="Q150" s="297">
        <f t="shared" ref="Q150" si="219">ROUND((O150-O138)/O138*100,2)</f>
        <v>-0.35</v>
      </c>
      <c r="R150" s="52">
        <f t="shared" ref="R150" si="220">SUM(O148:O150)/3</f>
        <v>99.513333333333321</v>
      </c>
      <c r="S150" s="263">
        <f t="shared" ref="S150" si="221">R150-R149</f>
        <v>-4.6666666666681067E-2</v>
      </c>
      <c r="T150" s="638">
        <f t="shared" ref="T150" si="222">SUM(O144:O150)/7</f>
        <v>99.61571428571429</v>
      </c>
      <c r="U150" s="970">
        <f t="shared" ref="U150" si="223">T150-T149</f>
        <v>-5.2857142857149597E-2</v>
      </c>
      <c r="V150" s="2715" t="s">
        <v>345</v>
      </c>
      <c r="W150" s="2699">
        <v>0</v>
      </c>
      <c r="X150" s="646" t="s">
        <v>767</v>
      </c>
    </row>
    <row r="151" spans="1:24">
      <c r="A151" s="201">
        <v>45717</v>
      </c>
      <c r="B151" s="2599">
        <v>99.289727237580664</v>
      </c>
      <c r="C151" s="535">
        <f t="shared" ref="C151" si="224">B151-B150</f>
        <v>-0.13813433477203318</v>
      </c>
      <c r="D151" s="521">
        <f t="shared" ref="D151" si="225">ROUND((B151-B139)/B139*100,2)</f>
        <v>0.68</v>
      </c>
      <c r="E151" s="657">
        <f t="shared" ref="E151" si="226">SUM(B149:B151)/3</f>
        <v>99.4086191328322</v>
      </c>
      <c r="F151" s="614">
        <f t="shared" ref="F151" si="227">E151-E150</f>
        <v>-9.0001160858776075E-2</v>
      </c>
      <c r="G151" s="657">
        <f t="shared" ref="G151" si="228">SUM(B145:B151)/7</f>
        <v>99.586565613507943</v>
      </c>
      <c r="H151" s="523">
        <f t="shared" ref="H151" si="229">G151-G150</f>
        <v>-8.1520004543847335E-2</v>
      </c>
      <c r="I151" s="2758" t="s">
        <v>281</v>
      </c>
      <c r="J151" s="2583" t="s">
        <v>345</v>
      </c>
      <c r="K151" s="17">
        <v>0</v>
      </c>
      <c r="L151" s="646" t="s">
        <v>776</v>
      </c>
      <c r="N151" s="2164">
        <v>45717</v>
      </c>
      <c r="O151" s="2783">
        <v>99.43</v>
      </c>
      <c r="P151" s="733">
        <f t="shared" ref="P151" si="230">O151-O150</f>
        <v>-3.9999999999992042E-2</v>
      </c>
      <c r="Q151" s="297">
        <f t="shared" ref="Q151" si="231">ROUND((O151-O139)/O139*100,2)</f>
        <v>-0.42</v>
      </c>
      <c r="R151" s="52">
        <f t="shared" ref="R151" si="232">SUM(O149:O151)/3</f>
        <v>99.470000000000013</v>
      </c>
      <c r="S151" s="263">
        <f t="shared" ref="S151" si="233">R151-R150</f>
        <v>-4.3333333333308133E-2</v>
      </c>
      <c r="T151" s="638">
        <f t="shared" ref="T151" si="234">SUM(O145:O151)/7</f>
        <v>99.565714285714293</v>
      </c>
      <c r="U151" s="970">
        <f t="shared" ref="U151" si="235">T151-T150</f>
        <v>-4.9999999999997158E-2</v>
      </c>
      <c r="V151" s="2715" t="s">
        <v>345</v>
      </c>
      <c r="W151" s="2699">
        <v>0</v>
      </c>
      <c r="X151" s="646" t="s">
        <v>776</v>
      </c>
    </row>
    <row r="152" spans="1:24">
      <c r="A152" s="201">
        <v>45748</v>
      </c>
      <c r="B152" s="2599">
        <v>99.132114553507563</v>
      </c>
      <c r="C152" s="535">
        <f t="shared" ref="C152" si="236">B152-B151</f>
        <v>-0.1576126840731007</v>
      </c>
      <c r="D152" s="521">
        <f t="shared" ref="D152" si="237">ROUND((B152-B140)/B140*100,2)</f>
        <v>0.25</v>
      </c>
      <c r="E152" s="657">
        <f t="shared" ref="E152" si="238">SUM(B150:B152)/3</f>
        <v>99.283234454480308</v>
      </c>
      <c r="F152" s="614">
        <f t="shared" ref="F152" si="239">E152-E151</f>
        <v>-0.12538467835189238</v>
      </c>
      <c r="G152" s="657">
        <f t="shared" ref="G152" si="240">SUM(B146:B152)/7</f>
        <v>99.476030252945151</v>
      </c>
      <c r="H152" s="523">
        <f t="shared" ref="H152" si="241">G152-G151</f>
        <v>-0.11053536056279256</v>
      </c>
      <c r="I152" s="2761" t="s">
        <v>281</v>
      </c>
      <c r="J152" s="2583" t="s">
        <v>345</v>
      </c>
      <c r="K152" s="17">
        <v>0</v>
      </c>
      <c r="L152" s="646" t="s">
        <v>777</v>
      </c>
      <c r="N152" s="2164">
        <v>45748</v>
      </c>
      <c r="O152" s="2783">
        <v>99.41</v>
      </c>
      <c r="P152" s="733">
        <f t="shared" ref="P152" si="242">O152-O151</f>
        <v>-2.0000000000010232E-2</v>
      </c>
      <c r="Q152" s="297">
        <f t="shared" ref="Q152" si="243">ROUND((O152-O140)/O140*100,2)</f>
        <v>-0.47</v>
      </c>
      <c r="R152" s="52">
        <f t="shared" ref="R152" si="244">SUM(O150:O152)/3</f>
        <v>99.436666666666667</v>
      </c>
      <c r="S152" s="263">
        <f t="shared" ref="S152" si="245">R152-R151</f>
        <v>-3.3333333333345649E-2</v>
      </c>
      <c r="T152" s="638">
        <f t="shared" ref="T152" si="246">SUM(O146:O152)/7</f>
        <v>99.521428571428572</v>
      </c>
      <c r="U152" s="970">
        <f t="shared" ref="U152" si="247">T152-T151</f>
        <v>-4.4285714285720701E-2</v>
      </c>
      <c r="V152" s="2715" t="s">
        <v>345</v>
      </c>
      <c r="W152" s="2699">
        <v>0</v>
      </c>
      <c r="X152" s="646" t="s">
        <v>777</v>
      </c>
    </row>
    <row r="153" spans="1:24">
      <c r="A153" s="201">
        <v>45778</v>
      </c>
      <c r="B153" s="2599">
        <v>99.09502226325418</v>
      </c>
      <c r="C153" s="535">
        <f t="shared" ref="C153" si="248">B153-B152</f>
        <v>-3.7092290253383453E-2</v>
      </c>
      <c r="D153" s="521">
        <f t="shared" ref="D153" si="249">ROUND((B153-B141)/B141*100,2)</f>
        <v>-0.11</v>
      </c>
      <c r="E153" s="657">
        <f t="shared" ref="E153" si="250">SUM(B151:B153)/3</f>
        <v>99.172288018114145</v>
      </c>
      <c r="F153" s="614">
        <f t="shared" ref="F153" si="251">E153-E152</f>
        <v>-0.11094643636616297</v>
      </c>
      <c r="G153" s="657">
        <f t="shared" ref="G153" si="252">SUM(B147:B153)/7</f>
        <v>99.379233360411106</v>
      </c>
      <c r="H153" s="523">
        <f t="shared" ref="H153" si="253">G153-G152</f>
        <v>-9.6796892534044332E-2</v>
      </c>
      <c r="I153" s="2761" t="s">
        <v>281</v>
      </c>
      <c r="J153" s="2583" t="s">
        <v>345</v>
      </c>
      <c r="K153" s="17">
        <v>0</v>
      </c>
      <c r="L153" s="646" t="s">
        <v>778</v>
      </c>
      <c r="N153" s="2164">
        <v>45778</v>
      </c>
      <c r="O153" s="2783">
        <v>99.43</v>
      </c>
      <c r="P153" s="733">
        <f t="shared" ref="P153" si="254">O153-O152</f>
        <v>2.0000000000010232E-2</v>
      </c>
      <c r="Q153" s="297">
        <f t="shared" ref="Q153" si="255">ROUND((O153-O141)/O141*100,2)</f>
        <v>-0.47</v>
      </c>
      <c r="R153" s="52">
        <f t="shared" ref="R153" si="256">SUM(O151:O153)/3</f>
        <v>99.423333333333332</v>
      </c>
      <c r="S153" s="263">
        <f t="shared" ref="S153" si="257">R153-R152</f>
        <v>-1.3333333333335418E-2</v>
      </c>
      <c r="T153" s="638">
        <f t="shared" ref="T153" si="258">SUM(O147:O153)/7</f>
        <v>99.488571428571433</v>
      </c>
      <c r="U153" s="970">
        <f t="shared" ref="U153" si="259">T153-T152</f>
        <v>-3.2857142857139365E-2</v>
      </c>
      <c r="V153" s="2715" t="s">
        <v>345</v>
      </c>
      <c r="W153" s="2699">
        <v>0</v>
      </c>
      <c r="X153" s="646" t="s">
        <v>778</v>
      </c>
    </row>
    <row r="154" spans="1:24">
      <c r="A154" s="201">
        <v>45809</v>
      </c>
      <c r="B154" s="2599">
        <v>99.135561358653007</v>
      </c>
      <c r="C154" s="535">
        <f t="shared" ref="C154" si="260">B154-B153</f>
        <v>4.0539095398827385E-2</v>
      </c>
      <c r="D154" s="521">
        <f t="shared" ref="D154" si="261">ROUND((B154-B142)/B142*100,2)</f>
        <v>-0.38</v>
      </c>
      <c r="E154" s="657">
        <f t="shared" ref="E154" si="262">SUM(B152:B154)/3</f>
        <v>99.120899391804912</v>
      </c>
      <c r="F154" s="614">
        <f t="shared" ref="F154" si="263">E154-E153</f>
        <v>-5.1388626309233132E-2</v>
      </c>
      <c r="G154" s="657">
        <f t="shared" ref="G154" si="264">SUM(B148:B154)/7</f>
        <v>99.306898042009763</v>
      </c>
      <c r="H154" s="523">
        <f t="shared" ref="H154" si="265">G154-G153</f>
        <v>-7.2335318401343329E-2</v>
      </c>
      <c r="I154" s="2758" t="s">
        <v>350</v>
      </c>
      <c r="J154" s="2583" t="s">
        <v>345</v>
      </c>
      <c r="K154" s="17">
        <v>0</v>
      </c>
      <c r="L154" s="646" t="s">
        <v>796</v>
      </c>
      <c r="N154" s="2164">
        <v>45809</v>
      </c>
      <c r="O154" s="2783">
        <v>99.48</v>
      </c>
      <c r="P154" s="733">
        <f t="shared" ref="P154" si="266">O154-O153</f>
        <v>4.9999999999997158E-2</v>
      </c>
      <c r="Q154" s="297">
        <f t="shared" ref="Q154" si="267">ROUND((O154-O142)/O142*100,2)</f>
        <v>-0.4</v>
      </c>
      <c r="R154" s="52">
        <f t="shared" ref="R154" si="268">SUM(O152:O154)/3</f>
        <v>99.44</v>
      </c>
      <c r="S154" s="263">
        <f t="shared" ref="S154" si="269">R154-R153</f>
        <v>1.6666666666665719E-2</v>
      </c>
      <c r="T154" s="638">
        <f t="shared" ref="T154" si="270">SUM(O148:O154)/7</f>
        <v>99.47</v>
      </c>
      <c r="U154" s="970">
        <f t="shared" ref="U154" si="271">T154-T153</f>
        <v>-1.8571428571434012E-2</v>
      </c>
      <c r="V154" s="2715" t="s">
        <v>345</v>
      </c>
      <c r="W154" s="2699">
        <v>0</v>
      </c>
      <c r="X154" s="646" t="s">
        <v>796</v>
      </c>
    </row>
    <row r="155" spans="1:24">
      <c r="A155" s="201">
        <v>45839</v>
      </c>
      <c r="B155" s="2599">
        <v>99.199686311136645</v>
      </c>
      <c r="C155" s="535">
        <f t="shared" ref="C155" si="272">B155-B154</f>
        <v>6.4124952483638253E-2</v>
      </c>
      <c r="D155" s="521">
        <f t="shared" ref="D155" si="273">ROUND((B155-B143)/B143*100,2)</f>
        <v>-0.54</v>
      </c>
      <c r="E155" s="657">
        <f t="shared" ref="E155" si="274">SUM(B153:B155)/3</f>
        <v>99.143423311014615</v>
      </c>
      <c r="F155" s="614">
        <f t="shared" ref="F155" si="275">E155-E154</f>
        <v>2.2523919209703536E-2</v>
      </c>
      <c r="G155" s="657">
        <f t="shared" ref="G155" si="276">SUM(B149:B155)/7</f>
        <v>99.255463126435416</v>
      </c>
      <c r="H155" s="523">
        <f t="shared" ref="H155" si="277">G155-G154</f>
        <v>-5.1434915574347428E-2</v>
      </c>
      <c r="I155" s="2757" t="s">
        <v>343</v>
      </c>
      <c r="J155" s="2583" t="s">
        <v>345</v>
      </c>
      <c r="K155" s="17">
        <v>0</v>
      </c>
      <c r="L155" s="646" t="s">
        <v>797</v>
      </c>
      <c r="N155" s="2164">
        <v>45839</v>
      </c>
      <c r="O155" s="2783">
        <v>99.57</v>
      </c>
      <c r="P155" s="733">
        <f t="shared" ref="P155:P156" si="278">O155-O154</f>
        <v>8.99999999999892E-2</v>
      </c>
      <c r="Q155" s="297">
        <f t="shared" ref="Q155:Q156" si="279">ROUND((O155-O143)/O143*100,2)</f>
        <v>-0.27</v>
      </c>
      <c r="R155" s="52">
        <f t="shared" ref="R155:R156" si="280">SUM(O153:O155)/3</f>
        <v>99.493333333333339</v>
      </c>
      <c r="S155" s="263">
        <f t="shared" ref="S155:S156" si="281">R155-R154</f>
        <v>5.333333333334167E-2</v>
      </c>
      <c r="T155" s="638">
        <f t="shared" ref="T155:T156" si="282">SUM(O149:O155)/7</f>
        <v>99.471428571428561</v>
      </c>
      <c r="U155" s="970">
        <f t="shared" ref="U155:U156" si="283">T155-T154</f>
        <v>1.4285714285620088E-3</v>
      </c>
      <c r="V155" s="2715" t="s">
        <v>345</v>
      </c>
      <c r="W155" s="2699">
        <v>0</v>
      </c>
      <c r="X155" s="646" t="s">
        <v>797</v>
      </c>
    </row>
    <row r="156" spans="1:24">
      <c r="A156" s="201">
        <v>45870</v>
      </c>
      <c r="B156" s="2599">
        <v>99.270298636795374</v>
      </c>
      <c r="C156" s="535">
        <f t="shared" ref="C156" si="284">B156-B155</f>
        <v>7.0612325658728992E-2</v>
      </c>
      <c r="D156" s="521">
        <f t="shared" ref="D156" si="285">ROUND((B156-B144)/B144*100,2)</f>
        <v>-0.59</v>
      </c>
      <c r="E156" s="657">
        <f t="shared" ref="E156" si="286">SUM(B154:B156)/3</f>
        <v>99.20184876886168</v>
      </c>
      <c r="F156" s="614">
        <f t="shared" ref="F156" si="287">E156-E155</f>
        <v>5.8425457847064877E-2</v>
      </c>
      <c r="G156" s="657">
        <f t="shared" ref="G156" si="288">SUM(B150:B156)/7</f>
        <v>99.22146741904001</v>
      </c>
      <c r="H156" s="523">
        <f t="shared" ref="H156" si="289">G156-G155</f>
        <v>-3.3995707395405361E-2</v>
      </c>
      <c r="I156" s="2757" t="s">
        <v>343</v>
      </c>
      <c r="J156" s="2583" t="s">
        <v>345</v>
      </c>
      <c r="K156" s="17">
        <v>0</v>
      </c>
      <c r="L156" s="646" t="s">
        <v>798</v>
      </c>
      <c r="N156" s="2164">
        <v>45870</v>
      </c>
      <c r="O156" s="2783">
        <v>99.67</v>
      </c>
      <c r="P156" s="733">
        <f t="shared" si="278"/>
        <v>0.10000000000000853</v>
      </c>
      <c r="Q156" s="297">
        <f t="shared" si="279"/>
        <v>-0.11</v>
      </c>
      <c r="R156" s="52">
        <f t="shared" si="280"/>
        <v>99.573333333333338</v>
      </c>
      <c r="S156" s="263">
        <f t="shared" si="281"/>
        <v>7.9999999999998295E-2</v>
      </c>
      <c r="T156" s="638">
        <f t="shared" si="282"/>
        <v>99.494285714285709</v>
      </c>
      <c r="U156" s="970">
        <f t="shared" si="283"/>
        <v>2.285714285714846E-2</v>
      </c>
      <c r="V156" s="2715" t="s">
        <v>345</v>
      </c>
      <c r="W156" s="2699">
        <v>0</v>
      </c>
      <c r="X156" s="646" t="s">
        <v>798</v>
      </c>
    </row>
    <row r="157" spans="1:24">
      <c r="A157" s="201">
        <v>45901</v>
      </c>
      <c r="B157" s="2599">
        <v>99.348734093361088</v>
      </c>
      <c r="C157" s="535">
        <f t="shared" ref="C157" si="290">B157-B156</f>
        <v>7.8435456565713935E-2</v>
      </c>
      <c r="D157" s="521">
        <f t="shared" ref="D157" si="291">ROUND((B157-B145)/B145*100,2)</f>
        <v>-0.56000000000000005</v>
      </c>
      <c r="E157" s="657">
        <f t="shared" ref="E157" si="292">SUM(B155:B157)/3</f>
        <v>99.272906347097702</v>
      </c>
      <c r="F157" s="614">
        <f t="shared" ref="F157" si="293">E157-E156</f>
        <v>7.1057578236022323E-2</v>
      </c>
      <c r="G157" s="657">
        <f t="shared" ref="G157" si="294">SUM(B151:B157)/7</f>
        <v>99.210163493469807</v>
      </c>
      <c r="H157" s="523">
        <f t="shared" ref="H157" si="295">G157-G156</f>
        <v>-1.1303925570203432E-2</v>
      </c>
      <c r="I157" s="2757" t="s">
        <v>343</v>
      </c>
      <c r="J157" s="2583" t="s">
        <v>345</v>
      </c>
      <c r="K157" s="17">
        <v>0</v>
      </c>
      <c r="L157" s="646" t="s">
        <v>799</v>
      </c>
      <c r="N157" s="2164">
        <v>45901</v>
      </c>
      <c r="O157" s="2783">
        <v>99.78</v>
      </c>
      <c r="P157" s="733">
        <f t="shared" ref="P157" si="296">O157-O156</f>
        <v>0.10999999999999943</v>
      </c>
      <c r="Q157" s="297">
        <f t="shared" ref="Q157" si="297">ROUND((O157-O145)/O145*100,2)</f>
        <v>0.06</v>
      </c>
      <c r="R157" s="52">
        <f t="shared" ref="R157" si="298">SUM(O155:O157)/3</f>
        <v>99.673333333333332</v>
      </c>
      <c r="S157" s="263">
        <f t="shared" ref="S157" si="299">R157-R156</f>
        <v>9.9999999999994316E-2</v>
      </c>
      <c r="T157" s="638">
        <f t="shared" ref="T157" si="300">SUM(O151:O157)/7</f>
        <v>99.53857142857143</v>
      </c>
      <c r="U157" s="970">
        <f t="shared" ref="U157" si="301">T157-T156</f>
        <v>4.4285714285720701E-2</v>
      </c>
      <c r="V157" s="2715" t="s">
        <v>345</v>
      </c>
      <c r="W157" s="2699">
        <v>0</v>
      </c>
      <c r="X157" s="646" t="s">
        <v>799</v>
      </c>
    </row>
    <row r="158" spans="1:24">
      <c r="A158" s="201">
        <v>45931</v>
      </c>
      <c r="B158" s="2599">
        <v>99.399665166917316</v>
      </c>
      <c r="C158" s="535">
        <f t="shared" ref="C158" si="302">B158-B157</f>
        <v>5.0931073556228057E-2</v>
      </c>
      <c r="D158" s="521">
        <f t="shared" ref="D158" si="303">ROUND((B158-B146)/B146*100,2)</f>
        <v>-0.37</v>
      </c>
      <c r="E158" s="657">
        <f t="shared" ref="E158" si="304">SUM(B156:B158)/3</f>
        <v>99.33956596569125</v>
      </c>
      <c r="F158" s="614">
        <f t="shared" ref="F158" si="305">E158-E157</f>
        <v>6.6659618593547521E-2</v>
      </c>
      <c r="G158" s="657">
        <f t="shared" ref="G158" si="306">SUM(B152:B158)/7</f>
        <v>99.225868911946449</v>
      </c>
      <c r="H158" s="523">
        <f t="shared" ref="H158" si="307">G158-G157</f>
        <v>1.5705418476642308E-2</v>
      </c>
      <c r="I158" s="2757" t="s">
        <v>343</v>
      </c>
      <c r="J158" s="2583" t="s">
        <v>345</v>
      </c>
      <c r="K158" s="17">
        <v>0</v>
      </c>
      <c r="L158" s="646" t="s">
        <v>800</v>
      </c>
      <c r="N158" s="2164">
        <v>45931</v>
      </c>
      <c r="O158" s="2783">
        <v>99.88</v>
      </c>
      <c r="P158" s="733">
        <f t="shared" ref="P158" si="308">O158-O157</f>
        <v>9.9999999999994316E-2</v>
      </c>
      <c r="Q158" s="297">
        <f t="shared" ref="Q158" si="309">ROUND((O158-O146)/O146*100,2)</f>
        <v>0.22</v>
      </c>
      <c r="R158" s="52">
        <f t="shared" ref="R158" si="310">SUM(O156:O158)/3</f>
        <v>99.776666666666657</v>
      </c>
      <c r="S158" s="263">
        <f t="shared" ref="S158" si="311">R158-R157</f>
        <v>0.10333333333332462</v>
      </c>
      <c r="T158" s="638">
        <f t="shared" ref="T158" si="312">SUM(O152:O158)/7</f>
        <v>99.602857142857147</v>
      </c>
      <c r="U158" s="970">
        <f t="shared" ref="U158" si="313">T158-T157</f>
        <v>6.4285714285716722E-2</v>
      </c>
      <c r="V158" s="2715" t="s">
        <v>345</v>
      </c>
      <c r="W158" s="2699">
        <v>0</v>
      </c>
      <c r="X158" s="646" t="s">
        <v>800</v>
      </c>
    </row>
    <row r="159" spans="1:24">
      <c r="A159" s="201">
        <v>45962</v>
      </c>
      <c r="B159" s="2599">
        <v>99.43891112297618</v>
      </c>
      <c r="C159" s="535">
        <f t="shared" ref="C159" si="314">B159-B158</f>
        <v>3.9245956058863385E-2</v>
      </c>
      <c r="D159" s="521">
        <f t="shared" ref="D159" si="315">ROUND((B159-B147)/B147*100,2)</f>
        <v>-0.2</v>
      </c>
      <c r="E159" s="657">
        <f t="shared" ref="E159" si="316">SUM(B157:B159)/3</f>
        <v>99.395770127751533</v>
      </c>
      <c r="F159" s="614">
        <f t="shared" ref="F159" si="317">E159-E158</f>
        <v>5.620416206028267E-2</v>
      </c>
      <c r="G159" s="657">
        <f t="shared" ref="G159" si="318">SUM(B153:B159)/7</f>
        <v>99.269696993299121</v>
      </c>
      <c r="H159" s="523">
        <f t="shared" ref="H159" si="319">G159-G158</f>
        <v>4.3828081352671688E-2</v>
      </c>
      <c r="I159" s="2757" t="s">
        <v>343</v>
      </c>
      <c r="J159" s="2583" t="s">
        <v>345</v>
      </c>
      <c r="K159" s="17">
        <v>0</v>
      </c>
      <c r="L159" s="646" t="s">
        <v>801</v>
      </c>
      <c r="N159" s="2164">
        <v>45962</v>
      </c>
      <c r="O159" s="2783">
        <v>99.95</v>
      </c>
      <c r="P159" s="733">
        <f t="shared" ref="P159" si="320">O159-O158</f>
        <v>7.000000000000739E-2</v>
      </c>
      <c r="Q159" s="297">
        <f t="shared" ref="Q159" si="321">ROUND((O159-O147)/O147*100,2)</f>
        <v>0.34</v>
      </c>
      <c r="R159" s="52">
        <f t="shared" ref="R159" si="322">SUM(O157:O159)/3</f>
        <v>99.87</v>
      </c>
      <c r="S159" s="263">
        <f t="shared" ref="S159" si="323">R159-R158</f>
        <v>9.3333333333347923E-2</v>
      </c>
      <c r="T159" s="638">
        <f t="shared" ref="T159" si="324">SUM(O153:O159)/7</f>
        <v>99.680000000000021</v>
      </c>
      <c r="U159" s="970">
        <f t="shared" ref="U159" si="325">T159-T158</f>
        <v>7.7142857142874277E-2</v>
      </c>
      <c r="V159" s="2715" t="s">
        <v>345</v>
      </c>
      <c r="W159" s="2699">
        <v>0</v>
      </c>
      <c r="X159" s="646" t="s">
        <v>801</v>
      </c>
    </row>
    <row r="160" spans="1:24">
      <c r="A160" s="201">
        <v>45992</v>
      </c>
      <c r="B160" s="2696">
        <v>99.513427145517795</v>
      </c>
      <c r="C160" s="586">
        <f t="shared" ref="C160" si="326">B160-B159</f>
        <v>7.4516022541615712E-2</v>
      </c>
      <c r="D160" s="704">
        <f t="shared" ref="D160" si="327">ROUND((B160-B148)/B148*100,2)</f>
        <v>-0.05</v>
      </c>
      <c r="E160" s="657">
        <f t="shared" ref="E160" si="328">SUM(B158:B160)/3</f>
        <v>99.450667811803768</v>
      </c>
      <c r="F160" s="614">
        <f t="shared" ref="F160" si="329">E160-E159</f>
        <v>5.4897684052235718E-2</v>
      </c>
      <c r="G160" s="657">
        <f t="shared" ref="G160" si="330">SUM(B154:B160)/7</f>
        <v>99.329469119336764</v>
      </c>
      <c r="H160" s="523">
        <f t="shared" ref="H160" si="331">G160-G159</f>
        <v>5.9772126037643147E-2</v>
      </c>
      <c r="I160" s="2757" t="s">
        <v>343</v>
      </c>
      <c r="J160" s="2583" t="s">
        <v>345</v>
      </c>
      <c r="K160" s="402">
        <v>0</v>
      </c>
      <c r="L160" s="646" t="s">
        <v>589</v>
      </c>
      <c r="N160" s="2164">
        <v>45992</v>
      </c>
      <c r="O160" s="2786">
        <v>100.02</v>
      </c>
      <c r="P160" s="929">
        <f t="shared" ref="P160" si="332">O160-O159</f>
        <v>6.9999999999993179E-2</v>
      </c>
      <c r="Q160" s="490">
        <f t="shared" ref="Q160" si="333">ROUND((O160-O148)/O148*100,2)</f>
        <v>0.46</v>
      </c>
      <c r="R160" s="550">
        <f t="shared" ref="R160" si="334">SUM(O158:O160)/3</f>
        <v>99.949999999999989</v>
      </c>
      <c r="S160" s="543">
        <f t="shared" ref="S160" si="335">R160-R159</f>
        <v>7.9999999999984084E-2</v>
      </c>
      <c r="T160" s="644">
        <f t="shared" ref="T160" si="336">SUM(O154:O160)/7</f>
        <v>99.76428571428572</v>
      </c>
      <c r="U160" s="1000">
        <f t="shared" ref="U160" si="337">T160-T159</f>
        <v>8.4285714285698532E-2</v>
      </c>
      <c r="V160" s="2792" t="s">
        <v>345</v>
      </c>
      <c r="W160" s="2700">
        <v>0</v>
      </c>
      <c r="X160" s="646" t="s">
        <v>787</v>
      </c>
    </row>
    <row r="161" spans="1:24">
      <c r="A161" s="315">
        <v>46023</v>
      </c>
      <c r="B161" s="2731">
        <v>99.659126766794003</v>
      </c>
      <c r="C161" s="615">
        <f t="shared" ref="C161" si="338">B161-B160</f>
        <v>0.14569962127620784</v>
      </c>
      <c r="D161" s="696">
        <f t="shared" ref="D161" si="339">ROUND((B161-B149)/B149*100,2)</f>
        <v>0.15</v>
      </c>
      <c r="E161" s="2454">
        <f t="shared" ref="E161" si="340">SUM(B159:B161)/3</f>
        <v>99.537155011762664</v>
      </c>
      <c r="F161" s="1035">
        <f t="shared" ref="F161" si="341">E161-E160</f>
        <v>8.6487199958895644E-2</v>
      </c>
      <c r="G161" s="2454">
        <f t="shared" ref="G161" si="342">SUM(B155:B161)/7</f>
        <v>99.404264177642617</v>
      </c>
      <c r="H161" s="1035">
        <f t="shared" ref="H161" si="343">G161-G160</f>
        <v>7.4795058305852535E-2</v>
      </c>
      <c r="I161" s="2756" t="s">
        <v>343</v>
      </c>
      <c r="J161" s="343" t="s">
        <v>345</v>
      </c>
      <c r="K161" s="17">
        <v>0</v>
      </c>
      <c r="L161" s="647" t="s">
        <v>759</v>
      </c>
      <c r="N161" s="2162">
        <v>46023</v>
      </c>
      <c r="O161" s="2783">
        <v>100.07</v>
      </c>
      <c r="P161" s="244">
        <f t="shared" ref="P161" si="344">O161-O160</f>
        <v>4.9999999999997158E-2</v>
      </c>
      <c r="Q161" s="970">
        <f t="shared" ref="Q161" si="345">ROUND((O161-O149)/O149*100,2)</f>
        <v>0.56000000000000005</v>
      </c>
      <c r="R161" s="735">
        <f t="shared" ref="R161" si="346">SUM(O159:O161)/3</f>
        <v>100.01333333333332</v>
      </c>
      <c r="S161" s="52">
        <f t="shared" ref="S161" si="347">R161-R160</f>
        <v>6.3333333333332575E-2</v>
      </c>
      <c r="T161" s="1001">
        <f t="shared" ref="T161" si="348">SUM(O155:O161)/7</f>
        <v>99.848571428571432</v>
      </c>
      <c r="U161" s="970">
        <f t="shared" ref="U161" si="349">T161-T160</f>
        <v>8.4285714285712743E-2</v>
      </c>
      <c r="V161" s="2741" t="s">
        <v>345</v>
      </c>
      <c r="W161" s="9">
        <v>0</v>
      </c>
      <c r="X161" s="647" t="s">
        <v>759</v>
      </c>
    </row>
    <row r="162" spans="1:24">
      <c r="A162" s="316">
        <v>46054</v>
      </c>
      <c r="B162" s="2732">
        <v>99.971475515241707</v>
      </c>
      <c r="C162" s="535">
        <f t="shared" ref="C162" si="350">B162-B161</f>
        <v>0.31234874844770388</v>
      </c>
      <c r="D162" s="521">
        <f t="shared" ref="D162" si="351">ROUND((B162-B150)/B150*100,2)</f>
        <v>0.55000000000000004</v>
      </c>
      <c r="E162" s="636">
        <f t="shared" ref="E162" si="352">SUM(B160:B162)/3</f>
        <v>99.714676475851164</v>
      </c>
      <c r="F162" s="523">
        <f t="shared" ref="F162" si="353">E162-E161</f>
        <v>0.17752146408849967</v>
      </c>
      <c r="G162" s="636">
        <f t="shared" ref="G162" si="354">SUM(B156:B162)/7</f>
        <v>99.514519778229058</v>
      </c>
      <c r="H162" s="523">
        <f t="shared" ref="H162" si="355">G162-G161</f>
        <v>0.11025560058644146</v>
      </c>
      <c r="I162" s="2757" t="s">
        <v>343</v>
      </c>
      <c r="J162" s="2583" t="s">
        <v>345</v>
      </c>
      <c r="K162" s="17">
        <v>0</v>
      </c>
      <c r="L162" s="646" t="s">
        <v>767</v>
      </c>
      <c r="N162" s="2163">
        <v>46054</v>
      </c>
      <c r="O162" s="2783">
        <v>100.12</v>
      </c>
      <c r="P162" s="36">
        <f t="shared" ref="P162" si="356">O162-O161</f>
        <v>5.0000000000011369E-2</v>
      </c>
      <c r="Q162" s="970">
        <f t="shared" ref="Q162" si="357">ROUND((O162-O150)/O150*100,2)</f>
        <v>0.65</v>
      </c>
      <c r="R162" s="699">
        <f t="shared" ref="R162" si="358">SUM(O160:O162)/3</f>
        <v>100.07</v>
      </c>
      <c r="S162" s="52">
        <f t="shared" ref="S162" si="359">R162-R161</f>
        <v>5.6666666666671972E-2</v>
      </c>
      <c r="T162" s="638">
        <f t="shared" ref="T162" si="360">SUM(O156:O162)/7</f>
        <v>99.92714285714284</v>
      </c>
      <c r="U162" s="970">
        <f t="shared" ref="U162" si="361">T162-T161</f>
        <v>7.8571428571407864E-2</v>
      </c>
      <c r="V162" s="2743" t="s">
        <v>345</v>
      </c>
      <c r="W162" s="17">
        <v>0</v>
      </c>
      <c r="X162" s="646" t="s">
        <v>767</v>
      </c>
    </row>
    <row r="163" spans="1:24">
      <c r="A163" s="201">
        <v>46082</v>
      </c>
      <c r="B163" s="217">
        <v>100.38807247803661</v>
      </c>
      <c r="C163" s="535">
        <f t="shared" ref="C163" si="362">B163-B162</f>
        <v>0.41659696279489822</v>
      </c>
      <c r="D163" s="521">
        <f t="shared" ref="D163" si="363">ROUND((B163-B151)/B151*100,2)</f>
        <v>1.1100000000000001</v>
      </c>
      <c r="E163" s="636">
        <f t="shared" ref="E163" si="364">SUM(B161:B163)/3</f>
        <v>100.00622492002411</v>
      </c>
      <c r="F163" s="523">
        <f t="shared" ref="F163" si="365">E163-E162</f>
        <v>0.29154844417294612</v>
      </c>
      <c r="G163" s="636">
        <f t="shared" ref="G163" si="366">SUM(B157:B163)/7</f>
        <v>99.674201755549234</v>
      </c>
      <c r="H163" s="523">
        <f t="shared" ref="H163" si="367">G163-G162</f>
        <v>0.15968197732017586</v>
      </c>
      <c r="I163" s="2757" t="s">
        <v>343</v>
      </c>
      <c r="J163" s="2583" t="s">
        <v>345</v>
      </c>
      <c r="K163" s="17">
        <v>0</v>
      </c>
      <c r="L163" s="646" t="s">
        <v>776</v>
      </c>
      <c r="N163" s="2164">
        <v>46082</v>
      </c>
      <c r="O163" s="2680">
        <v>100.15</v>
      </c>
      <c r="P163" s="36">
        <f t="shared" ref="P163" si="368">O163-O162</f>
        <v>3.0000000000001137E-2</v>
      </c>
      <c r="Q163" s="970">
        <f t="shared" ref="Q163" si="369">ROUND((O163-O151)/O151*100,2)</f>
        <v>0.72</v>
      </c>
      <c r="R163" s="699">
        <f t="shared" ref="R163" si="370">SUM(O161:O163)/3</f>
        <v>100.11333333333334</v>
      </c>
      <c r="S163" s="52">
        <f t="shared" ref="S163" si="371">R163-R162</f>
        <v>4.3333333333350765E-2</v>
      </c>
      <c r="T163" s="638">
        <f t="shared" ref="T163" si="372">SUM(O157:O163)/7</f>
        <v>99.995714285714271</v>
      </c>
      <c r="U163" s="970">
        <f t="shared" ref="U163" si="373">T163-T162</f>
        <v>6.857142857143117E-2</v>
      </c>
      <c r="V163" s="2743" t="s">
        <v>345</v>
      </c>
      <c r="W163" s="17">
        <v>0</v>
      </c>
      <c r="X163" s="646" t="s">
        <v>776</v>
      </c>
    </row>
    <row r="164" spans="1:24">
      <c r="A164" s="201">
        <v>46113</v>
      </c>
      <c r="B164" s="217">
        <v>100.91878062002314</v>
      </c>
      <c r="C164" s="535">
        <f t="shared" ref="C164" si="374">B164-B163</f>
        <v>0.53070814198653693</v>
      </c>
      <c r="D164" s="521">
        <f t="shared" ref="D164" si="375">ROUND((B164-B152)/B152*100,2)</f>
        <v>1.8</v>
      </c>
      <c r="E164" s="636">
        <f t="shared" ref="E164" si="376">SUM(B162:B164)/3</f>
        <v>100.42610953776716</v>
      </c>
      <c r="F164" s="523">
        <f t="shared" ref="F164" si="377">E164-E163</f>
        <v>0.41988461774305108</v>
      </c>
      <c r="G164" s="636">
        <f t="shared" ref="G164" si="378">SUM(B158:B164)/7</f>
        <v>99.89849411650097</v>
      </c>
      <c r="H164" s="523">
        <f t="shared" ref="H164" si="379">G164-G163</f>
        <v>0.22429236095173621</v>
      </c>
      <c r="I164" s="2757" t="s">
        <v>343</v>
      </c>
      <c r="J164" s="2583" t="s">
        <v>345</v>
      </c>
      <c r="K164" s="17">
        <v>0</v>
      </c>
      <c r="L164" s="646" t="s">
        <v>777</v>
      </c>
      <c r="N164" s="2164">
        <v>46113</v>
      </c>
      <c r="O164" s="2680">
        <v>100.19</v>
      </c>
      <c r="P164" s="36">
        <f t="shared" ref="P164" si="380">O164-O163</f>
        <v>3.9999999999992042E-2</v>
      </c>
      <c r="Q164" s="970">
        <f t="shared" ref="Q164" si="381">ROUND((O164-O152)/O152*100,2)</f>
        <v>0.78</v>
      </c>
      <c r="R164" s="699">
        <f t="shared" ref="R164" si="382">SUM(O162:O164)/3</f>
        <v>100.15333333333335</v>
      </c>
      <c r="S164" s="52">
        <f t="shared" ref="S164" si="383">R164-R163</f>
        <v>4.0000000000006253E-2</v>
      </c>
      <c r="T164" s="638">
        <f t="shared" ref="T164" si="384">SUM(O158:O164)/7</f>
        <v>100.0542857142857</v>
      </c>
      <c r="U164" s="970">
        <f t="shared" ref="U164" si="385">T164-T163</f>
        <v>5.8571428571426054E-2</v>
      </c>
      <c r="V164" s="2743" t="s">
        <v>345</v>
      </c>
      <c r="W164" s="17">
        <v>0</v>
      </c>
      <c r="X164" s="646" t="s">
        <v>777</v>
      </c>
    </row>
    <row r="165" spans="1:24">
      <c r="A165" s="201">
        <v>46143</v>
      </c>
      <c r="B165" s="217">
        <v>101.57126086944125</v>
      </c>
      <c r="C165" s="535">
        <f t="shared" ref="C165" si="386">B165-B164</f>
        <v>0.65248024941810456</v>
      </c>
      <c r="D165" s="521">
        <f t="shared" ref="D165" si="387">ROUND((B165-B153)/B153*100,2)</f>
        <v>2.5</v>
      </c>
      <c r="E165" s="636">
        <f t="shared" ref="E165" si="388">SUM(B163:B165)/3</f>
        <v>100.95937132250033</v>
      </c>
      <c r="F165" s="523">
        <f t="shared" ref="F165" si="389">E165-E164</f>
        <v>0.53326178473317043</v>
      </c>
      <c r="G165" s="636">
        <f t="shared" ref="G165" si="390">SUM(B159:B165)/7</f>
        <v>100.20872207400438</v>
      </c>
      <c r="H165" s="523">
        <f t="shared" ref="H165" si="391">G165-G164</f>
        <v>0.31022795750341459</v>
      </c>
      <c r="I165" s="2757" t="s">
        <v>343</v>
      </c>
      <c r="J165" s="2583" t="s">
        <v>345</v>
      </c>
      <c r="K165" s="17">
        <v>0</v>
      </c>
      <c r="L165" s="646" t="s">
        <v>778</v>
      </c>
      <c r="N165" s="2164">
        <v>46143</v>
      </c>
      <c r="O165" s="2680">
        <v>100.24</v>
      </c>
      <c r="P165" s="36">
        <f t="shared" ref="P165" si="392">O165-O164</f>
        <v>4.9999999999997158E-2</v>
      </c>
      <c r="Q165" s="970">
        <f t="shared" ref="Q165" si="393">ROUND((O165-O153)/O153*100,2)</f>
        <v>0.81</v>
      </c>
      <c r="R165" s="699">
        <f t="shared" ref="R165" si="394">SUM(O163:O165)/3</f>
        <v>100.19333333333333</v>
      </c>
      <c r="S165" s="52">
        <f t="shared" ref="S165" si="395">R165-R164</f>
        <v>3.9999999999977831E-2</v>
      </c>
      <c r="T165" s="638">
        <f t="shared" ref="T165" si="396">SUM(O159:O165)/7</f>
        <v>100.10571428571428</v>
      </c>
      <c r="U165" s="970">
        <f t="shared" ref="U165" si="397">T165-T164</f>
        <v>5.1428571428587588E-2</v>
      </c>
      <c r="V165" s="2743" t="s">
        <v>345</v>
      </c>
      <c r="W165" s="17">
        <v>0</v>
      </c>
      <c r="X165" s="646" t="s">
        <v>778</v>
      </c>
    </row>
    <row r="166" spans="1:24">
      <c r="A166" s="201">
        <v>46174</v>
      </c>
      <c r="B166" s="217">
        <v>102.34710236532058</v>
      </c>
      <c r="C166" s="535">
        <f t="shared" ref="C166" si="398">B166-B165</f>
        <v>0.77584149587933382</v>
      </c>
      <c r="D166" s="521">
        <f t="shared" ref="D166" si="399">ROUND((B166-B154)/B154*100,2)</f>
        <v>3.24</v>
      </c>
      <c r="E166" s="636">
        <f t="shared" ref="E166" si="400">SUM(B164:B166)/3</f>
        <v>101.6123812849283</v>
      </c>
      <c r="F166" s="523">
        <f t="shared" ref="F166" si="401">E166-E165</f>
        <v>0.65300996242797282</v>
      </c>
      <c r="G166" s="636">
        <f t="shared" ref="G166" si="402">SUM(B160:B166)/7</f>
        <v>100.62417796576787</v>
      </c>
      <c r="H166" s="523">
        <f t="shared" ref="H166" si="403">G166-G165</f>
        <v>0.41545589176348585</v>
      </c>
      <c r="I166" s="2757" t="s">
        <v>343</v>
      </c>
      <c r="J166" s="2583" t="s">
        <v>345</v>
      </c>
      <c r="K166" s="17">
        <v>0</v>
      </c>
      <c r="L166" s="646" t="s">
        <v>796</v>
      </c>
      <c r="N166" s="2164">
        <v>46174</v>
      </c>
      <c r="O166" s="2783">
        <v>100.3</v>
      </c>
      <c r="P166" s="36">
        <f t="shared" ref="P166" si="404">O166-O165</f>
        <v>6.0000000000002274E-2</v>
      </c>
      <c r="Q166" s="970">
        <f t="shared" ref="Q166" si="405">ROUND((O166-O154)/O154*100,2)</f>
        <v>0.82</v>
      </c>
      <c r="R166" s="699">
        <f t="shared" ref="R166" si="406">SUM(O164:O166)/3</f>
        <v>100.24333333333334</v>
      </c>
      <c r="S166" s="52">
        <f t="shared" ref="S166" si="407">R166-R165</f>
        <v>5.0000000000011369E-2</v>
      </c>
      <c r="T166" s="638">
        <f t="shared" ref="T166" si="408">SUM(O160:O166)/7</f>
        <v>100.15571428571427</v>
      </c>
      <c r="U166" s="970">
        <f t="shared" ref="U166" si="409">T166-T165</f>
        <v>4.9999999999982947E-2</v>
      </c>
      <c r="V166" s="2743" t="s">
        <v>345</v>
      </c>
      <c r="W166" s="17">
        <v>0</v>
      </c>
      <c r="X166" s="646" t="s">
        <v>796</v>
      </c>
    </row>
    <row r="167" spans="1:24">
      <c r="A167" s="201">
        <v>46204</v>
      </c>
      <c r="B167" s="217"/>
      <c r="C167" s="2712"/>
      <c r="D167" s="10"/>
      <c r="E167" s="2679"/>
      <c r="F167" s="2739"/>
      <c r="G167" s="2679"/>
      <c r="H167" s="2739"/>
      <c r="I167" s="645"/>
      <c r="J167" s="2713"/>
      <c r="K167" s="428"/>
      <c r="L167" s="646" t="s">
        <v>797</v>
      </c>
      <c r="N167" s="2164">
        <v>46204</v>
      </c>
      <c r="O167" s="2771"/>
      <c r="P167" s="2712"/>
      <c r="Q167" s="1670"/>
      <c r="R167" s="2713"/>
      <c r="S167" s="10"/>
      <c r="T167" s="2795"/>
      <c r="U167" s="1670"/>
      <c r="V167" s="2583"/>
      <c r="W167" s="10"/>
      <c r="X167" s="646" t="s">
        <v>797</v>
      </c>
    </row>
    <row r="168" spans="1:24">
      <c r="A168" s="201">
        <v>46235</v>
      </c>
      <c r="B168" s="217"/>
      <c r="C168" s="2712"/>
      <c r="D168" s="10"/>
      <c r="E168" s="2679"/>
      <c r="F168" s="2739"/>
      <c r="G168" s="2679"/>
      <c r="H168" s="2739"/>
      <c r="I168" s="645"/>
      <c r="J168" s="2713"/>
      <c r="K168" s="428"/>
      <c r="L168" s="646" t="s">
        <v>798</v>
      </c>
      <c r="N168" s="2164">
        <v>46235</v>
      </c>
      <c r="O168" s="2771"/>
      <c r="P168" s="2712"/>
      <c r="Q168" s="1670"/>
      <c r="R168" s="2713"/>
      <c r="S168" s="10"/>
      <c r="T168" s="2795"/>
      <c r="U168" s="1670"/>
      <c r="V168" s="2583"/>
      <c r="W168" s="10"/>
      <c r="X168" s="646" t="s">
        <v>798</v>
      </c>
    </row>
    <row r="169" spans="1:24">
      <c r="A169" s="201">
        <v>46266</v>
      </c>
      <c r="B169" s="217"/>
      <c r="C169" s="2712"/>
      <c r="D169" s="10"/>
      <c r="E169" s="2679"/>
      <c r="F169" s="2739"/>
      <c r="G169" s="2679"/>
      <c r="H169" s="2739"/>
      <c r="I169" s="645"/>
      <c r="J169" s="2713"/>
      <c r="K169" s="428"/>
      <c r="L169" s="646" t="s">
        <v>799</v>
      </c>
      <c r="N169" s="2164">
        <v>46266</v>
      </c>
      <c r="O169" s="2771"/>
      <c r="P169" s="2712"/>
      <c r="Q169" s="1670"/>
      <c r="R169" s="2713"/>
      <c r="S169" s="10"/>
      <c r="T169" s="2795"/>
      <c r="U169" s="1670"/>
      <c r="V169" s="2583"/>
      <c r="W169" s="10"/>
      <c r="X169" s="646" t="s">
        <v>799</v>
      </c>
    </row>
    <row r="170" spans="1:24">
      <c r="A170" s="201">
        <v>46296</v>
      </c>
      <c r="B170" s="217"/>
      <c r="C170" s="2712"/>
      <c r="D170" s="10"/>
      <c r="E170" s="2679"/>
      <c r="F170" s="2739"/>
      <c r="G170" s="2679"/>
      <c r="H170" s="2739"/>
      <c r="I170" s="645"/>
      <c r="J170" s="2713"/>
      <c r="K170" s="428"/>
      <c r="L170" s="646" t="s">
        <v>800</v>
      </c>
      <c r="N170" s="2164">
        <v>46296</v>
      </c>
      <c r="O170" s="2771"/>
      <c r="P170" s="2712"/>
      <c r="Q170" s="1670"/>
      <c r="R170" s="2713"/>
      <c r="S170" s="10"/>
      <c r="T170" s="2795"/>
      <c r="U170" s="1670"/>
      <c r="V170" s="2583"/>
      <c r="W170" s="10"/>
      <c r="X170" s="646" t="s">
        <v>800</v>
      </c>
    </row>
    <row r="171" spans="1:24">
      <c r="A171" s="201">
        <v>46327</v>
      </c>
      <c r="B171" s="217"/>
      <c r="C171" s="2712"/>
      <c r="D171" s="10"/>
      <c r="E171" s="2679"/>
      <c r="F171" s="2739"/>
      <c r="G171" s="2679"/>
      <c r="H171" s="2739"/>
      <c r="I171" s="2830"/>
      <c r="J171" s="2713"/>
      <c r="K171" s="428"/>
      <c r="L171" s="646" t="s">
        <v>801</v>
      </c>
      <c r="N171" s="2164">
        <v>46327</v>
      </c>
      <c r="O171" s="2771"/>
      <c r="P171" s="2712"/>
      <c r="Q171" s="1670"/>
      <c r="R171" s="2713"/>
      <c r="S171" s="10"/>
      <c r="T171" s="2795"/>
      <c r="U171" s="1670"/>
      <c r="V171" s="2583"/>
      <c r="W171" s="10"/>
      <c r="X171" s="646" t="s">
        <v>801</v>
      </c>
    </row>
    <row r="172" spans="1:24" ht="13.5" thickBot="1">
      <c r="A172" s="991">
        <v>46357</v>
      </c>
      <c r="B172" s="2816"/>
      <c r="C172" s="2719"/>
      <c r="D172" s="2721"/>
      <c r="E172" s="639"/>
      <c r="F172" s="2153"/>
      <c r="G172" s="639"/>
      <c r="H172" s="2153"/>
      <c r="I172" s="2762"/>
      <c r="J172" s="2720"/>
      <c r="K172" s="2722"/>
      <c r="L172" s="2765" t="s">
        <v>589</v>
      </c>
      <c r="N172" s="2768">
        <v>46357</v>
      </c>
      <c r="O172" s="2826"/>
      <c r="P172" s="2719"/>
      <c r="Q172" s="2787"/>
      <c r="R172" s="2720"/>
      <c r="S172" s="2721"/>
      <c r="T172" s="2796"/>
      <c r="U172" s="2787"/>
      <c r="V172" s="2705"/>
      <c r="W172" s="2721"/>
      <c r="X172" s="2765" t="s">
        <v>589</v>
      </c>
    </row>
    <row r="173" spans="1:24">
      <c r="A173" s="9"/>
      <c r="K173" s="17"/>
      <c r="N173" s="2868" t="s">
        <v>1450</v>
      </c>
      <c r="O173" s="2868"/>
      <c r="P173" s="2868"/>
      <c r="Q173" s="2868"/>
      <c r="R173" s="2868"/>
      <c r="S173" s="2868"/>
      <c r="T173" s="2868"/>
      <c r="U173" s="2868"/>
      <c r="V173" s="2868"/>
      <c r="W173" s="2868"/>
    </row>
    <row r="174" spans="1:24">
      <c r="A174" s="9"/>
      <c r="K174" s="17"/>
      <c r="V174" s="9"/>
      <c r="W174" s="9"/>
    </row>
    <row r="175" spans="1:24">
      <c r="A175" s="9"/>
      <c r="K175" s="17"/>
      <c r="V175" s="9"/>
      <c r="W175" s="9"/>
    </row>
    <row r="176" spans="1:24">
      <c r="A176" s="9"/>
      <c r="K176" s="17"/>
      <c r="V176" s="9"/>
      <c r="W176" s="9"/>
    </row>
    <row r="177" spans="11:11" s="9" customFormat="1">
      <c r="K177" s="17"/>
    </row>
    <row r="178" spans="11:11" s="9" customFormat="1">
      <c r="K178" s="17"/>
    </row>
    <row r="179" spans="11:11" s="9" customFormat="1">
      <c r="K179" s="17"/>
    </row>
    <row r="180" spans="11:11" s="9" customFormat="1">
      <c r="K180" s="17"/>
    </row>
    <row r="181" spans="11:11" s="9" customFormat="1">
      <c r="K181" s="17"/>
    </row>
    <row r="182" spans="11:11" s="9" customFormat="1">
      <c r="K182" s="17"/>
    </row>
    <row r="183" spans="11:11" s="9" customFormat="1">
      <c r="K183" s="17"/>
    </row>
    <row r="184" spans="11:11" s="9" customFormat="1">
      <c r="K184" s="17"/>
    </row>
    <row r="185" spans="11:11" s="9" customFormat="1">
      <c r="K185" s="17"/>
    </row>
    <row r="186" spans="11:11" s="9" customFormat="1">
      <c r="K186" s="17"/>
    </row>
    <row r="187" spans="11:11" s="9" customFormat="1">
      <c r="K187" s="17"/>
    </row>
    <row r="188" spans="11:11" s="9" customFormat="1">
      <c r="K188" s="17"/>
    </row>
    <row r="189" spans="11:11" s="9" customFormat="1">
      <c r="K189" s="17"/>
    </row>
    <row r="190" spans="11:11" s="9" customFormat="1">
      <c r="K190" s="17"/>
    </row>
    <row r="191" spans="11:11" s="9" customFormat="1">
      <c r="K191" s="17"/>
    </row>
    <row r="192" spans="11:11" s="9" customFormat="1">
      <c r="K192" s="17"/>
    </row>
    <row r="193" spans="11:11" s="9" customFormat="1">
      <c r="K193" s="17"/>
    </row>
    <row r="194" spans="11:11" s="9" customFormat="1">
      <c r="K194" s="17"/>
    </row>
    <row r="195" spans="11:11" s="9" customFormat="1">
      <c r="K195" s="17"/>
    </row>
    <row r="196" spans="11:11" s="9" customFormat="1">
      <c r="K196" s="17"/>
    </row>
    <row r="197" spans="11:11" s="9" customFormat="1">
      <c r="K197" s="17"/>
    </row>
    <row r="198" spans="11:11" s="9" customFormat="1">
      <c r="K198" s="17"/>
    </row>
    <row r="199" spans="11:11" s="9" customFormat="1">
      <c r="K199" s="17"/>
    </row>
    <row r="200" spans="11:11" s="9" customFormat="1">
      <c r="K200" s="17"/>
    </row>
    <row r="201" spans="11:11" s="9" customFormat="1">
      <c r="K201" s="17"/>
    </row>
    <row r="202" spans="11:11" s="9" customFormat="1">
      <c r="K202" s="17"/>
    </row>
    <row r="203" spans="11:11" s="9" customFormat="1">
      <c r="K203" s="17"/>
    </row>
    <row r="204" spans="11:11" s="9" customFormat="1">
      <c r="K204" s="17"/>
    </row>
    <row r="205" spans="11:11" s="9" customFormat="1">
      <c r="K205" s="17"/>
    </row>
    <row r="206" spans="11:11" s="9" customFormat="1">
      <c r="K206" s="17"/>
    </row>
    <row r="207" spans="11:11" s="9" customFormat="1">
      <c r="K207" s="17"/>
    </row>
    <row r="208" spans="11:11" s="9" customFormat="1">
      <c r="K208" s="17"/>
    </row>
    <row r="209" spans="11:11" s="9" customFormat="1">
      <c r="K209" s="17"/>
    </row>
    <row r="210" spans="11:11" s="9" customFormat="1">
      <c r="K210" s="17"/>
    </row>
    <row r="211" spans="11:11" s="9" customFormat="1">
      <c r="K211" s="17"/>
    </row>
    <row r="212" spans="11:11" s="9" customFormat="1">
      <c r="K212" s="17"/>
    </row>
    <row r="213" spans="11:11" s="9" customFormat="1">
      <c r="K213" s="17"/>
    </row>
    <row r="214" spans="11:11" s="9" customFormat="1">
      <c r="K214" s="17"/>
    </row>
    <row r="215" spans="11:11" s="9" customFormat="1">
      <c r="K215" s="17"/>
    </row>
    <row r="216" spans="11:11" s="9" customFormat="1">
      <c r="K216" s="17"/>
    </row>
    <row r="217" spans="11:11" s="9" customFormat="1">
      <c r="K217" s="17"/>
    </row>
    <row r="218" spans="11:11" s="9" customFormat="1">
      <c r="K218" s="17"/>
    </row>
    <row r="219" spans="11:11" s="9" customFormat="1">
      <c r="K219" s="17"/>
    </row>
    <row r="220" spans="11:11" s="9" customFormat="1">
      <c r="K220" s="17"/>
    </row>
    <row r="221" spans="11:11" s="9" customFormat="1">
      <c r="K221" s="17"/>
    </row>
    <row r="222" spans="11:11" s="9" customFormat="1">
      <c r="K222" s="17"/>
    </row>
    <row r="223" spans="11:11" s="9" customFormat="1">
      <c r="K223" s="17"/>
    </row>
    <row r="224" spans="11:11" s="9" customFormat="1">
      <c r="K224" s="17"/>
    </row>
    <row r="225" spans="11:11" s="9" customFormat="1">
      <c r="K225" s="17"/>
    </row>
    <row r="226" spans="11:11" s="9" customFormat="1">
      <c r="K226" s="17"/>
    </row>
    <row r="227" spans="11:11" s="9" customFormat="1">
      <c r="K227" s="17"/>
    </row>
    <row r="228" spans="11:11" s="9" customFormat="1">
      <c r="K228" s="17"/>
    </row>
    <row r="229" spans="11:11" s="9" customFormat="1">
      <c r="K229" s="17"/>
    </row>
    <row r="230" spans="11:11" s="9" customFormat="1">
      <c r="K230" s="17"/>
    </row>
    <row r="231" spans="11:11" s="9" customFormat="1">
      <c r="K231" s="17"/>
    </row>
    <row r="232" spans="11:11" s="9" customFormat="1">
      <c r="K232" s="17"/>
    </row>
    <row r="233" spans="11:11" s="9" customFormat="1">
      <c r="K233" s="17"/>
    </row>
    <row r="234" spans="11:11" s="9" customFormat="1">
      <c r="K234" s="17"/>
    </row>
    <row r="235" spans="11:11" s="9" customFormat="1">
      <c r="K235" s="17"/>
    </row>
    <row r="236" spans="11:11" s="9" customFormat="1">
      <c r="K236" s="17"/>
    </row>
    <row r="237" spans="11:11" s="9" customFormat="1">
      <c r="K237" s="17"/>
    </row>
    <row r="238" spans="11:11" s="9" customFormat="1">
      <c r="K238" s="17"/>
    </row>
    <row r="239" spans="11:11" s="9" customFormat="1">
      <c r="K239" s="17"/>
    </row>
    <row r="240" spans="11:11" s="9" customFormat="1">
      <c r="K240" s="17"/>
    </row>
    <row r="241" spans="11:11" s="9" customFormat="1">
      <c r="K241" s="17"/>
    </row>
    <row r="242" spans="11:11" s="9" customFormat="1">
      <c r="K242" s="17"/>
    </row>
    <row r="243" spans="11:11" s="9" customFormat="1">
      <c r="K243" s="17"/>
    </row>
    <row r="244" spans="11:11" s="9" customFormat="1">
      <c r="K244" s="17"/>
    </row>
    <row r="245" spans="11:11" s="9" customFormat="1">
      <c r="K245" s="17"/>
    </row>
    <row r="246" spans="11:11" s="9" customFormat="1">
      <c r="K246" s="17"/>
    </row>
    <row r="247" spans="11:11" s="9" customFormat="1">
      <c r="K247" s="17"/>
    </row>
    <row r="248" spans="11:11" s="9" customFormat="1">
      <c r="K248" s="17"/>
    </row>
    <row r="249" spans="11:11" s="9" customFormat="1">
      <c r="K249" s="17"/>
    </row>
    <row r="250" spans="11:11" s="9" customFormat="1">
      <c r="K250" s="17"/>
    </row>
    <row r="251" spans="11:11" s="9" customFormat="1">
      <c r="K251" s="17"/>
    </row>
    <row r="252" spans="11:11" s="9" customFormat="1">
      <c r="K252" s="17"/>
    </row>
    <row r="253" spans="11:11" s="9" customFormat="1">
      <c r="K253" s="17"/>
    </row>
    <row r="254" spans="11:11" s="9" customFormat="1">
      <c r="K254" s="17"/>
    </row>
    <row r="255" spans="11:11" s="9" customFormat="1">
      <c r="K255" s="17"/>
    </row>
    <row r="256" spans="11:11" s="9" customFormat="1">
      <c r="K256" s="17"/>
    </row>
    <row r="257" spans="11:11" s="9" customFormat="1">
      <c r="K257" s="17"/>
    </row>
    <row r="258" spans="11:11" s="9" customFormat="1">
      <c r="K258" s="17"/>
    </row>
    <row r="259" spans="11:11" s="9" customFormat="1">
      <c r="K259" s="17"/>
    </row>
    <row r="260" spans="11:11" s="9" customFormat="1">
      <c r="K260" s="17"/>
    </row>
    <row r="261" spans="11:11" s="9" customFormat="1">
      <c r="K261" s="17"/>
    </row>
    <row r="262" spans="11:11" s="9" customFormat="1">
      <c r="K262" s="17"/>
    </row>
    <row r="263" spans="11:11" s="9" customFormat="1">
      <c r="K263" s="17"/>
    </row>
    <row r="264" spans="11:11" s="9" customFormat="1">
      <c r="K264" s="17"/>
    </row>
    <row r="265" spans="11:11" s="9" customFormat="1">
      <c r="K265" s="17"/>
    </row>
    <row r="266" spans="11:11" s="9" customFormat="1">
      <c r="K266" s="17"/>
    </row>
    <row r="267" spans="11:11" s="9" customFormat="1">
      <c r="K267" s="17"/>
    </row>
    <row r="268" spans="11:11" s="9" customFormat="1">
      <c r="K268" s="17"/>
    </row>
    <row r="269" spans="11:11" s="9" customFormat="1">
      <c r="K269" s="17"/>
    </row>
    <row r="270" spans="11:11" s="9" customFormat="1">
      <c r="K270" s="17"/>
    </row>
    <row r="271" spans="11:11" s="9" customFormat="1">
      <c r="K271" s="17"/>
    </row>
    <row r="272" spans="11:11" s="9" customFormat="1">
      <c r="K272" s="17"/>
    </row>
    <row r="273" spans="11:11" s="9" customFormat="1">
      <c r="K273" s="17"/>
    </row>
    <row r="274" spans="11:11" s="9" customFormat="1">
      <c r="K274" s="17"/>
    </row>
    <row r="275" spans="11:11" s="9" customFormat="1">
      <c r="K275" s="17"/>
    </row>
    <row r="276" spans="11:11" s="9" customFormat="1">
      <c r="K276" s="17"/>
    </row>
    <row r="277" spans="11:11" s="9" customFormat="1">
      <c r="K277" s="17"/>
    </row>
    <row r="278" spans="11:11" s="9" customFormat="1">
      <c r="K278" s="17"/>
    </row>
    <row r="279" spans="11:11" s="9" customFormat="1">
      <c r="K279" s="17"/>
    </row>
    <row r="280" spans="11:11" s="9" customFormat="1">
      <c r="K280" s="17"/>
    </row>
    <row r="281" spans="11:11" s="9" customFormat="1">
      <c r="K281" s="17"/>
    </row>
    <row r="282" spans="11:11" s="9" customFormat="1">
      <c r="K282" s="17"/>
    </row>
    <row r="283" spans="11:11" s="9" customFormat="1">
      <c r="K283" s="17"/>
    </row>
    <row r="284" spans="11:11" s="9" customFormat="1">
      <c r="K284" s="17"/>
    </row>
    <row r="285" spans="11:11" s="9" customFormat="1">
      <c r="K285" s="17"/>
    </row>
    <row r="286" spans="11:11" s="9" customFormat="1">
      <c r="K286" s="17"/>
    </row>
    <row r="287" spans="11:11" s="9" customFormat="1">
      <c r="K287" s="17"/>
    </row>
    <row r="288" spans="11:11" s="9" customFormat="1">
      <c r="K288" s="17"/>
    </row>
    <row r="289" spans="11:11" s="9" customFormat="1">
      <c r="K289" s="17"/>
    </row>
    <row r="290" spans="11:11" s="9" customFormat="1">
      <c r="K290" s="17"/>
    </row>
    <row r="291" spans="11:11" s="9" customFormat="1">
      <c r="K291" s="17"/>
    </row>
    <row r="292" spans="11:11" s="9" customFormat="1">
      <c r="K292" s="17"/>
    </row>
    <row r="293" spans="11:11" s="9" customFormat="1">
      <c r="K293" s="17"/>
    </row>
    <row r="294" spans="11:11" s="9" customFormat="1">
      <c r="K294" s="17"/>
    </row>
    <row r="295" spans="11:11" s="9" customFormat="1">
      <c r="K295" s="17"/>
    </row>
    <row r="296" spans="11:11" s="9" customFormat="1">
      <c r="K296" s="17"/>
    </row>
    <row r="297" spans="11:11" s="9" customFormat="1">
      <c r="K297" s="17"/>
    </row>
    <row r="298" spans="11:11" s="9" customFormat="1">
      <c r="K298" s="17"/>
    </row>
    <row r="299" spans="11:11" s="9" customFormat="1">
      <c r="K299" s="17"/>
    </row>
    <row r="300" spans="11:11" s="9" customFormat="1">
      <c r="K300" s="17"/>
    </row>
    <row r="301" spans="11:11" s="9" customFormat="1">
      <c r="K301" s="17"/>
    </row>
    <row r="302" spans="11:11" s="9" customFormat="1">
      <c r="K302" s="17"/>
    </row>
    <row r="303" spans="11:11" s="9" customFormat="1">
      <c r="K303" s="17"/>
    </row>
    <row r="304" spans="11:11" s="9" customFormat="1">
      <c r="K304" s="17"/>
    </row>
    <row r="305" spans="11:11" s="9" customFormat="1">
      <c r="K305" s="17"/>
    </row>
    <row r="306" spans="11:11" s="9" customFormat="1">
      <c r="K306" s="17"/>
    </row>
    <row r="307" spans="11:11" s="9" customFormat="1">
      <c r="K307" s="17"/>
    </row>
    <row r="308" spans="11:11" s="9" customFormat="1">
      <c r="K308" s="17"/>
    </row>
    <row r="309" spans="11:11" s="9" customFormat="1">
      <c r="K309" s="17"/>
    </row>
    <row r="310" spans="11:11" s="9" customFormat="1">
      <c r="K310" s="17"/>
    </row>
    <row r="311" spans="11:11" s="9" customFormat="1">
      <c r="K311" s="17"/>
    </row>
    <row r="312" spans="11:11" s="9" customFormat="1">
      <c r="K312" s="17"/>
    </row>
    <row r="313" spans="11:11" s="9" customFormat="1">
      <c r="K313" s="17"/>
    </row>
    <row r="314" spans="11:11" s="9" customFormat="1">
      <c r="K314" s="17"/>
    </row>
    <row r="315" spans="11:11" s="9" customFormat="1">
      <c r="K315" s="17"/>
    </row>
    <row r="316" spans="11:11" s="9" customFormat="1">
      <c r="K316" s="17"/>
    </row>
    <row r="317" spans="11:11" s="9" customFormat="1">
      <c r="K317" s="17"/>
    </row>
    <row r="318" spans="11:11" s="9" customFormat="1">
      <c r="K318" s="17"/>
    </row>
    <row r="319" spans="11:11" s="9" customFormat="1">
      <c r="K319" s="17"/>
    </row>
    <row r="320" spans="11:11" s="9" customFormat="1">
      <c r="K320" s="17"/>
    </row>
    <row r="321" spans="11:11" s="9" customFormat="1">
      <c r="K321" s="17"/>
    </row>
    <row r="322" spans="11:11" s="9" customFormat="1">
      <c r="K322" s="17"/>
    </row>
    <row r="323" spans="11:11" s="9" customFormat="1">
      <c r="K323" s="17"/>
    </row>
    <row r="324" spans="11:11" s="9" customFormat="1">
      <c r="K324" s="17"/>
    </row>
    <row r="325" spans="11:11" s="9" customFormat="1">
      <c r="K325" s="17"/>
    </row>
    <row r="326" spans="11:11" s="9" customFormat="1">
      <c r="K326" s="17"/>
    </row>
    <row r="327" spans="11:11" s="9" customFormat="1">
      <c r="K327" s="17"/>
    </row>
    <row r="328" spans="11:11" s="9" customFormat="1">
      <c r="K328" s="17"/>
    </row>
    <row r="329" spans="11:11" s="9" customFormat="1">
      <c r="K329" s="17"/>
    </row>
    <row r="330" spans="11:11" s="9" customFormat="1">
      <c r="K330" s="17"/>
    </row>
    <row r="331" spans="11:11" s="9" customFormat="1">
      <c r="K331" s="17"/>
    </row>
    <row r="332" spans="11:11" s="9" customFormat="1">
      <c r="K332" s="17"/>
    </row>
    <row r="333" spans="11:11" s="9" customFormat="1">
      <c r="K333" s="17"/>
    </row>
    <row r="334" spans="11:11" s="9" customFormat="1">
      <c r="K334" s="17"/>
    </row>
    <row r="335" spans="11:11" s="9" customFormat="1">
      <c r="K335" s="17"/>
    </row>
    <row r="336" spans="11:11" s="9" customFormat="1">
      <c r="K336" s="17"/>
    </row>
    <row r="337" spans="11:11" s="9" customFormat="1">
      <c r="K337" s="17"/>
    </row>
    <row r="338" spans="11:11" s="9" customFormat="1">
      <c r="K338" s="17"/>
    </row>
    <row r="339" spans="11:11" s="9" customFormat="1">
      <c r="K339" s="17"/>
    </row>
    <row r="340" spans="11:11" s="9" customFormat="1">
      <c r="K340" s="17"/>
    </row>
    <row r="341" spans="11:11" s="9" customFormat="1">
      <c r="K341" s="17"/>
    </row>
    <row r="342" spans="11:11" s="9" customFormat="1">
      <c r="K342" s="17"/>
    </row>
    <row r="343" spans="11:11" s="9" customFormat="1">
      <c r="K343" s="17"/>
    </row>
    <row r="344" spans="11:11" s="9" customFormat="1">
      <c r="K344" s="17"/>
    </row>
    <row r="345" spans="11:11" s="9" customFormat="1">
      <c r="K345" s="17"/>
    </row>
    <row r="346" spans="11:11" s="9" customFormat="1">
      <c r="K346" s="17"/>
    </row>
    <row r="347" spans="11:11" s="9" customFormat="1">
      <c r="K347" s="17"/>
    </row>
    <row r="348" spans="11:11" s="9" customFormat="1">
      <c r="K348" s="17"/>
    </row>
    <row r="349" spans="11:11" s="9" customFormat="1">
      <c r="K349" s="17"/>
    </row>
    <row r="350" spans="11:11" s="9" customFormat="1">
      <c r="K350" s="17"/>
    </row>
    <row r="351" spans="11:11" s="9" customFormat="1">
      <c r="K351" s="17"/>
    </row>
    <row r="352" spans="11:11" s="9" customFormat="1">
      <c r="K352" s="17"/>
    </row>
    <row r="353" spans="11:11" s="9" customFormat="1">
      <c r="K353" s="17"/>
    </row>
    <row r="354" spans="11:11" s="9" customFormat="1">
      <c r="K354" s="17"/>
    </row>
    <row r="355" spans="11:11" s="9" customFormat="1">
      <c r="K355" s="17"/>
    </row>
    <row r="356" spans="11:11" s="9" customFormat="1">
      <c r="K356" s="17"/>
    </row>
    <row r="357" spans="11:11" s="9" customFormat="1">
      <c r="K357" s="17"/>
    </row>
    <row r="358" spans="11:11" s="9" customFormat="1">
      <c r="K358" s="17"/>
    </row>
    <row r="359" spans="11:11" s="9" customFormat="1">
      <c r="K359" s="17"/>
    </row>
    <row r="360" spans="11:11" s="9" customFormat="1">
      <c r="K360" s="17"/>
    </row>
    <row r="361" spans="11:11" s="9" customFormat="1">
      <c r="K361" s="17"/>
    </row>
    <row r="362" spans="11:11" s="9" customFormat="1">
      <c r="K362" s="17"/>
    </row>
    <row r="363" spans="11:11" s="9" customFormat="1">
      <c r="K363" s="17"/>
    </row>
    <row r="364" spans="11:11" s="9" customFormat="1">
      <c r="K364" s="17"/>
    </row>
    <row r="365" spans="11:11" s="9" customFormat="1">
      <c r="K365" s="17"/>
    </row>
    <row r="366" spans="11:11" s="9" customFormat="1">
      <c r="K366" s="17"/>
    </row>
    <row r="367" spans="11:11" s="9" customFormat="1">
      <c r="K367" s="17"/>
    </row>
    <row r="368" spans="11:11" s="9" customFormat="1">
      <c r="K368" s="17"/>
    </row>
    <row r="369" spans="11:11" s="9" customFormat="1">
      <c r="K369" s="17"/>
    </row>
    <row r="370" spans="11:11" s="9" customFormat="1">
      <c r="K370" s="17"/>
    </row>
    <row r="371" spans="11:11" s="9" customFormat="1">
      <c r="K371" s="17"/>
    </row>
    <row r="372" spans="11:11" s="9" customFormat="1">
      <c r="K372" s="17"/>
    </row>
    <row r="373" spans="11:11" s="9" customFormat="1">
      <c r="K373" s="17"/>
    </row>
    <row r="374" spans="11:11" s="9" customFormat="1">
      <c r="K374" s="17"/>
    </row>
    <row r="375" spans="11:11" s="9" customFormat="1">
      <c r="K375" s="17"/>
    </row>
    <row r="376" spans="11:11" s="9" customFormat="1">
      <c r="K376" s="17"/>
    </row>
    <row r="377" spans="11:11" s="9" customFormat="1">
      <c r="K377" s="17"/>
    </row>
    <row r="378" spans="11:11" s="9" customFormat="1">
      <c r="K378" s="17"/>
    </row>
    <row r="379" spans="11:11" s="9" customFormat="1">
      <c r="K379" s="17"/>
    </row>
    <row r="380" spans="11:11" s="9" customFormat="1">
      <c r="K380" s="17"/>
    </row>
    <row r="381" spans="11:11" s="9" customFormat="1">
      <c r="K381" s="17"/>
    </row>
    <row r="382" spans="11:11" s="9" customFormat="1">
      <c r="K382" s="17"/>
    </row>
    <row r="383" spans="11:11" s="9" customFormat="1">
      <c r="K383" s="17"/>
    </row>
    <row r="384" spans="11:11" s="9" customFormat="1">
      <c r="K384" s="17"/>
    </row>
    <row r="385" spans="11:11" s="9" customFormat="1">
      <c r="K385" s="17"/>
    </row>
    <row r="386" spans="11:11" s="9" customFormat="1">
      <c r="K386" s="17"/>
    </row>
    <row r="387" spans="11:11" s="9" customFormat="1">
      <c r="K387" s="17"/>
    </row>
    <row r="388" spans="11:11" s="9" customFormat="1">
      <c r="K388" s="17"/>
    </row>
    <row r="1048576" spans="6:6">
      <c r="F1048576" s="614"/>
    </row>
  </sheetData>
  <mergeCells count="8">
    <mergeCell ref="N173:W173"/>
    <mergeCell ref="V3:W4"/>
    <mergeCell ref="J4:K4"/>
    <mergeCell ref="E2:F2"/>
    <mergeCell ref="G2:H2"/>
    <mergeCell ref="T2:U2"/>
    <mergeCell ref="I3:I4"/>
    <mergeCell ref="J3:K3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0"/>
  </sheetPr>
  <dimension ref="A1:Y58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381" sqref="J381"/>
    </sheetView>
  </sheetViews>
  <sheetFormatPr defaultColWidth="9" defaultRowHeight="13"/>
  <cols>
    <col min="1" max="1" width="9.453125" style="10" customWidth="1"/>
    <col min="2" max="3" width="8.08984375" style="9" customWidth="1"/>
    <col min="4" max="4" width="9.90625" style="9" customWidth="1"/>
    <col min="5" max="6" width="9.08984375" style="9" customWidth="1"/>
    <col min="7" max="8" width="8.90625" style="9" customWidth="1"/>
    <col min="9" max="9" width="9.453125" style="9" bestFit="1" customWidth="1"/>
    <col min="10" max="10" width="8.08984375" style="9" customWidth="1"/>
    <col min="11" max="11" width="6.08984375" style="9" customWidth="1"/>
    <col min="12" max="12" width="7.36328125" style="9" customWidth="1"/>
    <col min="13" max="13" width="2.90625" style="9" customWidth="1"/>
    <col min="14" max="14" width="9.6328125" style="9" customWidth="1"/>
    <col min="15" max="19" width="9" style="9"/>
    <col min="20" max="20" width="8.6328125" style="9" customWidth="1"/>
    <col min="21" max="21" width="8.08984375" style="9" customWidth="1"/>
    <col min="22" max="23" width="7" style="215" customWidth="1"/>
    <col min="24" max="24" width="7.36328125" style="9" customWidth="1"/>
    <col min="25" max="16384" width="9" style="9"/>
  </cols>
  <sheetData>
    <row r="1" spans="1:25" ht="14">
      <c r="A1" s="214" t="s">
        <v>779</v>
      </c>
      <c r="B1" s="214"/>
      <c r="C1" s="214"/>
      <c r="D1" s="214"/>
      <c r="E1" s="214"/>
      <c r="F1" s="10"/>
      <c r="G1" s="10"/>
      <c r="H1" s="10"/>
      <c r="I1" s="10"/>
      <c r="J1" s="10"/>
      <c r="K1" s="10"/>
      <c r="L1" s="10"/>
      <c r="M1" s="10"/>
      <c r="N1" s="214" t="s">
        <v>462</v>
      </c>
      <c r="O1" s="10"/>
      <c r="P1" s="10"/>
      <c r="Q1" s="10"/>
      <c r="R1" s="10"/>
      <c r="S1" s="10"/>
      <c r="T1" s="10"/>
      <c r="U1" s="10"/>
      <c r="V1" s="227"/>
      <c r="W1" s="227"/>
      <c r="X1" s="10"/>
    </row>
    <row r="2" spans="1:25" ht="13.5" thickBot="1">
      <c r="B2" s="10" t="s">
        <v>64</v>
      </c>
      <c r="C2" s="10"/>
      <c r="D2" s="10"/>
      <c r="E2" s="2872" t="s">
        <v>429</v>
      </c>
      <c r="F2" s="2872"/>
      <c r="G2" s="2872" t="s">
        <v>430</v>
      </c>
      <c r="H2" s="2872"/>
      <c r="I2" s="42"/>
      <c r="J2" s="10"/>
      <c r="K2" s="10"/>
      <c r="L2" s="10"/>
      <c r="M2" s="10"/>
      <c r="N2" s="57" t="s">
        <v>64</v>
      </c>
      <c r="O2" s="10"/>
      <c r="P2" s="10"/>
      <c r="Q2" s="10"/>
      <c r="R2" s="10"/>
      <c r="S2" s="10"/>
      <c r="T2" s="2872" t="s">
        <v>430</v>
      </c>
      <c r="U2" s="2872"/>
      <c r="V2" s="227"/>
      <c r="W2" s="227"/>
      <c r="X2" s="10"/>
    </row>
    <row r="3" spans="1:25">
      <c r="A3" s="199"/>
      <c r="B3" s="1705" t="s">
        <v>66</v>
      </c>
      <c r="C3" s="198"/>
      <c r="D3" s="489"/>
      <c r="E3" s="682" t="s">
        <v>446</v>
      </c>
      <c r="F3" s="682"/>
      <c r="G3" s="630" t="s">
        <v>447</v>
      </c>
      <c r="H3" s="631"/>
      <c r="I3" s="2880" t="s">
        <v>65</v>
      </c>
      <c r="J3" s="2884" t="s">
        <v>347</v>
      </c>
      <c r="K3" s="2885"/>
      <c r="L3" s="1669" t="s">
        <v>585</v>
      </c>
      <c r="M3" s="432"/>
      <c r="N3" s="199"/>
      <c r="O3" s="198" t="s">
        <v>448</v>
      </c>
      <c r="P3" s="198"/>
      <c r="Q3" s="198"/>
      <c r="R3" s="630" t="s">
        <v>446</v>
      </c>
      <c r="S3" s="489"/>
      <c r="T3" s="631" t="s">
        <v>447</v>
      </c>
      <c r="U3" s="682"/>
      <c r="V3" s="2876" t="s">
        <v>366</v>
      </c>
      <c r="W3" s="2877"/>
      <c r="X3" s="680" t="s">
        <v>585</v>
      </c>
    </row>
    <row r="4" spans="1:25" ht="13.5" thickBot="1">
      <c r="A4" s="203" t="s">
        <v>352</v>
      </c>
      <c r="B4" s="1727" t="s">
        <v>353</v>
      </c>
      <c r="C4" s="204" t="s">
        <v>265</v>
      </c>
      <c r="D4" s="1728" t="s">
        <v>267</v>
      </c>
      <c r="E4" s="707" t="s">
        <v>64</v>
      </c>
      <c r="F4" s="690" t="s">
        <v>265</v>
      </c>
      <c r="G4" s="610" t="s">
        <v>64</v>
      </c>
      <c r="H4" s="296" t="s">
        <v>265</v>
      </c>
      <c r="I4" s="2881"/>
      <c r="J4" s="2882" t="s">
        <v>366</v>
      </c>
      <c r="K4" s="2883"/>
      <c r="L4" s="1676" t="s">
        <v>586</v>
      </c>
      <c r="M4" s="432"/>
      <c r="N4" s="203" t="s">
        <v>352</v>
      </c>
      <c r="O4" s="706" t="s">
        <v>449</v>
      </c>
      <c r="P4" s="204" t="s">
        <v>265</v>
      </c>
      <c r="Q4" s="690" t="s">
        <v>450</v>
      </c>
      <c r="R4" s="639"/>
      <c r="S4" s="296" t="s">
        <v>265</v>
      </c>
      <c r="T4" s="707" t="s">
        <v>64</v>
      </c>
      <c r="U4" s="690" t="s">
        <v>265</v>
      </c>
      <c r="V4" s="2878"/>
      <c r="W4" s="2879"/>
      <c r="X4" s="681" t="s">
        <v>586</v>
      </c>
    </row>
    <row r="5" spans="1:25">
      <c r="A5" s="2512">
        <v>34335</v>
      </c>
      <c r="B5" s="2511">
        <v>96.833612964670422</v>
      </c>
      <c r="C5" s="1178"/>
      <c r="D5" s="1729"/>
      <c r="E5" s="1181"/>
      <c r="F5" s="1184"/>
      <c r="G5" s="1179"/>
      <c r="H5" s="1180"/>
      <c r="I5" s="1706"/>
      <c r="J5" s="2529" t="str">
        <f>IF(K5=1,"山",IF(K5=-1,"谷","---"))</f>
        <v>---</v>
      </c>
      <c r="K5" s="2527">
        <v>0</v>
      </c>
      <c r="L5" s="489"/>
      <c r="M5" s="10"/>
      <c r="N5" s="201">
        <v>34335</v>
      </c>
      <c r="O5" s="710">
        <v>99.405450000000002</v>
      </c>
      <c r="P5" s="337"/>
      <c r="Q5" s="719"/>
      <c r="R5" s="640"/>
      <c r="S5" s="641"/>
      <c r="T5" s="685"/>
      <c r="U5" s="691"/>
      <c r="V5" s="626" t="str">
        <f>IF(W5=1,"山",IF(W5=-1,"谷","---"))</f>
        <v>---</v>
      </c>
      <c r="W5" s="241">
        <v>0</v>
      </c>
      <c r="X5" s="645"/>
      <c r="Y5" s="216"/>
    </row>
    <row r="6" spans="1:25">
      <c r="A6" s="2513">
        <v>34366</v>
      </c>
      <c r="B6" s="262">
        <v>97.116475864460924</v>
      </c>
      <c r="C6" s="21">
        <f>B6-B5</f>
        <v>0.28286289979050139</v>
      </c>
      <c r="D6" s="1730"/>
      <c r="E6" s="686"/>
      <c r="F6" s="692"/>
      <c r="G6" s="522"/>
      <c r="H6" s="632"/>
      <c r="I6" s="1707"/>
      <c r="J6" s="2530" t="str">
        <f t="shared" ref="J6:J69" si="0">IF(K6=1,"山",IF(K6=-1,"谷","---"))</f>
        <v>---</v>
      </c>
      <c r="K6" s="2527">
        <v>0</v>
      </c>
      <c r="L6" s="1670"/>
      <c r="M6" s="10"/>
      <c r="N6" s="201">
        <v>34366</v>
      </c>
      <c r="O6" s="710">
        <v>99.698359999999994</v>
      </c>
      <c r="P6" s="36">
        <f t="shared" ref="P6:P69" si="1">O6-O5</f>
        <v>0.29290999999999201</v>
      </c>
      <c r="Q6" s="719"/>
      <c r="R6" s="640"/>
      <c r="S6" s="641"/>
      <c r="T6" s="686"/>
      <c r="U6" s="692"/>
      <c r="V6" s="626" t="str">
        <f t="shared" ref="V6:V69" si="2">IF(W6=1,"山",IF(W6=-1,"谷","---"))</f>
        <v>---</v>
      </c>
      <c r="W6" s="241">
        <v>0</v>
      </c>
      <c r="X6" s="645"/>
      <c r="Y6" s="216"/>
    </row>
    <row r="7" spans="1:25">
      <c r="A7" s="2513">
        <v>34394</v>
      </c>
      <c r="B7" s="262">
        <v>97.410659238138834</v>
      </c>
      <c r="C7" s="21">
        <f t="shared" ref="C7:C70" si="3">B7-B6</f>
        <v>0.29418337367791025</v>
      </c>
      <c r="D7" s="1730"/>
      <c r="E7" s="687">
        <f t="shared" ref="E7:E10" si="4">SUM(B5:B7)/3</f>
        <v>97.120249355756712</v>
      </c>
      <c r="F7" s="693"/>
      <c r="G7" s="522"/>
      <c r="H7" s="632"/>
      <c r="I7" s="1707"/>
      <c r="J7" s="2530" t="str">
        <f t="shared" si="0"/>
        <v>---</v>
      </c>
      <c r="K7" s="2527">
        <v>0</v>
      </c>
      <c r="L7" s="1670"/>
      <c r="M7" s="10"/>
      <c r="N7" s="201">
        <v>34394</v>
      </c>
      <c r="O7" s="710">
        <v>99.916370000000001</v>
      </c>
      <c r="P7" s="36">
        <f t="shared" si="1"/>
        <v>0.2180100000000067</v>
      </c>
      <c r="Q7" s="719"/>
      <c r="R7" s="394">
        <f t="shared" ref="R7:R16" si="5">SUM(O5:O7)/3</f>
        <v>99.673393333333323</v>
      </c>
      <c r="S7" s="641"/>
      <c r="T7" s="686"/>
      <c r="U7" s="692"/>
      <c r="V7" s="626" t="str">
        <f t="shared" si="2"/>
        <v>---</v>
      </c>
      <c r="W7" s="241">
        <v>0</v>
      </c>
      <c r="X7" s="645"/>
      <c r="Y7" s="216"/>
    </row>
    <row r="8" spans="1:25">
      <c r="A8" s="2513">
        <v>34425</v>
      </c>
      <c r="B8" s="262">
        <v>97.717068155272457</v>
      </c>
      <c r="C8" s="21">
        <f t="shared" si="3"/>
        <v>0.3064089171336235</v>
      </c>
      <c r="D8" s="1730"/>
      <c r="E8" s="687">
        <f t="shared" si="4"/>
        <v>97.414734419290724</v>
      </c>
      <c r="F8" s="266">
        <f t="shared" ref="F8:H71" si="6">E8-E7</f>
        <v>0.29448506353401172</v>
      </c>
      <c r="G8" s="522"/>
      <c r="H8" s="632"/>
      <c r="I8" s="1707"/>
      <c r="J8" s="2530" t="str">
        <f t="shared" si="0"/>
        <v>---</v>
      </c>
      <c r="K8" s="2527">
        <v>0</v>
      </c>
      <c r="L8" s="1670"/>
      <c r="M8" s="10"/>
      <c r="N8" s="201">
        <v>34425</v>
      </c>
      <c r="O8" s="710">
        <v>100.10120000000001</v>
      </c>
      <c r="P8" s="36">
        <f t="shared" si="1"/>
        <v>0.18483000000000516</v>
      </c>
      <c r="Q8" s="719"/>
      <c r="R8" s="394">
        <f t="shared" si="5"/>
        <v>99.90531</v>
      </c>
      <c r="S8" s="297">
        <f t="shared" ref="S8:S71" si="7">R8-R7</f>
        <v>0.23191666666667743</v>
      </c>
      <c r="T8" s="686"/>
      <c r="U8" s="692"/>
      <c r="V8" s="626" t="str">
        <f t="shared" si="2"/>
        <v>---</v>
      </c>
      <c r="W8" s="241">
        <v>0</v>
      </c>
      <c r="X8" s="645"/>
      <c r="Y8" s="216"/>
    </row>
    <row r="9" spans="1:25">
      <c r="A9" s="2513">
        <v>34455</v>
      </c>
      <c r="B9" s="262">
        <v>98.036832587466677</v>
      </c>
      <c r="C9" s="21">
        <f t="shared" si="3"/>
        <v>0.31976443219421924</v>
      </c>
      <c r="D9" s="1730"/>
      <c r="E9" s="687">
        <f t="shared" si="4"/>
        <v>97.721519993625989</v>
      </c>
      <c r="F9" s="266">
        <f t="shared" si="6"/>
        <v>0.30678557433526521</v>
      </c>
      <c r="G9" s="522"/>
      <c r="H9" s="632"/>
      <c r="I9" s="1707"/>
      <c r="J9" s="2530" t="str">
        <f t="shared" si="0"/>
        <v>---</v>
      </c>
      <c r="K9" s="2527">
        <v>0</v>
      </c>
      <c r="L9" s="1670"/>
      <c r="M9" s="10"/>
      <c r="N9" s="201">
        <v>34455</v>
      </c>
      <c r="O9" s="710">
        <v>100.28</v>
      </c>
      <c r="P9" s="36">
        <f t="shared" si="1"/>
        <v>0.17879999999999541</v>
      </c>
      <c r="Q9" s="719"/>
      <c r="R9" s="394">
        <f t="shared" si="5"/>
        <v>100.09919000000001</v>
      </c>
      <c r="S9" s="297">
        <f t="shared" si="7"/>
        <v>0.19388000000000716</v>
      </c>
      <c r="T9" s="686"/>
      <c r="U9" s="692"/>
      <c r="V9" s="626" t="str">
        <f t="shared" si="2"/>
        <v>---</v>
      </c>
      <c r="W9" s="241">
        <v>0</v>
      </c>
      <c r="X9" s="645"/>
      <c r="Y9" s="216"/>
    </row>
    <row r="10" spans="1:25">
      <c r="A10" s="2513">
        <v>34486</v>
      </c>
      <c r="B10" s="262">
        <v>98.323663938166845</v>
      </c>
      <c r="C10" s="21">
        <f t="shared" si="3"/>
        <v>0.28683135070016874</v>
      </c>
      <c r="D10" s="1730"/>
      <c r="E10" s="687">
        <f t="shared" si="4"/>
        <v>98.025854893635326</v>
      </c>
      <c r="F10" s="266">
        <f t="shared" si="6"/>
        <v>0.30433490000933716</v>
      </c>
      <c r="G10" s="522"/>
      <c r="H10" s="632"/>
      <c r="I10" s="1708" t="s">
        <v>344</v>
      </c>
      <c r="J10" s="2530" t="str">
        <f t="shared" si="0"/>
        <v>---</v>
      </c>
      <c r="K10" s="2527">
        <v>0</v>
      </c>
      <c r="L10" s="1670"/>
      <c r="M10" s="10"/>
      <c r="N10" s="201">
        <v>34486</v>
      </c>
      <c r="O10" s="710">
        <v>100.4648</v>
      </c>
      <c r="P10" s="36">
        <f t="shared" si="1"/>
        <v>0.18479999999999563</v>
      </c>
      <c r="Q10" s="719"/>
      <c r="R10" s="394">
        <f t="shared" si="5"/>
        <v>100.282</v>
      </c>
      <c r="S10" s="297">
        <f t="shared" si="7"/>
        <v>0.18280999999998926</v>
      </c>
      <c r="T10" s="686"/>
      <c r="U10" s="692"/>
      <c r="V10" s="626" t="str">
        <f t="shared" si="2"/>
        <v>---</v>
      </c>
      <c r="W10" s="241">
        <v>0</v>
      </c>
      <c r="X10" s="645"/>
      <c r="Y10" s="216"/>
    </row>
    <row r="11" spans="1:25">
      <c r="A11" s="2513">
        <v>34516</v>
      </c>
      <c r="B11" s="262">
        <v>98.561727636797244</v>
      </c>
      <c r="C11" s="21">
        <f t="shared" si="3"/>
        <v>0.23806369863039833</v>
      </c>
      <c r="D11" s="1730"/>
      <c r="E11" s="687">
        <f>SUM(B9:B11)/3</f>
        <v>98.307408054143593</v>
      </c>
      <c r="F11" s="266">
        <f t="shared" si="6"/>
        <v>0.28155316050826684</v>
      </c>
      <c r="G11" s="611">
        <f t="shared" ref="G11:G14" si="8">SUM(B5:B11)/7</f>
        <v>97.714291483567635</v>
      </c>
      <c r="H11" s="295"/>
      <c r="I11" s="1709" t="s">
        <v>344</v>
      </c>
      <c r="J11" s="2530" t="str">
        <f t="shared" si="0"/>
        <v>---</v>
      </c>
      <c r="K11" s="2527">
        <v>0</v>
      </c>
      <c r="L11" s="1670"/>
      <c r="M11" s="10"/>
      <c r="N11" s="201">
        <v>34516</v>
      </c>
      <c r="O11" s="710">
        <v>100.6574</v>
      </c>
      <c r="P11" s="36">
        <f t="shared" si="1"/>
        <v>0.19259999999999877</v>
      </c>
      <c r="Q11" s="719"/>
      <c r="R11" s="394">
        <f t="shared" si="5"/>
        <v>100.4674</v>
      </c>
      <c r="S11" s="297">
        <f t="shared" si="7"/>
        <v>0.18540000000000134</v>
      </c>
      <c r="T11" s="687">
        <f t="shared" ref="T11:T14" si="9">SUM(O5:O11)/7</f>
        <v>100.07479714285715</v>
      </c>
      <c r="U11" s="693"/>
      <c r="V11" s="626" t="str">
        <f t="shared" si="2"/>
        <v>---</v>
      </c>
      <c r="W11" s="241">
        <v>0</v>
      </c>
      <c r="X11" s="645"/>
      <c r="Y11" s="216"/>
    </row>
    <row r="12" spans="1:25">
      <c r="A12" s="2513">
        <v>34547</v>
      </c>
      <c r="B12" s="262">
        <v>98.718982521037375</v>
      </c>
      <c r="C12" s="21">
        <f t="shared" si="3"/>
        <v>0.15725488424013179</v>
      </c>
      <c r="D12" s="1730"/>
      <c r="E12" s="687">
        <f t="shared" ref="E12:E75" si="10">SUM(B10:B12)/3</f>
        <v>98.534791365333831</v>
      </c>
      <c r="F12" s="266">
        <f t="shared" si="6"/>
        <v>0.22738331119023769</v>
      </c>
      <c r="G12" s="611">
        <f t="shared" si="8"/>
        <v>97.983629991620049</v>
      </c>
      <c r="H12" s="633">
        <f t="shared" si="6"/>
        <v>0.26933850805241377</v>
      </c>
      <c r="I12" s="1709" t="s">
        <v>344</v>
      </c>
      <c r="J12" s="2530" t="str">
        <f t="shared" si="0"/>
        <v>---</v>
      </c>
      <c r="K12" s="2527">
        <v>0</v>
      </c>
      <c r="L12" s="1670"/>
      <c r="M12" s="10"/>
      <c r="N12" s="201">
        <v>34547</v>
      </c>
      <c r="O12" s="710">
        <v>100.8484</v>
      </c>
      <c r="P12" s="36">
        <f t="shared" si="1"/>
        <v>0.1910000000000025</v>
      </c>
      <c r="Q12" s="719"/>
      <c r="R12" s="394">
        <f t="shared" si="5"/>
        <v>100.65686666666666</v>
      </c>
      <c r="S12" s="297">
        <f t="shared" si="7"/>
        <v>0.1894666666666609</v>
      </c>
      <c r="T12" s="687">
        <f t="shared" si="9"/>
        <v>100.28093285714286</v>
      </c>
      <c r="U12" s="266">
        <f t="shared" ref="U12:U75" si="11">T12-T11</f>
        <v>0.20613571428570765</v>
      </c>
      <c r="V12" s="626" t="str">
        <f t="shared" si="2"/>
        <v>---</v>
      </c>
      <c r="W12" s="241">
        <v>0</v>
      </c>
      <c r="X12" s="645"/>
      <c r="Y12" s="216"/>
    </row>
    <row r="13" spans="1:25">
      <c r="A13" s="2513">
        <v>34578</v>
      </c>
      <c r="B13" s="262">
        <v>98.751702807610727</v>
      </c>
      <c r="C13" s="21">
        <f t="shared" si="3"/>
        <v>3.2720286573351132E-2</v>
      </c>
      <c r="D13" s="1730"/>
      <c r="E13" s="687">
        <f t="shared" si="10"/>
        <v>98.677470988481787</v>
      </c>
      <c r="F13" s="266">
        <f t="shared" si="6"/>
        <v>0.14267962314795568</v>
      </c>
      <c r="G13" s="611">
        <f t="shared" si="8"/>
        <v>98.217233840641455</v>
      </c>
      <c r="H13" s="633">
        <f t="shared" si="6"/>
        <v>0.23360384902140652</v>
      </c>
      <c r="I13" s="1709" t="s">
        <v>344</v>
      </c>
      <c r="J13" s="2530" t="str">
        <f t="shared" si="0"/>
        <v>---</v>
      </c>
      <c r="K13" s="2527">
        <v>0</v>
      </c>
      <c r="L13" s="1670"/>
      <c r="M13" s="10"/>
      <c r="N13" s="201">
        <v>34578</v>
      </c>
      <c r="O13" s="710">
        <v>101.009</v>
      </c>
      <c r="P13" s="36">
        <f t="shared" si="1"/>
        <v>0.1606000000000023</v>
      </c>
      <c r="Q13" s="719"/>
      <c r="R13" s="394">
        <f t="shared" si="5"/>
        <v>100.83826666666666</v>
      </c>
      <c r="S13" s="297">
        <f t="shared" si="7"/>
        <v>0.18139999999999645</v>
      </c>
      <c r="T13" s="687">
        <f t="shared" si="9"/>
        <v>100.46816714285715</v>
      </c>
      <c r="U13" s="266">
        <f t="shared" si="11"/>
        <v>0.18723428571429679</v>
      </c>
      <c r="V13" s="626" t="str">
        <f t="shared" si="2"/>
        <v>---</v>
      </c>
      <c r="W13" s="241">
        <v>0</v>
      </c>
      <c r="X13" s="645"/>
      <c r="Y13" s="216"/>
    </row>
    <row r="14" spans="1:25">
      <c r="A14" s="2513">
        <v>34608</v>
      </c>
      <c r="B14" s="262">
        <v>98.69020566188928</v>
      </c>
      <c r="C14" s="21">
        <f t="shared" si="3"/>
        <v>-6.14971457214466E-2</v>
      </c>
      <c r="D14" s="1730"/>
      <c r="E14" s="687">
        <f t="shared" si="10"/>
        <v>98.720296996845789</v>
      </c>
      <c r="F14" s="266">
        <f t="shared" si="6"/>
        <v>4.2826008364002632E-2</v>
      </c>
      <c r="G14" s="611">
        <f t="shared" si="8"/>
        <v>98.400026186891523</v>
      </c>
      <c r="H14" s="633">
        <f t="shared" si="6"/>
        <v>0.18279234625006779</v>
      </c>
      <c r="I14" s="1709" t="s">
        <v>344</v>
      </c>
      <c r="J14" s="2530" t="str">
        <f t="shared" si="0"/>
        <v>---</v>
      </c>
      <c r="K14" s="2527">
        <v>0</v>
      </c>
      <c r="L14" s="1670"/>
      <c r="M14" s="10"/>
      <c r="N14" s="201">
        <v>34608</v>
      </c>
      <c r="O14" s="710">
        <v>101.08320000000001</v>
      </c>
      <c r="P14" s="36">
        <f t="shared" si="1"/>
        <v>7.4200000000004707E-2</v>
      </c>
      <c r="Q14" s="719"/>
      <c r="R14" s="394">
        <f t="shared" si="5"/>
        <v>100.98020000000001</v>
      </c>
      <c r="S14" s="297">
        <f t="shared" si="7"/>
        <v>0.14193333333335545</v>
      </c>
      <c r="T14" s="687">
        <f t="shared" si="9"/>
        <v>100.63485714285716</v>
      </c>
      <c r="U14" s="266">
        <f t="shared" si="11"/>
        <v>0.16669000000000267</v>
      </c>
      <c r="V14" s="626" t="str">
        <f t="shared" si="2"/>
        <v>---</v>
      </c>
      <c r="W14" s="241">
        <v>0</v>
      </c>
      <c r="X14" s="645"/>
      <c r="Y14" s="216"/>
    </row>
    <row r="15" spans="1:25">
      <c r="A15" s="2513">
        <v>34639</v>
      </c>
      <c r="B15" s="2524">
        <v>98.576617994198983</v>
      </c>
      <c r="C15" s="21">
        <f t="shared" si="3"/>
        <v>-0.11358766769029671</v>
      </c>
      <c r="D15" s="1730"/>
      <c r="E15" s="687">
        <f t="shared" si="10"/>
        <v>98.672842154566339</v>
      </c>
      <c r="F15" s="266">
        <f t="shared" si="6"/>
        <v>-4.7454842279449849E-2</v>
      </c>
      <c r="G15" s="611">
        <f>SUM(B9:B15)/7</f>
        <v>98.522819021023878</v>
      </c>
      <c r="H15" s="633">
        <f t="shared" si="6"/>
        <v>0.12279283413235476</v>
      </c>
      <c r="I15" s="1709" t="s">
        <v>345</v>
      </c>
      <c r="J15" s="2530" t="str">
        <f t="shared" si="0"/>
        <v>---</v>
      </c>
      <c r="K15" s="2527">
        <v>0</v>
      </c>
      <c r="L15" s="1670"/>
      <c r="M15" s="10"/>
      <c r="N15" s="201">
        <v>34639</v>
      </c>
      <c r="O15" s="710">
        <v>101.012</v>
      </c>
      <c r="P15" s="36">
        <f t="shared" si="1"/>
        <v>-7.1200000000004593E-2</v>
      </c>
      <c r="Q15" s="719"/>
      <c r="R15" s="394">
        <f t="shared" si="5"/>
        <v>101.03473333333334</v>
      </c>
      <c r="S15" s="297">
        <f t="shared" si="7"/>
        <v>5.4533333333324663E-2</v>
      </c>
      <c r="T15" s="687">
        <f>SUM(O9:O15)/7</f>
        <v>100.76497142857144</v>
      </c>
      <c r="U15" s="266">
        <f t="shared" si="11"/>
        <v>0.13011428571428496</v>
      </c>
      <c r="V15" s="626" t="str">
        <f t="shared" si="2"/>
        <v>---</v>
      </c>
      <c r="W15" s="241">
        <v>0</v>
      </c>
      <c r="X15" s="645"/>
      <c r="Y15" s="216"/>
    </row>
    <row r="16" spans="1:25">
      <c r="A16" s="2514">
        <v>34669</v>
      </c>
      <c r="B16" s="2525">
        <v>98.469165428776478</v>
      </c>
      <c r="C16" s="22">
        <f t="shared" si="3"/>
        <v>-0.10745256542250559</v>
      </c>
      <c r="D16" s="1731"/>
      <c r="E16" s="688">
        <f t="shared" si="10"/>
        <v>98.578663028288247</v>
      </c>
      <c r="F16" s="267">
        <f t="shared" si="6"/>
        <v>-9.417912627809244E-2</v>
      </c>
      <c r="G16" s="612">
        <f t="shared" ref="G16:G79" si="12">SUM(B10:B16)/7</f>
        <v>98.584580855496711</v>
      </c>
      <c r="H16" s="634">
        <f t="shared" si="6"/>
        <v>6.1761834472832788E-2</v>
      </c>
      <c r="I16" s="1710" t="s">
        <v>345</v>
      </c>
      <c r="J16" s="2531" t="str">
        <f t="shared" si="0"/>
        <v>---</v>
      </c>
      <c r="K16" s="2528">
        <v>0</v>
      </c>
      <c r="L16" s="1671"/>
      <c r="M16" s="10"/>
      <c r="N16" s="202">
        <v>34669</v>
      </c>
      <c r="O16" s="711">
        <v>100.8424</v>
      </c>
      <c r="P16" s="242">
        <f t="shared" si="1"/>
        <v>-0.16960000000000264</v>
      </c>
      <c r="Q16" s="720"/>
      <c r="R16" s="492">
        <f t="shared" si="5"/>
        <v>100.97919999999999</v>
      </c>
      <c r="S16" s="490">
        <f t="shared" si="7"/>
        <v>-5.5533333333343649E-2</v>
      </c>
      <c r="T16" s="688">
        <f t="shared" ref="T16:T79" si="13">SUM(O10:O16)/7</f>
        <v>100.8453142857143</v>
      </c>
      <c r="U16" s="267">
        <f t="shared" si="11"/>
        <v>8.0342857142852608E-2</v>
      </c>
      <c r="V16" s="627" t="str">
        <f t="shared" si="2"/>
        <v>---</v>
      </c>
      <c r="W16" s="264">
        <v>0</v>
      </c>
      <c r="X16" s="645"/>
      <c r="Y16" s="216"/>
    </row>
    <row r="17" spans="1:25">
      <c r="A17" s="2513">
        <v>34700</v>
      </c>
      <c r="B17" s="2547">
        <v>98.510258749820238</v>
      </c>
      <c r="C17" s="2537">
        <f t="shared" si="3"/>
        <v>4.1093321043760511E-2</v>
      </c>
      <c r="D17" s="1733">
        <f>ROUND((B17-B5)/B5*100,1)</f>
        <v>1.7</v>
      </c>
      <c r="E17" s="687">
        <f t="shared" si="10"/>
        <v>98.518680724265224</v>
      </c>
      <c r="F17" s="266">
        <f t="shared" si="6"/>
        <v>-5.9982304023023403E-2</v>
      </c>
      <c r="G17" s="611">
        <f t="shared" si="12"/>
        <v>98.611237257161477</v>
      </c>
      <c r="H17" s="633">
        <f t="shared" si="6"/>
        <v>2.6656401664766349E-2</v>
      </c>
      <c r="I17" s="1709" t="s">
        <v>346</v>
      </c>
      <c r="J17" s="2532" t="str">
        <f t="shared" si="0"/>
        <v>---</v>
      </c>
      <c r="K17" s="2527">
        <v>0</v>
      </c>
      <c r="L17" s="1670"/>
      <c r="M17" s="10"/>
      <c r="N17" s="200">
        <v>34700</v>
      </c>
      <c r="O17" s="710">
        <v>100.61499999999999</v>
      </c>
      <c r="P17" s="36">
        <f t="shared" si="1"/>
        <v>-0.22740000000000293</v>
      </c>
      <c r="Q17" s="263">
        <f>ROUND((O17-O5)/O5*100,2)</f>
        <v>1.22</v>
      </c>
      <c r="R17" s="394">
        <f t="shared" ref="R17:R80" si="14">SUM(O15:O17)/3</f>
        <v>100.82313333333333</v>
      </c>
      <c r="S17" s="297">
        <f t="shared" si="7"/>
        <v>-0.15606666666666058</v>
      </c>
      <c r="T17" s="689">
        <f t="shared" si="13"/>
        <v>100.86677142857141</v>
      </c>
      <c r="U17" s="268">
        <f t="shared" si="11"/>
        <v>2.1457142857116196E-2</v>
      </c>
      <c r="V17" s="626" t="str">
        <f t="shared" si="2"/>
        <v>---</v>
      </c>
      <c r="W17" s="241">
        <v>0</v>
      </c>
      <c r="X17" s="645"/>
      <c r="Y17" s="216"/>
    </row>
    <row r="18" spans="1:25">
      <c r="A18" s="2513">
        <v>34731</v>
      </c>
      <c r="B18" s="2548">
        <v>98.784404090551462</v>
      </c>
      <c r="C18" s="2537">
        <f t="shared" si="3"/>
        <v>0.27414534073122354</v>
      </c>
      <c r="D18" s="1733">
        <f t="shared" ref="D18:D81" si="15">ROUND((B18-B6)/B6*100,1)</f>
        <v>1.7</v>
      </c>
      <c r="E18" s="687">
        <f t="shared" si="10"/>
        <v>98.587942756382731</v>
      </c>
      <c r="F18" s="266">
        <f t="shared" si="6"/>
        <v>6.9262032117507033E-2</v>
      </c>
      <c r="G18" s="611">
        <f t="shared" si="12"/>
        <v>98.643048179126353</v>
      </c>
      <c r="H18" s="633">
        <f t="shared" si="6"/>
        <v>3.1810921964876115E-2</v>
      </c>
      <c r="I18" s="1709" t="s">
        <v>345</v>
      </c>
      <c r="J18" s="2530" t="str">
        <f t="shared" si="0"/>
        <v>---</v>
      </c>
      <c r="K18" s="2527">
        <v>0</v>
      </c>
      <c r="L18" s="1670"/>
      <c r="M18" s="10"/>
      <c r="N18" s="201">
        <v>34731</v>
      </c>
      <c r="O18" s="710">
        <v>100.3497</v>
      </c>
      <c r="P18" s="36">
        <f t="shared" si="1"/>
        <v>-0.26529999999999632</v>
      </c>
      <c r="Q18" s="263">
        <f t="shared" ref="Q18:Q81" si="16">ROUND((O18-O6)/O6*100,2)</f>
        <v>0.65</v>
      </c>
      <c r="R18" s="394">
        <f t="shared" si="14"/>
        <v>100.60236666666667</v>
      </c>
      <c r="S18" s="297">
        <f t="shared" si="7"/>
        <v>-0.22076666666666256</v>
      </c>
      <c r="T18" s="687">
        <f t="shared" si="13"/>
        <v>100.82281428571427</v>
      </c>
      <c r="U18" s="266">
        <f t="shared" si="11"/>
        <v>-4.3957142857138365E-2</v>
      </c>
      <c r="V18" s="626" t="str">
        <f t="shared" si="2"/>
        <v>---</v>
      </c>
      <c r="W18" s="241">
        <v>0</v>
      </c>
      <c r="X18" s="645"/>
      <c r="Y18" s="216"/>
    </row>
    <row r="19" spans="1:25">
      <c r="A19" s="2513">
        <v>34759</v>
      </c>
      <c r="B19" s="2548">
        <v>99.27986392475016</v>
      </c>
      <c r="C19" s="2537">
        <f t="shared" si="3"/>
        <v>0.49545983419869799</v>
      </c>
      <c r="D19" s="1733">
        <f t="shared" si="15"/>
        <v>1.9</v>
      </c>
      <c r="E19" s="687">
        <f t="shared" si="10"/>
        <v>98.858175588373953</v>
      </c>
      <c r="F19" s="266">
        <f t="shared" si="6"/>
        <v>0.27023283199122261</v>
      </c>
      <c r="G19" s="611">
        <f t="shared" si="12"/>
        <v>98.72317409394249</v>
      </c>
      <c r="H19" s="633">
        <f t="shared" si="6"/>
        <v>8.0125914816136401E-2</v>
      </c>
      <c r="I19" s="1709" t="s">
        <v>345</v>
      </c>
      <c r="J19" s="2530" t="str">
        <f t="shared" si="0"/>
        <v>---</v>
      </c>
      <c r="K19" s="2527">
        <v>0</v>
      </c>
      <c r="L19" s="1670"/>
      <c r="M19" s="10"/>
      <c r="N19" s="201">
        <v>34759</v>
      </c>
      <c r="O19" s="710">
        <v>100.0891</v>
      </c>
      <c r="P19" s="36">
        <f t="shared" si="1"/>
        <v>-0.26059999999999661</v>
      </c>
      <c r="Q19" s="263">
        <f t="shared" si="16"/>
        <v>0.17</v>
      </c>
      <c r="R19" s="394">
        <f t="shared" si="14"/>
        <v>100.35126666666667</v>
      </c>
      <c r="S19" s="297">
        <f t="shared" si="7"/>
        <v>-0.25109999999999388</v>
      </c>
      <c r="T19" s="687">
        <f t="shared" si="13"/>
        <v>100.71434285714285</v>
      </c>
      <c r="U19" s="266">
        <f t="shared" si="11"/>
        <v>-0.10847142857141989</v>
      </c>
      <c r="V19" s="626" t="str">
        <f t="shared" si="2"/>
        <v>---</v>
      </c>
      <c r="W19" s="241">
        <v>0</v>
      </c>
      <c r="X19" s="645"/>
      <c r="Y19" s="216"/>
    </row>
    <row r="20" spans="1:25">
      <c r="A20" s="2513">
        <v>34790</v>
      </c>
      <c r="B20" s="2548">
        <v>99.913747388885128</v>
      </c>
      <c r="C20" s="2537">
        <f t="shared" si="3"/>
        <v>0.63388346413496777</v>
      </c>
      <c r="D20" s="1733">
        <f t="shared" si="15"/>
        <v>2.2000000000000002</v>
      </c>
      <c r="E20" s="687">
        <f t="shared" si="10"/>
        <v>99.326005134728916</v>
      </c>
      <c r="F20" s="266">
        <f t="shared" si="6"/>
        <v>0.4678295463549631</v>
      </c>
      <c r="G20" s="611">
        <f t="shared" si="12"/>
        <v>98.889180462695961</v>
      </c>
      <c r="H20" s="633">
        <f t="shared" si="6"/>
        <v>0.16600636875347163</v>
      </c>
      <c r="I20" s="1709" t="s">
        <v>344</v>
      </c>
      <c r="J20" s="2530" t="str">
        <f t="shared" si="0"/>
        <v>---</v>
      </c>
      <c r="K20" s="2527">
        <v>0</v>
      </c>
      <c r="L20" s="1670"/>
      <c r="M20" s="10"/>
      <c r="N20" s="201">
        <v>34790</v>
      </c>
      <c r="O20" s="710">
        <v>99.887990000000002</v>
      </c>
      <c r="P20" s="36">
        <f t="shared" si="1"/>
        <v>-0.2011099999999999</v>
      </c>
      <c r="Q20" s="263">
        <f t="shared" si="16"/>
        <v>-0.21</v>
      </c>
      <c r="R20" s="394">
        <f t="shared" si="14"/>
        <v>100.10893</v>
      </c>
      <c r="S20" s="297">
        <f t="shared" si="7"/>
        <v>-0.24233666666667375</v>
      </c>
      <c r="T20" s="687">
        <f t="shared" si="13"/>
        <v>100.55419857142859</v>
      </c>
      <c r="U20" s="266">
        <f t="shared" si="11"/>
        <v>-0.1601442857142672</v>
      </c>
      <c r="V20" s="626" t="str">
        <f t="shared" si="2"/>
        <v>---</v>
      </c>
      <c r="W20" s="241">
        <v>0</v>
      </c>
      <c r="X20" s="645"/>
      <c r="Y20" s="216"/>
    </row>
    <row r="21" spans="1:25">
      <c r="A21" s="2513">
        <v>34820</v>
      </c>
      <c r="B21" s="2548">
        <v>100.55205532759388</v>
      </c>
      <c r="C21" s="2537">
        <f t="shared" si="3"/>
        <v>0.63830793870874913</v>
      </c>
      <c r="D21" s="1733">
        <f t="shared" si="15"/>
        <v>2.6</v>
      </c>
      <c r="E21" s="687">
        <f t="shared" si="10"/>
        <v>99.91522221374305</v>
      </c>
      <c r="F21" s="266">
        <f t="shared" si="6"/>
        <v>0.58921707901413356</v>
      </c>
      <c r="G21" s="611">
        <f t="shared" si="12"/>
        <v>99.155158986368036</v>
      </c>
      <c r="H21" s="633">
        <f t="shared" si="6"/>
        <v>0.26597852367207508</v>
      </c>
      <c r="I21" s="1709" t="s">
        <v>344</v>
      </c>
      <c r="J21" s="2530" t="str">
        <f t="shared" si="0"/>
        <v>---</v>
      </c>
      <c r="K21" s="2527">
        <v>0</v>
      </c>
      <c r="L21" s="1670"/>
      <c r="M21" s="10"/>
      <c r="N21" s="201">
        <v>34820</v>
      </c>
      <c r="O21" s="710">
        <v>99.797700000000006</v>
      </c>
      <c r="P21" s="36">
        <f t="shared" si="1"/>
        <v>-9.0289999999995985E-2</v>
      </c>
      <c r="Q21" s="263">
        <f t="shared" si="16"/>
        <v>-0.48</v>
      </c>
      <c r="R21" s="394">
        <f t="shared" si="14"/>
        <v>99.924930000000003</v>
      </c>
      <c r="S21" s="297">
        <f t="shared" si="7"/>
        <v>-0.1839999999999975</v>
      </c>
      <c r="T21" s="687">
        <f t="shared" si="13"/>
        <v>100.37055571428571</v>
      </c>
      <c r="U21" s="266">
        <f t="shared" si="11"/>
        <v>-0.18364285714287121</v>
      </c>
      <c r="V21" s="626" t="str">
        <f t="shared" si="2"/>
        <v>---</v>
      </c>
      <c r="W21" s="241">
        <v>0</v>
      </c>
      <c r="X21" s="645"/>
      <c r="Y21" s="216"/>
    </row>
    <row r="22" spans="1:25">
      <c r="A22" s="2513">
        <v>34851</v>
      </c>
      <c r="B22" s="2548">
        <v>101.05705896885445</v>
      </c>
      <c r="C22" s="2537">
        <f t="shared" si="3"/>
        <v>0.50500364126057207</v>
      </c>
      <c r="D22" s="1733">
        <f t="shared" si="15"/>
        <v>2.8</v>
      </c>
      <c r="E22" s="687">
        <f t="shared" si="10"/>
        <v>100.50762056177781</v>
      </c>
      <c r="F22" s="266">
        <f t="shared" si="6"/>
        <v>0.59239834803476299</v>
      </c>
      <c r="G22" s="611">
        <f t="shared" si="12"/>
        <v>99.509507697033101</v>
      </c>
      <c r="H22" s="633">
        <f t="shared" si="6"/>
        <v>0.35434871066506446</v>
      </c>
      <c r="I22" s="1709" t="s">
        <v>344</v>
      </c>
      <c r="J22" s="2530" t="str">
        <f t="shared" si="0"/>
        <v>---</v>
      </c>
      <c r="K22" s="2527">
        <v>0</v>
      </c>
      <c r="L22" s="1670"/>
      <c r="M22" s="10"/>
      <c r="N22" s="201">
        <v>34851</v>
      </c>
      <c r="O22" s="710">
        <v>99.791640000000001</v>
      </c>
      <c r="P22" s="36">
        <f t="shared" si="1"/>
        <v>-6.0600000000050613E-3</v>
      </c>
      <c r="Q22" s="263">
        <f t="shared" si="16"/>
        <v>-0.67</v>
      </c>
      <c r="R22" s="394">
        <f t="shared" si="14"/>
        <v>99.825776666666684</v>
      </c>
      <c r="S22" s="297">
        <f t="shared" si="7"/>
        <v>-9.9153333333319438E-2</v>
      </c>
      <c r="T22" s="687">
        <f t="shared" si="13"/>
        <v>100.19621857142859</v>
      </c>
      <c r="U22" s="266">
        <f t="shared" si="11"/>
        <v>-0.17433714285712654</v>
      </c>
      <c r="V22" s="626" t="str">
        <f t="shared" si="2"/>
        <v>---</v>
      </c>
      <c r="W22" s="241">
        <v>0</v>
      </c>
      <c r="X22" s="645"/>
      <c r="Y22" s="216"/>
    </row>
    <row r="23" spans="1:25">
      <c r="A23" s="2513">
        <v>34881</v>
      </c>
      <c r="B23" s="2548">
        <v>101.40261725554808</v>
      </c>
      <c r="C23" s="2537">
        <f t="shared" si="3"/>
        <v>0.34555828669363109</v>
      </c>
      <c r="D23" s="1733">
        <f t="shared" si="15"/>
        <v>2.9</v>
      </c>
      <c r="E23" s="687">
        <f t="shared" si="10"/>
        <v>101.00391051733213</v>
      </c>
      <c r="F23" s="266">
        <f t="shared" si="6"/>
        <v>0.49628995555431743</v>
      </c>
      <c r="G23" s="611">
        <f t="shared" si="12"/>
        <v>99.928572243714754</v>
      </c>
      <c r="H23" s="633">
        <f t="shared" si="6"/>
        <v>0.41906454668165338</v>
      </c>
      <c r="I23" s="1709" t="s">
        <v>344</v>
      </c>
      <c r="J23" s="2530" t="str">
        <f t="shared" si="0"/>
        <v>---</v>
      </c>
      <c r="K23" s="2527">
        <v>0</v>
      </c>
      <c r="L23" s="1670"/>
      <c r="M23" s="10"/>
      <c r="N23" s="201">
        <v>34881</v>
      </c>
      <c r="O23" s="710">
        <v>99.855450000000005</v>
      </c>
      <c r="P23" s="36">
        <f t="shared" si="1"/>
        <v>6.3810000000003697E-2</v>
      </c>
      <c r="Q23" s="263">
        <f t="shared" si="16"/>
        <v>-0.8</v>
      </c>
      <c r="R23" s="394">
        <f t="shared" si="14"/>
        <v>99.814930000000004</v>
      </c>
      <c r="S23" s="297">
        <f t="shared" si="7"/>
        <v>-1.0846666666679994E-2</v>
      </c>
      <c r="T23" s="687">
        <f t="shared" si="13"/>
        <v>100.05522571428573</v>
      </c>
      <c r="U23" s="266">
        <f t="shared" si="11"/>
        <v>-0.14099285714286225</v>
      </c>
      <c r="V23" s="626" t="str">
        <f t="shared" si="2"/>
        <v>---</v>
      </c>
      <c r="W23" s="241">
        <v>0</v>
      </c>
      <c r="X23" s="645"/>
      <c r="Y23" s="216"/>
    </row>
    <row r="24" spans="1:25">
      <c r="A24" s="2513">
        <v>34912</v>
      </c>
      <c r="B24" s="2548">
        <v>101.62063957476823</v>
      </c>
      <c r="C24" s="2537">
        <f t="shared" si="3"/>
        <v>0.2180223192201538</v>
      </c>
      <c r="D24" s="1733">
        <f t="shared" si="15"/>
        <v>2.9</v>
      </c>
      <c r="E24" s="687">
        <f t="shared" si="10"/>
        <v>101.36010526639025</v>
      </c>
      <c r="F24" s="266">
        <f t="shared" si="6"/>
        <v>0.35619474905811899</v>
      </c>
      <c r="G24" s="611">
        <f t="shared" si="12"/>
        <v>100.37291236156447</v>
      </c>
      <c r="H24" s="633">
        <f t="shared" si="6"/>
        <v>0.44434011784971972</v>
      </c>
      <c r="I24" s="1709" t="s">
        <v>344</v>
      </c>
      <c r="J24" s="2530" t="str">
        <f t="shared" si="0"/>
        <v>---</v>
      </c>
      <c r="K24" s="2527">
        <v>0</v>
      </c>
      <c r="L24" s="1670"/>
      <c r="M24" s="10"/>
      <c r="N24" s="201">
        <v>34912</v>
      </c>
      <c r="O24" s="710">
        <v>99.993039999999993</v>
      </c>
      <c r="P24" s="36">
        <f t="shared" si="1"/>
        <v>0.13758999999998878</v>
      </c>
      <c r="Q24" s="263">
        <f t="shared" si="16"/>
        <v>-0.85</v>
      </c>
      <c r="R24" s="394">
        <f t="shared" si="14"/>
        <v>99.880043333333333</v>
      </c>
      <c r="S24" s="297">
        <f t="shared" si="7"/>
        <v>6.5113333333329138E-2</v>
      </c>
      <c r="T24" s="687">
        <f t="shared" si="13"/>
        <v>99.966374285714295</v>
      </c>
      <c r="U24" s="266">
        <f t="shared" si="11"/>
        <v>-8.8851428571430802E-2</v>
      </c>
      <c r="V24" s="626" t="str">
        <f t="shared" si="2"/>
        <v>---</v>
      </c>
      <c r="W24" s="241">
        <v>0</v>
      </c>
      <c r="X24" s="645"/>
      <c r="Y24" s="216"/>
    </row>
    <row r="25" spans="1:25">
      <c r="A25" s="2513">
        <v>34943</v>
      </c>
      <c r="B25" s="2548">
        <v>101.76148026109017</v>
      </c>
      <c r="C25" s="2537">
        <f t="shared" si="3"/>
        <v>0.14084068632193691</v>
      </c>
      <c r="D25" s="1733">
        <f t="shared" si="15"/>
        <v>3</v>
      </c>
      <c r="E25" s="687">
        <f t="shared" si="10"/>
        <v>101.59491236380217</v>
      </c>
      <c r="F25" s="266">
        <f t="shared" si="6"/>
        <v>0.23480709741191674</v>
      </c>
      <c r="G25" s="611">
        <f t="shared" si="12"/>
        <v>100.79820895735573</v>
      </c>
      <c r="H25" s="633">
        <f t="shared" si="6"/>
        <v>0.42529659579125223</v>
      </c>
      <c r="I25" s="1709" t="s">
        <v>344</v>
      </c>
      <c r="J25" s="2530" t="str">
        <f t="shared" si="0"/>
        <v>---</v>
      </c>
      <c r="K25" s="2527">
        <v>0</v>
      </c>
      <c r="L25" s="1670"/>
      <c r="M25" s="10"/>
      <c r="N25" s="201">
        <v>34943</v>
      </c>
      <c r="O25" s="710">
        <v>100.16289999999999</v>
      </c>
      <c r="P25" s="36">
        <f t="shared" si="1"/>
        <v>0.1698599999999999</v>
      </c>
      <c r="Q25" s="263">
        <f t="shared" si="16"/>
        <v>-0.84</v>
      </c>
      <c r="R25" s="394">
        <f t="shared" si="14"/>
        <v>100.00379666666667</v>
      </c>
      <c r="S25" s="297">
        <f t="shared" si="7"/>
        <v>0.12375333333334027</v>
      </c>
      <c r="T25" s="687">
        <f t="shared" si="13"/>
        <v>99.939688571428562</v>
      </c>
      <c r="U25" s="266">
        <f t="shared" si="11"/>
        <v>-2.6685714285733297E-2</v>
      </c>
      <c r="V25" s="626" t="str">
        <f t="shared" si="2"/>
        <v>---</v>
      </c>
      <c r="W25" s="241">
        <v>0</v>
      </c>
      <c r="X25" s="645"/>
      <c r="Y25" s="216"/>
    </row>
    <row r="26" spans="1:25">
      <c r="A26" s="2513">
        <v>34973</v>
      </c>
      <c r="B26" s="2548">
        <v>101.89072556096579</v>
      </c>
      <c r="C26" s="2537">
        <f t="shared" si="3"/>
        <v>0.12924529987562039</v>
      </c>
      <c r="D26" s="1733">
        <f t="shared" si="15"/>
        <v>3.2</v>
      </c>
      <c r="E26" s="687">
        <f t="shared" si="10"/>
        <v>101.75761513227474</v>
      </c>
      <c r="F26" s="266">
        <f t="shared" si="6"/>
        <v>0.16270276847257037</v>
      </c>
      <c r="G26" s="611">
        <f t="shared" si="12"/>
        <v>101.17118919110082</v>
      </c>
      <c r="H26" s="633">
        <f t="shared" si="6"/>
        <v>0.37298023374509626</v>
      </c>
      <c r="I26" s="1709" t="s">
        <v>344</v>
      </c>
      <c r="J26" s="2530" t="str">
        <f t="shared" si="0"/>
        <v>---</v>
      </c>
      <c r="K26" s="2527">
        <v>0</v>
      </c>
      <c r="L26" s="1670"/>
      <c r="M26" s="10"/>
      <c r="N26" s="201">
        <v>34973</v>
      </c>
      <c r="O26" s="710">
        <v>100.3242</v>
      </c>
      <c r="P26" s="36">
        <f t="shared" si="1"/>
        <v>0.16130000000001132</v>
      </c>
      <c r="Q26" s="263">
        <f t="shared" si="16"/>
        <v>-0.75</v>
      </c>
      <c r="R26" s="394">
        <f t="shared" si="14"/>
        <v>100.16004666666667</v>
      </c>
      <c r="S26" s="297">
        <f t="shared" si="7"/>
        <v>0.15625</v>
      </c>
      <c r="T26" s="687">
        <f t="shared" si="13"/>
        <v>99.973274285714297</v>
      </c>
      <c r="U26" s="266">
        <f t="shared" si="11"/>
        <v>3.358571428573498E-2</v>
      </c>
      <c r="V26" s="626" t="str">
        <f t="shared" si="2"/>
        <v>---</v>
      </c>
      <c r="W26" s="241">
        <v>0</v>
      </c>
      <c r="X26" s="645"/>
      <c r="Y26" s="216"/>
    </row>
    <row r="27" spans="1:25">
      <c r="A27" s="2513">
        <v>35004</v>
      </c>
      <c r="B27" s="2548">
        <v>102.02438458314819</v>
      </c>
      <c r="C27" s="2537">
        <f t="shared" si="3"/>
        <v>0.13365902218239967</v>
      </c>
      <c r="D27" s="1733">
        <f t="shared" si="15"/>
        <v>3.5</v>
      </c>
      <c r="E27" s="687">
        <f t="shared" si="10"/>
        <v>101.89219680173471</v>
      </c>
      <c r="F27" s="266">
        <f t="shared" si="6"/>
        <v>0.13458166945997618</v>
      </c>
      <c r="G27" s="611">
        <f t="shared" si="12"/>
        <v>101.47270879028125</v>
      </c>
      <c r="H27" s="633">
        <f t="shared" si="6"/>
        <v>0.30151959918042337</v>
      </c>
      <c r="I27" s="1709" t="s">
        <v>344</v>
      </c>
      <c r="J27" s="2530" t="str">
        <f t="shared" si="0"/>
        <v>---</v>
      </c>
      <c r="K27" s="2527">
        <v>0</v>
      </c>
      <c r="L27" s="1670"/>
      <c r="M27" s="10"/>
      <c r="N27" s="201">
        <v>35004</v>
      </c>
      <c r="O27" s="710">
        <v>100.4513</v>
      </c>
      <c r="P27" s="36">
        <f t="shared" si="1"/>
        <v>0.12709999999999866</v>
      </c>
      <c r="Q27" s="263">
        <f t="shared" si="16"/>
        <v>-0.56000000000000005</v>
      </c>
      <c r="R27" s="394">
        <f t="shared" si="14"/>
        <v>100.3128</v>
      </c>
      <c r="S27" s="297">
        <f t="shared" si="7"/>
        <v>0.15275333333332242</v>
      </c>
      <c r="T27" s="687">
        <f t="shared" si="13"/>
        <v>100.05374714285715</v>
      </c>
      <c r="U27" s="266">
        <f t="shared" si="11"/>
        <v>8.047285714285124E-2</v>
      </c>
      <c r="V27" s="626" t="str">
        <f t="shared" si="2"/>
        <v>---</v>
      </c>
      <c r="W27" s="241">
        <v>0</v>
      </c>
      <c r="X27" s="645"/>
      <c r="Y27" s="216"/>
    </row>
    <row r="28" spans="1:25">
      <c r="A28" s="2514">
        <v>35034</v>
      </c>
      <c r="B28" s="2549">
        <v>102.14697047183874</v>
      </c>
      <c r="C28" s="2538">
        <f t="shared" si="3"/>
        <v>0.12258588869055131</v>
      </c>
      <c r="D28" s="1734">
        <f t="shared" si="15"/>
        <v>3.7</v>
      </c>
      <c r="E28" s="688">
        <f t="shared" si="10"/>
        <v>102.0206935386509</v>
      </c>
      <c r="F28" s="267">
        <f t="shared" si="6"/>
        <v>0.12849673691619046</v>
      </c>
      <c r="G28" s="612">
        <f t="shared" si="12"/>
        <v>101.70055381088766</v>
      </c>
      <c r="H28" s="634">
        <f t="shared" si="6"/>
        <v>0.22784502060640932</v>
      </c>
      <c r="I28" s="1710" t="s">
        <v>344</v>
      </c>
      <c r="J28" s="2531" t="str">
        <f t="shared" si="0"/>
        <v>---</v>
      </c>
      <c r="K28" s="2528">
        <v>0</v>
      </c>
      <c r="L28" s="1671"/>
      <c r="M28" s="10"/>
      <c r="N28" s="202">
        <v>35034</v>
      </c>
      <c r="O28" s="710">
        <v>100.556</v>
      </c>
      <c r="P28" s="36">
        <f t="shared" si="1"/>
        <v>0.10469999999999402</v>
      </c>
      <c r="Q28" s="543">
        <f t="shared" si="16"/>
        <v>-0.28000000000000003</v>
      </c>
      <c r="R28" s="394">
        <f t="shared" si="14"/>
        <v>100.44383333333333</v>
      </c>
      <c r="S28" s="297">
        <f t="shared" si="7"/>
        <v>0.13103333333333467</v>
      </c>
      <c r="T28" s="688">
        <f t="shared" si="13"/>
        <v>100.16207571428572</v>
      </c>
      <c r="U28" s="267">
        <f t="shared" si="11"/>
        <v>0.10832857142857222</v>
      </c>
      <c r="V28" s="627" t="str">
        <f t="shared" si="2"/>
        <v>---</v>
      </c>
      <c r="W28" s="264">
        <v>0</v>
      </c>
      <c r="X28" s="645"/>
      <c r="Y28" s="216"/>
    </row>
    <row r="29" spans="1:25">
      <c r="A29" s="2513">
        <v>35065</v>
      </c>
      <c r="B29" s="2548">
        <v>102.23933732475579</v>
      </c>
      <c r="C29" s="2537">
        <f t="shared" si="3"/>
        <v>9.2366852917052711E-2</v>
      </c>
      <c r="D29" s="1733">
        <f t="shared" si="15"/>
        <v>3.8</v>
      </c>
      <c r="E29" s="687">
        <f t="shared" si="10"/>
        <v>102.13689745991424</v>
      </c>
      <c r="F29" s="266">
        <f t="shared" si="6"/>
        <v>0.11620392126333456</v>
      </c>
      <c r="G29" s="611">
        <f t="shared" si="12"/>
        <v>101.86945071887355</v>
      </c>
      <c r="H29" s="633">
        <f t="shared" si="6"/>
        <v>0.16889690798589641</v>
      </c>
      <c r="I29" s="1709" t="s">
        <v>344</v>
      </c>
      <c r="J29" s="2532" t="str">
        <f t="shared" si="0"/>
        <v>---</v>
      </c>
      <c r="K29" s="2527">
        <v>0</v>
      </c>
      <c r="L29" s="1670"/>
      <c r="M29" s="10"/>
      <c r="N29" s="201">
        <v>35065</v>
      </c>
      <c r="O29" s="712">
        <v>100.6525</v>
      </c>
      <c r="P29" s="244">
        <f t="shared" si="1"/>
        <v>9.6500000000006025E-2</v>
      </c>
      <c r="Q29" s="263">
        <f t="shared" si="16"/>
        <v>0.04</v>
      </c>
      <c r="R29" s="642">
        <f t="shared" si="14"/>
        <v>100.55326666666667</v>
      </c>
      <c r="S29" s="643">
        <f t="shared" si="7"/>
        <v>0.10943333333334238</v>
      </c>
      <c r="T29" s="687">
        <f t="shared" si="13"/>
        <v>100.28505571428572</v>
      </c>
      <c r="U29" s="266">
        <f t="shared" si="11"/>
        <v>0.12297999999999831</v>
      </c>
      <c r="V29" s="626" t="str">
        <f t="shared" si="2"/>
        <v>---</v>
      </c>
      <c r="W29" s="241">
        <v>0</v>
      </c>
      <c r="X29" s="645"/>
      <c r="Y29" s="216"/>
    </row>
    <row r="30" spans="1:25">
      <c r="A30" s="2513">
        <v>35096</v>
      </c>
      <c r="B30" s="2548">
        <v>102.30604137377397</v>
      </c>
      <c r="C30" s="2537">
        <f t="shared" si="3"/>
        <v>6.6704049018170508E-2</v>
      </c>
      <c r="D30" s="1733">
        <f t="shared" si="15"/>
        <v>3.6</v>
      </c>
      <c r="E30" s="687">
        <f t="shared" si="10"/>
        <v>102.23078305678951</v>
      </c>
      <c r="F30" s="266">
        <f t="shared" si="6"/>
        <v>9.3885596875267652E-2</v>
      </c>
      <c r="G30" s="611">
        <f t="shared" si="12"/>
        <v>101.99851130719155</v>
      </c>
      <c r="H30" s="633">
        <f t="shared" si="6"/>
        <v>0.12906058831799783</v>
      </c>
      <c r="I30" s="1709" t="s">
        <v>344</v>
      </c>
      <c r="J30" s="2530" t="str">
        <f t="shared" si="0"/>
        <v>---</v>
      </c>
      <c r="K30" s="2527">
        <v>0</v>
      </c>
      <c r="L30" s="1670"/>
      <c r="M30" s="10"/>
      <c r="N30" s="201">
        <v>35096</v>
      </c>
      <c r="O30" s="710">
        <v>100.7448</v>
      </c>
      <c r="P30" s="36">
        <f t="shared" si="1"/>
        <v>9.2299999999994498E-2</v>
      </c>
      <c r="Q30" s="263">
        <f t="shared" si="16"/>
        <v>0.39</v>
      </c>
      <c r="R30" s="394">
        <f t="shared" si="14"/>
        <v>100.6511</v>
      </c>
      <c r="S30" s="297">
        <f t="shared" si="7"/>
        <v>9.7833333333326777E-2</v>
      </c>
      <c r="T30" s="687">
        <f t="shared" si="13"/>
        <v>100.41210571428572</v>
      </c>
      <c r="U30" s="266">
        <f t="shared" si="11"/>
        <v>0.127049999999997</v>
      </c>
      <c r="V30" s="626" t="str">
        <f t="shared" si="2"/>
        <v>---</v>
      </c>
      <c r="W30" s="241">
        <v>0</v>
      </c>
      <c r="X30" s="645"/>
      <c r="Y30" s="216"/>
    </row>
    <row r="31" spans="1:25">
      <c r="A31" s="2513">
        <v>35125</v>
      </c>
      <c r="B31" s="2548">
        <v>102.35870626243171</v>
      </c>
      <c r="C31" s="2537">
        <f t="shared" si="3"/>
        <v>5.2664888657744768E-2</v>
      </c>
      <c r="D31" s="1733">
        <f t="shared" si="15"/>
        <v>3.1</v>
      </c>
      <c r="E31" s="687">
        <f t="shared" si="10"/>
        <v>102.30136165365383</v>
      </c>
      <c r="F31" s="266">
        <f t="shared" si="6"/>
        <v>7.0578596864322662E-2</v>
      </c>
      <c r="G31" s="611">
        <f t="shared" si="12"/>
        <v>102.10394940542919</v>
      </c>
      <c r="H31" s="633">
        <f t="shared" si="6"/>
        <v>0.1054380982376415</v>
      </c>
      <c r="I31" s="1709" t="s">
        <v>344</v>
      </c>
      <c r="J31" s="2530" t="str">
        <f t="shared" si="0"/>
        <v>---</v>
      </c>
      <c r="K31" s="2527">
        <v>0</v>
      </c>
      <c r="L31" s="1670"/>
      <c r="M31" s="10"/>
      <c r="N31" s="201">
        <v>35125</v>
      </c>
      <c r="O31" s="710">
        <v>100.8219</v>
      </c>
      <c r="P31" s="36">
        <f t="shared" si="1"/>
        <v>7.7100000000001501E-2</v>
      </c>
      <c r="Q31" s="263">
        <f t="shared" si="16"/>
        <v>0.73</v>
      </c>
      <c r="R31" s="394">
        <f t="shared" si="14"/>
        <v>100.73973333333333</v>
      </c>
      <c r="S31" s="297">
        <f t="shared" si="7"/>
        <v>8.8633333333334008E-2</v>
      </c>
      <c r="T31" s="687">
        <f t="shared" si="13"/>
        <v>100.53051428571428</v>
      </c>
      <c r="U31" s="266">
        <f t="shared" si="11"/>
        <v>0.11840857142856009</v>
      </c>
      <c r="V31" s="626" t="str">
        <f t="shared" si="2"/>
        <v>---</v>
      </c>
      <c r="W31" s="241">
        <v>0</v>
      </c>
      <c r="X31" s="645"/>
      <c r="Y31" s="216"/>
    </row>
    <row r="32" spans="1:25">
      <c r="A32" s="2513">
        <v>35156</v>
      </c>
      <c r="B32" s="2548">
        <v>102.43915702090155</v>
      </c>
      <c r="C32" s="2537">
        <f t="shared" si="3"/>
        <v>8.0450758469837069E-2</v>
      </c>
      <c r="D32" s="1733">
        <f t="shared" si="15"/>
        <v>2.5</v>
      </c>
      <c r="E32" s="687">
        <f t="shared" si="10"/>
        <v>102.36796821903575</v>
      </c>
      <c r="F32" s="266">
        <f t="shared" si="6"/>
        <v>6.6606565381917449E-2</v>
      </c>
      <c r="G32" s="611">
        <f t="shared" si="12"/>
        <v>102.20076037111653</v>
      </c>
      <c r="H32" s="633">
        <f t="shared" si="6"/>
        <v>9.681096568733949E-2</v>
      </c>
      <c r="I32" s="1709" t="s">
        <v>344</v>
      </c>
      <c r="J32" s="2530" t="str">
        <f t="shared" si="0"/>
        <v>---</v>
      </c>
      <c r="K32" s="2527">
        <v>0</v>
      </c>
      <c r="L32" s="1670"/>
      <c r="M32" s="10"/>
      <c r="N32" s="201">
        <v>35156</v>
      </c>
      <c r="O32" s="710">
        <v>100.85760000000001</v>
      </c>
      <c r="P32" s="36">
        <f t="shared" si="1"/>
        <v>3.5700000000005616E-2</v>
      </c>
      <c r="Q32" s="263">
        <f t="shared" si="16"/>
        <v>0.97</v>
      </c>
      <c r="R32" s="394">
        <f t="shared" si="14"/>
        <v>100.80810000000001</v>
      </c>
      <c r="S32" s="297">
        <f t="shared" si="7"/>
        <v>6.8366666666676679E-2</v>
      </c>
      <c r="T32" s="687">
        <f t="shared" si="13"/>
        <v>100.62975714285714</v>
      </c>
      <c r="U32" s="266">
        <f t="shared" si="11"/>
        <v>9.9242857142868957E-2</v>
      </c>
      <c r="V32" s="626" t="str">
        <f t="shared" si="2"/>
        <v>---</v>
      </c>
      <c r="W32" s="241">
        <v>0</v>
      </c>
      <c r="X32" s="645"/>
      <c r="Y32" s="216"/>
    </row>
    <row r="33" spans="1:25">
      <c r="A33" s="2513">
        <v>35186</v>
      </c>
      <c r="B33" s="2548">
        <v>102.56297893677923</v>
      </c>
      <c r="C33" s="2537">
        <f t="shared" si="3"/>
        <v>0.12382191587768432</v>
      </c>
      <c r="D33" s="1733">
        <f t="shared" si="15"/>
        <v>2</v>
      </c>
      <c r="E33" s="687">
        <f t="shared" si="10"/>
        <v>102.45361407337083</v>
      </c>
      <c r="F33" s="266">
        <f t="shared" si="6"/>
        <v>8.5645854335083982E-2</v>
      </c>
      <c r="G33" s="611">
        <f t="shared" si="12"/>
        <v>102.29679656766132</v>
      </c>
      <c r="H33" s="633">
        <f t="shared" si="6"/>
        <v>9.6036196544787344E-2</v>
      </c>
      <c r="I33" s="1709" t="s">
        <v>344</v>
      </c>
      <c r="J33" s="2530" t="str">
        <f t="shared" si="0"/>
        <v>---</v>
      </c>
      <c r="K33" s="2527">
        <v>0</v>
      </c>
      <c r="L33" s="1670"/>
      <c r="M33" s="10"/>
      <c r="N33" s="201">
        <v>35186</v>
      </c>
      <c r="O33" s="710">
        <v>100.8257</v>
      </c>
      <c r="P33" s="36">
        <f t="shared" si="1"/>
        <v>-3.1900000000007367E-2</v>
      </c>
      <c r="Q33" s="263">
        <f t="shared" si="16"/>
        <v>1.03</v>
      </c>
      <c r="R33" s="394">
        <f t="shared" si="14"/>
        <v>100.83506666666666</v>
      </c>
      <c r="S33" s="297">
        <f t="shared" si="7"/>
        <v>2.6966666666652372E-2</v>
      </c>
      <c r="T33" s="687">
        <f t="shared" si="13"/>
        <v>100.70140000000001</v>
      </c>
      <c r="U33" s="266">
        <f t="shared" si="11"/>
        <v>7.1642857142862226E-2</v>
      </c>
      <c r="V33" s="626" t="str">
        <f t="shared" si="2"/>
        <v>---</v>
      </c>
      <c r="W33" s="241">
        <v>0</v>
      </c>
      <c r="X33" s="645"/>
      <c r="Y33" s="216"/>
    </row>
    <row r="34" spans="1:25">
      <c r="A34" s="2513">
        <v>35217</v>
      </c>
      <c r="B34" s="2548">
        <v>102.68960539598794</v>
      </c>
      <c r="C34" s="2537">
        <f t="shared" si="3"/>
        <v>0.1266264592087083</v>
      </c>
      <c r="D34" s="1733">
        <f t="shared" si="15"/>
        <v>1.6</v>
      </c>
      <c r="E34" s="687">
        <f t="shared" si="10"/>
        <v>102.56391378455623</v>
      </c>
      <c r="F34" s="266">
        <f t="shared" si="6"/>
        <v>0.11029971118540516</v>
      </c>
      <c r="G34" s="611">
        <f t="shared" si="12"/>
        <v>102.39182811235271</v>
      </c>
      <c r="H34" s="633">
        <f t="shared" si="6"/>
        <v>9.5031544691394743E-2</v>
      </c>
      <c r="I34" s="1709" t="s">
        <v>344</v>
      </c>
      <c r="J34" s="2530" t="str">
        <f t="shared" si="0"/>
        <v>---</v>
      </c>
      <c r="K34" s="2527">
        <v>0</v>
      </c>
      <c r="L34" s="1670"/>
      <c r="M34" s="10"/>
      <c r="N34" s="201">
        <v>35217</v>
      </c>
      <c r="O34" s="710">
        <v>100.7557</v>
      </c>
      <c r="P34" s="36">
        <f t="shared" si="1"/>
        <v>-6.9999999999993179E-2</v>
      </c>
      <c r="Q34" s="263">
        <f t="shared" si="16"/>
        <v>0.97</v>
      </c>
      <c r="R34" s="394">
        <f t="shared" si="14"/>
        <v>100.813</v>
      </c>
      <c r="S34" s="297">
        <f t="shared" si="7"/>
        <v>-2.206666666666024E-2</v>
      </c>
      <c r="T34" s="687">
        <f t="shared" si="13"/>
        <v>100.74488571428573</v>
      </c>
      <c r="U34" s="266">
        <f t="shared" si="11"/>
        <v>4.3485714285722565E-2</v>
      </c>
      <c r="V34" s="626" t="str">
        <f t="shared" si="2"/>
        <v>---</v>
      </c>
      <c r="W34" s="241">
        <v>0</v>
      </c>
      <c r="X34" s="645"/>
      <c r="Y34" s="216"/>
    </row>
    <row r="35" spans="1:25">
      <c r="A35" s="2513">
        <v>35247</v>
      </c>
      <c r="B35" s="2548">
        <v>102.79608581725319</v>
      </c>
      <c r="C35" s="2537">
        <f t="shared" si="3"/>
        <v>0.10648042126524615</v>
      </c>
      <c r="D35" s="1733">
        <f t="shared" si="15"/>
        <v>1.4</v>
      </c>
      <c r="E35" s="687">
        <f t="shared" si="10"/>
        <v>102.68289005000679</v>
      </c>
      <c r="F35" s="266">
        <f t="shared" si="6"/>
        <v>0.11897626545055573</v>
      </c>
      <c r="G35" s="611">
        <f t="shared" si="12"/>
        <v>102.48455887598334</v>
      </c>
      <c r="H35" s="633">
        <f t="shared" si="6"/>
        <v>9.2730763630626711E-2</v>
      </c>
      <c r="I35" s="1709" t="s">
        <v>344</v>
      </c>
      <c r="J35" s="2530" t="str">
        <f t="shared" si="0"/>
        <v>---</v>
      </c>
      <c r="K35" s="2527">
        <v>0</v>
      </c>
      <c r="L35" s="1670"/>
      <c r="M35" s="10"/>
      <c r="N35" s="201">
        <v>35247</v>
      </c>
      <c r="O35" s="710">
        <v>100.6733</v>
      </c>
      <c r="P35" s="36">
        <f t="shared" si="1"/>
        <v>-8.2400000000006912E-2</v>
      </c>
      <c r="Q35" s="263">
        <f t="shared" si="16"/>
        <v>0.82</v>
      </c>
      <c r="R35" s="394">
        <f t="shared" si="14"/>
        <v>100.75156666666668</v>
      </c>
      <c r="S35" s="297">
        <f t="shared" si="7"/>
        <v>-6.1433333333326345E-2</v>
      </c>
      <c r="T35" s="687">
        <f t="shared" si="13"/>
        <v>100.76164285714286</v>
      </c>
      <c r="U35" s="266">
        <f t="shared" si="11"/>
        <v>1.6757142857130702E-2</v>
      </c>
      <c r="V35" s="626" t="str">
        <f t="shared" si="2"/>
        <v>---</v>
      </c>
      <c r="W35" s="241">
        <v>0</v>
      </c>
      <c r="X35" s="645"/>
      <c r="Y35" s="216"/>
    </row>
    <row r="36" spans="1:25">
      <c r="A36" s="2513">
        <v>35278</v>
      </c>
      <c r="B36" s="2548">
        <v>102.86373890746427</v>
      </c>
      <c r="C36" s="2537">
        <f t="shared" si="3"/>
        <v>6.7653090211081235E-2</v>
      </c>
      <c r="D36" s="1733">
        <f t="shared" si="15"/>
        <v>1.2</v>
      </c>
      <c r="E36" s="687">
        <f t="shared" si="10"/>
        <v>102.78314337356846</v>
      </c>
      <c r="F36" s="266">
        <f t="shared" si="6"/>
        <v>0.10025332356167382</v>
      </c>
      <c r="G36" s="611">
        <f t="shared" si="12"/>
        <v>102.57375910208455</v>
      </c>
      <c r="H36" s="633">
        <f t="shared" si="6"/>
        <v>8.9200226101212365E-2</v>
      </c>
      <c r="I36" s="1709" t="s">
        <v>344</v>
      </c>
      <c r="J36" s="2530" t="str">
        <f t="shared" si="0"/>
        <v>---</v>
      </c>
      <c r="K36" s="2527">
        <v>0</v>
      </c>
      <c r="L36" s="1670"/>
      <c r="M36" s="10"/>
      <c r="N36" s="201">
        <v>35278</v>
      </c>
      <c r="O36" s="710">
        <v>100.578</v>
      </c>
      <c r="P36" s="36">
        <f t="shared" si="1"/>
        <v>-9.5299999999994611E-2</v>
      </c>
      <c r="Q36" s="263">
        <f t="shared" si="16"/>
        <v>0.59</v>
      </c>
      <c r="R36" s="394">
        <f t="shared" si="14"/>
        <v>100.669</v>
      </c>
      <c r="S36" s="297">
        <f t="shared" si="7"/>
        <v>-8.2566666666679112E-2</v>
      </c>
      <c r="T36" s="687">
        <f t="shared" si="13"/>
        <v>100.75099999999999</v>
      </c>
      <c r="U36" s="266">
        <f t="shared" si="11"/>
        <v>-1.0642857142869389E-2</v>
      </c>
      <c r="V36" s="628" t="str">
        <f t="shared" si="2"/>
        <v>---</v>
      </c>
      <c r="W36" s="241">
        <v>0</v>
      </c>
      <c r="X36" s="645"/>
      <c r="Y36" s="216"/>
    </row>
    <row r="37" spans="1:25">
      <c r="A37" s="2513">
        <v>35309</v>
      </c>
      <c r="B37" s="2548">
        <v>102.92227810989093</v>
      </c>
      <c r="C37" s="2537">
        <f t="shared" si="3"/>
        <v>5.8539202426658221E-2</v>
      </c>
      <c r="D37" s="1733">
        <f t="shared" si="15"/>
        <v>1.1000000000000001</v>
      </c>
      <c r="E37" s="687">
        <f t="shared" si="10"/>
        <v>102.86070094486945</v>
      </c>
      <c r="F37" s="266">
        <f t="shared" si="6"/>
        <v>7.7557571300985728E-2</v>
      </c>
      <c r="G37" s="611">
        <f t="shared" si="12"/>
        <v>102.66179292152984</v>
      </c>
      <c r="H37" s="633">
        <f t="shared" si="6"/>
        <v>8.8033819445286099E-2</v>
      </c>
      <c r="I37" s="1709" t="s">
        <v>344</v>
      </c>
      <c r="J37" s="2530" t="str">
        <f t="shared" si="0"/>
        <v>---</v>
      </c>
      <c r="K37" s="2527">
        <v>0</v>
      </c>
      <c r="L37" s="1670"/>
      <c r="M37" s="10"/>
      <c r="N37" s="250">
        <v>35309</v>
      </c>
      <c r="O37" s="713">
        <v>100.4337</v>
      </c>
      <c r="P37" s="251">
        <f t="shared" si="1"/>
        <v>-0.14430000000000121</v>
      </c>
      <c r="Q37" s="693">
        <f t="shared" si="16"/>
        <v>0.27</v>
      </c>
      <c r="R37" s="393">
        <f t="shared" si="14"/>
        <v>100.56166666666667</v>
      </c>
      <c r="S37" s="295">
        <f t="shared" si="7"/>
        <v>-0.10733333333332951</v>
      </c>
      <c r="T37" s="683">
        <f t="shared" si="13"/>
        <v>100.70655714285715</v>
      </c>
      <c r="U37" s="693">
        <f t="shared" si="11"/>
        <v>-4.4442857142840353E-2</v>
      </c>
      <c r="V37" s="629" t="str">
        <f t="shared" si="2"/>
        <v>山</v>
      </c>
      <c r="W37" s="254">
        <v>1</v>
      </c>
      <c r="X37" s="645"/>
      <c r="Y37" s="216"/>
    </row>
    <row r="38" spans="1:25">
      <c r="A38" s="2516">
        <v>35339</v>
      </c>
      <c r="B38" s="2548">
        <v>102.95797928256133</v>
      </c>
      <c r="C38" s="593">
        <f t="shared" si="3"/>
        <v>3.5701172670400183E-2</v>
      </c>
      <c r="D38" s="1735">
        <f t="shared" si="15"/>
        <v>1</v>
      </c>
      <c r="E38" s="683">
        <f t="shared" si="10"/>
        <v>102.9146654333055</v>
      </c>
      <c r="F38" s="693">
        <f t="shared" si="6"/>
        <v>5.3964488436051283E-2</v>
      </c>
      <c r="G38" s="393">
        <f t="shared" si="12"/>
        <v>102.74740335297692</v>
      </c>
      <c r="H38" s="295">
        <f t="shared" si="6"/>
        <v>8.5610431447079804E-2</v>
      </c>
      <c r="I38" s="1712" t="s">
        <v>344</v>
      </c>
      <c r="J38" s="2533" t="str">
        <f t="shared" si="0"/>
        <v>山</v>
      </c>
      <c r="K38" s="2527">
        <v>1</v>
      </c>
      <c r="L38" s="1670"/>
      <c r="M38" s="10"/>
      <c r="N38" s="201">
        <v>35339</v>
      </c>
      <c r="O38" s="710">
        <v>100.1722</v>
      </c>
      <c r="P38" s="36">
        <f t="shared" si="1"/>
        <v>-0.26149999999999807</v>
      </c>
      <c r="Q38" s="263">
        <f t="shared" si="16"/>
        <v>-0.15</v>
      </c>
      <c r="R38" s="394">
        <f t="shared" si="14"/>
        <v>100.39463333333333</v>
      </c>
      <c r="S38" s="297">
        <f t="shared" si="7"/>
        <v>-0.16703333333333603</v>
      </c>
      <c r="T38" s="52">
        <f t="shared" si="13"/>
        <v>100.61374285714285</v>
      </c>
      <c r="U38" s="263">
        <f t="shared" si="11"/>
        <v>-9.2814285714297284E-2</v>
      </c>
      <c r="V38" s="628" t="str">
        <f t="shared" si="2"/>
        <v>---</v>
      </c>
      <c r="W38" s="241">
        <v>0</v>
      </c>
      <c r="X38" s="645"/>
      <c r="Y38" s="216"/>
    </row>
    <row r="39" spans="1:25">
      <c r="A39" s="2517">
        <v>35370</v>
      </c>
      <c r="B39" s="2548">
        <v>102.94653370388654</v>
      </c>
      <c r="C39" s="2537">
        <f t="shared" si="3"/>
        <v>-1.1445578674781132E-2</v>
      </c>
      <c r="D39" s="1736">
        <f t="shared" si="15"/>
        <v>0.9</v>
      </c>
      <c r="E39" s="1183">
        <f t="shared" si="10"/>
        <v>102.9422636987796</v>
      </c>
      <c r="F39" s="1185">
        <f t="shared" si="6"/>
        <v>2.7598265474097161E-2</v>
      </c>
      <c r="G39" s="652">
        <f t="shared" si="12"/>
        <v>102.81988573626049</v>
      </c>
      <c r="H39" s="653">
        <f t="shared" si="6"/>
        <v>7.2482383283571039E-2</v>
      </c>
      <c r="I39" s="1713" t="s">
        <v>344</v>
      </c>
      <c r="J39" s="2530" t="str">
        <f t="shared" si="0"/>
        <v>---</v>
      </c>
      <c r="K39" s="2527">
        <v>0</v>
      </c>
      <c r="L39" s="1670"/>
      <c r="M39" s="10"/>
      <c r="N39" s="201">
        <v>35370</v>
      </c>
      <c r="O39" s="710">
        <v>99.745019999999997</v>
      </c>
      <c r="P39" s="36">
        <f t="shared" si="1"/>
        <v>-0.427180000000007</v>
      </c>
      <c r="Q39" s="263">
        <f t="shared" si="16"/>
        <v>-0.7</v>
      </c>
      <c r="R39" s="394">
        <f t="shared" si="14"/>
        <v>100.11697333333335</v>
      </c>
      <c r="S39" s="297">
        <f t="shared" si="7"/>
        <v>-0.27765999999998314</v>
      </c>
      <c r="T39" s="687">
        <f t="shared" si="13"/>
        <v>100.45480285714287</v>
      </c>
      <c r="U39" s="266">
        <f t="shared" si="11"/>
        <v>-0.15893999999998698</v>
      </c>
      <c r="V39" s="628" t="str">
        <f t="shared" si="2"/>
        <v>---</v>
      </c>
      <c r="W39" s="241">
        <v>0</v>
      </c>
      <c r="X39" s="645"/>
      <c r="Y39" s="216"/>
    </row>
    <row r="40" spans="1:25">
      <c r="A40" s="2514">
        <v>35400</v>
      </c>
      <c r="B40" s="2549">
        <v>102.8808744876163</v>
      </c>
      <c r="C40" s="2538">
        <f t="shared" si="3"/>
        <v>-6.5659216270248066E-2</v>
      </c>
      <c r="D40" s="1734">
        <f t="shared" si="15"/>
        <v>0.7</v>
      </c>
      <c r="E40" s="688">
        <f t="shared" si="10"/>
        <v>102.92846249135471</v>
      </c>
      <c r="F40" s="267">
        <f t="shared" si="6"/>
        <v>-1.3801207424890549E-2</v>
      </c>
      <c r="G40" s="612">
        <f t="shared" si="12"/>
        <v>102.86529938638007</v>
      </c>
      <c r="H40" s="634">
        <f t="shared" si="6"/>
        <v>4.5413650119584759E-2</v>
      </c>
      <c r="I40" s="1710" t="s">
        <v>348</v>
      </c>
      <c r="J40" s="2531" t="str">
        <f t="shared" si="0"/>
        <v>---</v>
      </c>
      <c r="K40" s="2528">
        <v>0</v>
      </c>
      <c r="L40" s="1671"/>
      <c r="M40" s="10"/>
      <c r="N40" s="201">
        <v>35400</v>
      </c>
      <c r="O40" s="711">
        <v>99.293440000000004</v>
      </c>
      <c r="P40" s="242">
        <f t="shared" si="1"/>
        <v>-0.45157999999999276</v>
      </c>
      <c r="Q40" s="543">
        <f t="shared" si="16"/>
        <v>-1.26</v>
      </c>
      <c r="R40" s="492">
        <f t="shared" si="14"/>
        <v>99.736886666666649</v>
      </c>
      <c r="S40" s="490">
        <f t="shared" si="7"/>
        <v>-0.3800866666666991</v>
      </c>
      <c r="T40" s="687">
        <f t="shared" si="13"/>
        <v>100.23590857142857</v>
      </c>
      <c r="U40" s="266">
        <f t="shared" si="11"/>
        <v>-0.21889428571429903</v>
      </c>
      <c r="V40" s="609" t="str">
        <f t="shared" si="2"/>
        <v>---</v>
      </c>
      <c r="W40" s="264">
        <v>0</v>
      </c>
      <c r="X40" s="645"/>
      <c r="Y40" s="216"/>
    </row>
    <row r="41" spans="1:25">
      <c r="A41" s="2513">
        <v>35431</v>
      </c>
      <c r="B41" s="2548">
        <v>102.76995448721253</v>
      </c>
      <c r="C41" s="2537">
        <f t="shared" si="3"/>
        <v>-0.11092000040376604</v>
      </c>
      <c r="D41" s="1733">
        <f t="shared" si="15"/>
        <v>0.5</v>
      </c>
      <c r="E41" s="687">
        <f t="shared" si="10"/>
        <v>102.8657875595718</v>
      </c>
      <c r="F41" s="266">
        <f t="shared" si="6"/>
        <v>-6.2674931782908061E-2</v>
      </c>
      <c r="G41" s="611">
        <f t="shared" si="12"/>
        <v>102.87677782798359</v>
      </c>
      <c r="H41" s="633">
        <f t="shared" si="6"/>
        <v>1.1478441603514966E-2</v>
      </c>
      <c r="I41" s="1709" t="s">
        <v>348</v>
      </c>
      <c r="J41" s="2532" t="str">
        <f t="shared" si="0"/>
        <v>---</v>
      </c>
      <c r="K41" s="2527">
        <v>0</v>
      </c>
      <c r="L41" s="1670"/>
      <c r="M41" s="10"/>
      <c r="N41" s="200">
        <v>35431</v>
      </c>
      <c r="O41" s="710">
        <v>99.023619999999994</v>
      </c>
      <c r="P41" s="36">
        <f t="shared" si="1"/>
        <v>-0.26982000000000994</v>
      </c>
      <c r="Q41" s="263">
        <f t="shared" si="16"/>
        <v>-1.62</v>
      </c>
      <c r="R41" s="394">
        <f t="shared" si="14"/>
        <v>99.354026666666655</v>
      </c>
      <c r="S41" s="297">
        <f t="shared" si="7"/>
        <v>-0.38285999999999376</v>
      </c>
      <c r="T41" s="689">
        <f t="shared" si="13"/>
        <v>99.988468571428584</v>
      </c>
      <c r="U41" s="268">
        <f t="shared" si="11"/>
        <v>-0.24743999999998323</v>
      </c>
      <c r="V41" s="626" t="str">
        <f t="shared" si="2"/>
        <v>---</v>
      </c>
      <c r="W41" s="241">
        <v>0</v>
      </c>
      <c r="X41" s="645"/>
      <c r="Y41" s="216"/>
    </row>
    <row r="42" spans="1:25">
      <c r="A42" s="2513">
        <v>35462</v>
      </c>
      <c r="B42" s="2548">
        <v>102.60519555698842</v>
      </c>
      <c r="C42" s="2537">
        <f t="shared" si="3"/>
        <v>-0.16475893022411014</v>
      </c>
      <c r="D42" s="1733">
        <f t="shared" si="15"/>
        <v>0.3</v>
      </c>
      <c r="E42" s="687">
        <f t="shared" si="10"/>
        <v>102.7520081772724</v>
      </c>
      <c r="F42" s="266">
        <f t="shared" si="6"/>
        <v>-0.11377938229939843</v>
      </c>
      <c r="G42" s="611">
        <f t="shared" si="12"/>
        <v>102.8495077908029</v>
      </c>
      <c r="H42" s="633">
        <f t="shared" si="6"/>
        <v>-2.7270037180684881E-2</v>
      </c>
      <c r="I42" s="1709" t="s">
        <v>346</v>
      </c>
      <c r="J42" s="2530" t="str">
        <f t="shared" si="0"/>
        <v>---</v>
      </c>
      <c r="K42" s="2527">
        <v>0</v>
      </c>
      <c r="L42" s="1670"/>
      <c r="M42" s="10"/>
      <c r="N42" s="201">
        <v>35462</v>
      </c>
      <c r="O42" s="710">
        <v>99.106409999999997</v>
      </c>
      <c r="P42" s="36">
        <f t="shared" si="1"/>
        <v>8.2790000000002806E-2</v>
      </c>
      <c r="Q42" s="263">
        <f t="shared" si="16"/>
        <v>-1.63</v>
      </c>
      <c r="R42" s="394">
        <f t="shared" si="14"/>
        <v>99.141156666666674</v>
      </c>
      <c r="S42" s="297">
        <f t="shared" si="7"/>
        <v>-0.21286999999998102</v>
      </c>
      <c r="T42" s="687">
        <f t="shared" si="13"/>
        <v>99.764627142857123</v>
      </c>
      <c r="U42" s="266">
        <f t="shared" si="11"/>
        <v>-0.22384142857146117</v>
      </c>
      <c r="V42" s="628" t="str">
        <f t="shared" si="2"/>
        <v>---</v>
      </c>
      <c r="W42" s="241">
        <v>0</v>
      </c>
      <c r="X42" s="645"/>
      <c r="Y42" s="216"/>
    </row>
    <row r="43" spans="1:25">
      <c r="A43" s="2513">
        <v>35490</v>
      </c>
      <c r="B43" s="2548">
        <v>102.38158415919854</v>
      </c>
      <c r="C43" s="2537">
        <f t="shared" si="3"/>
        <v>-0.22361139778988104</v>
      </c>
      <c r="D43" s="1733">
        <f t="shared" si="15"/>
        <v>0</v>
      </c>
      <c r="E43" s="687">
        <f t="shared" si="10"/>
        <v>102.58557806779983</v>
      </c>
      <c r="F43" s="266">
        <f t="shared" si="6"/>
        <v>-0.16643010947257153</v>
      </c>
      <c r="G43" s="611">
        <f t="shared" si="12"/>
        <v>102.78062854105065</v>
      </c>
      <c r="H43" s="633">
        <f t="shared" si="6"/>
        <v>-6.887924975225701E-2</v>
      </c>
      <c r="I43" s="1709" t="s">
        <v>346</v>
      </c>
      <c r="J43" s="2530" t="str">
        <f t="shared" si="0"/>
        <v>---</v>
      </c>
      <c r="K43" s="2527">
        <v>0</v>
      </c>
      <c r="L43" s="1670"/>
      <c r="M43" s="10"/>
      <c r="N43" s="201">
        <v>35490</v>
      </c>
      <c r="O43" s="710">
        <v>99.395330000000001</v>
      </c>
      <c r="P43" s="36">
        <f t="shared" si="1"/>
        <v>0.28892000000000451</v>
      </c>
      <c r="Q43" s="263">
        <f t="shared" si="16"/>
        <v>-1.41</v>
      </c>
      <c r="R43" s="394">
        <f t="shared" si="14"/>
        <v>99.175119999999993</v>
      </c>
      <c r="S43" s="297">
        <f t="shared" si="7"/>
        <v>3.3963333333318246E-2</v>
      </c>
      <c r="T43" s="687">
        <f t="shared" si="13"/>
        <v>99.595674285714296</v>
      </c>
      <c r="U43" s="266">
        <f t="shared" si="11"/>
        <v>-0.16895285714282693</v>
      </c>
      <c r="V43" s="628" t="str">
        <f t="shared" si="2"/>
        <v>---</v>
      </c>
      <c r="W43" s="241">
        <v>0</v>
      </c>
      <c r="X43" s="645"/>
      <c r="Y43" s="216"/>
    </row>
    <row r="44" spans="1:25">
      <c r="A44" s="2513">
        <v>35521</v>
      </c>
      <c r="B44" s="2548">
        <v>102.09952334209173</v>
      </c>
      <c r="C44" s="2537">
        <f t="shared" si="3"/>
        <v>-0.28206081710681019</v>
      </c>
      <c r="D44" s="1733">
        <f t="shared" si="15"/>
        <v>-0.3</v>
      </c>
      <c r="E44" s="687">
        <f t="shared" si="10"/>
        <v>102.36210101942623</v>
      </c>
      <c r="F44" s="266">
        <f t="shared" si="6"/>
        <v>-0.22347704837359572</v>
      </c>
      <c r="G44" s="611">
        <f t="shared" si="12"/>
        <v>102.66309214565077</v>
      </c>
      <c r="H44" s="633">
        <f t="shared" si="6"/>
        <v>-0.11753639539988114</v>
      </c>
      <c r="I44" s="1709" t="s">
        <v>346</v>
      </c>
      <c r="J44" s="2530" t="str">
        <f t="shared" si="0"/>
        <v>---</v>
      </c>
      <c r="K44" s="2527">
        <v>0</v>
      </c>
      <c r="L44" s="1670"/>
      <c r="M44" s="10"/>
      <c r="N44" s="201">
        <v>35521</v>
      </c>
      <c r="O44" s="710">
        <v>99.711680000000001</v>
      </c>
      <c r="P44" s="36">
        <f t="shared" si="1"/>
        <v>0.31634999999999991</v>
      </c>
      <c r="Q44" s="263">
        <f t="shared" si="16"/>
        <v>-1.1399999999999999</v>
      </c>
      <c r="R44" s="394">
        <f t="shared" si="14"/>
        <v>99.404473333333328</v>
      </c>
      <c r="S44" s="297">
        <f t="shared" si="7"/>
        <v>0.22935333333333574</v>
      </c>
      <c r="T44" s="687">
        <f t="shared" si="13"/>
        <v>99.492528571428565</v>
      </c>
      <c r="U44" s="266">
        <f t="shared" si="11"/>
        <v>-0.10314571428573061</v>
      </c>
      <c r="V44" s="628" t="str">
        <f t="shared" si="2"/>
        <v>---</v>
      </c>
      <c r="W44" s="241">
        <v>0</v>
      </c>
      <c r="X44" s="645"/>
      <c r="Y44" s="216"/>
    </row>
    <row r="45" spans="1:25">
      <c r="A45" s="2513">
        <v>35551</v>
      </c>
      <c r="B45" s="2548">
        <v>101.82182614357211</v>
      </c>
      <c r="C45" s="2537">
        <f t="shared" si="3"/>
        <v>-0.27769719851961838</v>
      </c>
      <c r="D45" s="1733">
        <f t="shared" si="15"/>
        <v>-0.7</v>
      </c>
      <c r="E45" s="687">
        <f t="shared" si="10"/>
        <v>102.10097788162079</v>
      </c>
      <c r="F45" s="266">
        <f t="shared" si="6"/>
        <v>-0.26112313780544127</v>
      </c>
      <c r="G45" s="611">
        <f t="shared" si="12"/>
        <v>102.5007845543666</v>
      </c>
      <c r="H45" s="633">
        <f t="shared" si="6"/>
        <v>-0.16230759128416139</v>
      </c>
      <c r="I45" s="1709" t="s">
        <v>346</v>
      </c>
      <c r="J45" s="2530" t="str">
        <f t="shared" si="0"/>
        <v>---</v>
      </c>
      <c r="K45" s="2527">
        <v>0</v>
      </c>
      <c r="L45" s="1670"/>
      <c r="M45" s="10"/>
      <c r="N45" s="201">
        <v>35551</v>
      </c>
      <c r="O45" s="710">
        <v>99.923450000000003</v>
      </c>
      <c r="P45" s="36">
        <f t="shared" si="1"/>
        <v>0.21177000000000135</v>
      </c>
      <c r="Q45" s="263">
        <f t="shared" si="16"/>
        <v>-0.89</v>
      </c>
      <c r="R45" s="394">
        <f t="shared" si="14"/>
        <v>99.676820000000006</v>
      </c>
      <c r="S45" s="297">
        <f t="shared" si="7"/>
        <v>0.27234666666667806</v>
      </c>
      <c r="T45" s="687">
        <f t="shared" si="13"/>
        <v>99.456992857142851</v>
      </c>
      <c r="U45" s="266">
        <f t="shared" si="11"/>
        <v>-3.5535714285714448E-2</v>
      </c>
      <c r="V45" s="628" t="str">
        <f t="shared" si="2"/>
        <v>---</v>
      </c>
      <c r="W45" s="241">
        <v>0</v>
      </c>
      <c r="X45" s="645"/>
      <c r="Y45" s="216"/>
    </row>
    <row r="46" spans="1:25">
      <c r="A46" s="2513">
        <v>35582</v>
      </c>
      <c r="B46" s="2548">
        <v>101.55064482805631</v>
      </c>
      <c r="C46" s="2537">
        <f t="shared" si="3"/>
        <v>-0.27118131551580404</v>
      </c>
      <c r="D46" s="1733">
        <f t="shared" si="15"/>
        <v>-1.1000000000000001</v>
      </c>
      <c r="E46" s="687">
        <f t="shared" si="10"/>
        <v>101.82399810457338</v>
      </c>
      <c r="F46" s="266">
        <f t="shared" si="6"/>
        <v>-0.27697977704741561</v>
      </c>
      <c r="G46" s="611">
        <f t="shared" si="12"/>
        <v>102.30137185781942</v>
      </c>
      <c r="H46" s="633">
        <f t="shared" si="6"/>
        <v>-0.19941269654718496</v>
      </c>
      <c r="I46" s="1709" t="s">
        <v>346</v>
      </c>
      <c r="J46" s="2530" t="str">
        <f t="shared" si="0"/>
        <v>---</v>
      </c>
      <c r="K46" s="2527">
        <v>0</v>
      </c>
      <c r="L46" s="1670"/>
      <c r="M46" s="10"/>
      <c r="N46" s="201">
        <v>35582</v>
      </c>
      <c r="O46" s="710">
        <v>99.996960000000001</v>
      </c>
      <c r="P46" s="36">
        <f t="shared" si="1"/>
        <v>7.3509999999998854E-2</v>
      </c>
      <c r="Q46" s="263">
        <f t="shared" si="16"/>
        <v>-0.75</v>
      </c>
      <c r="R46" s="394">
        <f t="shared" si="14"/>
        <v>99.877363333333335</v>
      </c>
      <c r="S46" s="297">
        <f t="shared" si="7"/>
        <v>0.20054333333332863</v>
      </c>
      <c r="T46" s="687">
        <f t="shared" si="13"/>
        <v>99.4929842857143</v>
      </c>
      <c r="U46" s="266">
        <f t="shared" si="11"/>
        <v>3.5991428571449546E-2</v>
      </c>
      <c r="V46" s="628" t="str">
        <f t="shared" si="2"/>
        <v>---</v>
      </c>
      <c r="W46" s="241">
        <v>0</v>
      </c>
      <c r="X46" s="645"/>
      <c r="Y46" s="216"/>
    </row>
    <row r="47" spans="1:25">
      <c r="A47" s="2513">
        <v>35612</v>
      </c>
      <c r="B47" s="2548">
        <v>101.28831061684618</v>
      </c>
      <c r="C47" s="2537">
        <f t="shared" si="3"/>
        <v>-0.26233421121013123</v>
      </c>
      <c r="D47" s="1733">
        <f t="shared" si="15"/>
        <v>-1.5</v>
      </c>
      <c r="E47" s="687">
        <f t="shared" si="10"/>
        <v>101.55359386282487</v>
      </c>
      <c r="F47" s="266">
        <f t="shared" si="6"/>
        <v>-0.27040424174850841</v>
      </c>
      <c r="G47" s="611">
        <f t="shared" si="12"/>
        <v>102.07386273342368</v>
      </c>
      <c r="H47" s="633">
        <f t="shared" si="6"/>
        <v>-0.22750912439573767</v>
      </c>
      <c r="I47" s="1709" t="s">
        <v>346</v>
      </c>
      <c r="J47" s="2530" t="str">
        <f t="shared" si="0"/>
        <v>---</v>
      </c>
      <c r="K47" s="2527">
        <v>0</v>
      </c>
      <c r="L47" s="1670"/>
      <c r="M47" s="10"/>
      <c r="N47" s="201">
        <v>35612</v>
      </c>
      <c r="O47" s="710">
        <v>99.876959999999997</v>
      </c>
      <c r="P47" s="36">
        <f t="shared" si="1"/>
        <v>-0.12000000000000455</v>
      </c>
      <c r="Q47" s="263">
        <f t="shared" si="16"/>
        <v>-0.79</v>
      </c>
      <c r="R47" s="394">
        <f t="shared" si="14"/>
        <v>99.932456666666667</v>
      </c>
      <c r="S47" s="297">
        <f t="shared" si="7"/>
        <v>5.5093333333331884E-2</v>
      </c>
      <c r="T47" s="687">
        <f t="shared" si="13"/>
        <v>99.576344285714285</v>
      </c>
      <c r="U47" s="266">
        <f t="shared" si="11"/>
        <v>8.335999999998478E-2</v>
      </c>
      <c r="V47" s="628" t="str">
        <f t="shared" si="2"/>
        <v>---</v>
      </c>
      <c r="W47" s="241">
        <v>0</v>
      </c>
      <c r="X47" s="645"/>
      <c r="Y47" s="216"/>
    </row>
    <row r="48" spans="1:25">
      <c r="A48" s="2513">
        <v>35643</v>
      </c>
      <c r="B48" s="2548">
        <v>101.04465437316559</v>
      </c>
      <c r="C48" s="2537">
        <f t="shared" si="3"/>
        <v>-0.24365624368059002</v>
      </c>
      <c r="D48" s="1733">
        <f t="shared" si="15"/>
        <v>-1.8</v>
      </c>
      <c r="E48" s="687">
        <f t="shared" si="10"/>
        <v>101.29453660602269</v>
      </c>
      <c r="F48" s="266">
        <f t="shared" si="6"/>
        <v>-0.25905725680217984</v>
      </c>
      <c r="G48" s="611">
        <f t="shared" si="12"/>
        <v>101.82739128855984</v>
      </c>
      <c r="H48" s="633">
        <f t="shared" si="6"/>
        <v>-0.2464714448638432</v>
      </c>
      <c r="I48" s="1709" t="s">
        <v>346</v>
      </c>
      <c r="J48" s="2530" t="str">
        <f t="shared" si="0"/>
        <v>---</v>
      </c>
      <c r="K48" s="2527">
        <v>0</v>
      </c>
      <c r="L48" s="1670"/>
      <c r="M48" s="10"/>
      <c r="N48" s="201">
        <v>35643</v>
      </c>
      <c r="O48" s="710">
        <v>99.505110000000002</v>
      </c>
      <c r="P48" s="36">
        <f t="shared" si="1"/>
        <v>-0.37184999999999491</v>
      </c>
      <c r="Q48" s="263">
        <f t="shared" si="16"/>
        <v>-1.07</v>
      </c>
      <c r="R48" s="394">
        <f t="shared" si="14"/>
        <v>99.793009999999995</v>
      </c>
      <c r="S48" s="297">
        <f t="shared" si="7"/>
        <v>-0.1394466666666716</v>
      </c>
      <c r="T48" s="687">
        <f t="shared" si="13"/>
        <v>99.645128571428586</v>
      </c>
      <c r="U48" s="266">
        <f t="shared" si="11"/>
        <v>6.8784285714301063E-2</v>
      </c>
      <c r="V48" s="628" t="str">
        <f t="shared" si="2"/>
        <v>---</v>
      </c>
      <c r="W48" s="241">
        <v>0</v>
      </c>
      <c r="X48" s="645"/>
      <c r="Y48" s="216"/>
    </row>
    <row r="49" spans="1:25">
      <c r="A49" s="2513">
        <v>35674</v>
      </c>
      <c r="B49" s="2548">
        <v>100.79033939612252</v>
      </c>
      <c r="C49" s="2537">
        <f t="shared" si="3"/>
        <v>-0.25431497704306594</v>
      </c>
      <c r="D49" s="1733">
        <f t="shared" si="15"/>
        <v>-2.1</v>
      </c>
      <c r="E49" s="687">
        <f t="shared" si="10"/>
        <v>101.04110146204476</v>
      </c>
      <c r="F49" s="266">
        <f t="shared" si="6"/>
        <v>-0.25343514397792433</v>
      </c>
      <c r="G49" s="611">
        <f t="shared" si="12"/>
        <v>101.56812612272185</v>
      </c>
      <c r="H49" s="633">
        <f t="shared" si="6"/>
        <v>-0.25926516583798787</v>
      </c>
      <c r="I49" s="1709" t="s">
        <v>346</v>
      </c>
      <c r="J49" s="2530" t="str">
        <f t="shared" si="0"/>
        <v>---</v>
      </c>
      <c r="K49" s="2527">
        <v>0</v>
      </c>
      <c r="L49" s="1670"/>
      <c r="M49" s="10"/>
      <c r="N49" s="201">
        <v>35674</v>
      </c>
      <c r="O49" s="710">
        <v>99.03201</v>
      </c>
      <c r="P49" s="36">
        <f t="shared" si="1"/>
        <v>-0.4731000000000023</v>
      </c>
      <c r="Q49" s="263">
        <f t="shared" si="16"/>
        <v>-1.4</v>
      </c>
      <c r="R49" s="394">
        <f t="shared" si="14"/>
        <v>99.471360000000004</v>
      </c>
      <c r="S49" s="297">
        <f t="shared" si="7"/>
        <v>-0.32164999999999111</v>
      </c>
      <c r="T49" s="687">
        <f t="shared" si="13"/>
        <v>99.634500000000003</v>
      </c>
      <c r="U49" s="266">
        <f t="shared" si="11"/>
        <v>-1.06285714285832E-2</v>
      </c>
      <c r="V49" s="628" t="str">
        <f t="shared" si="2"/>
        <v>---</v>
      </c>
      <c r="W49" s="241">
        <v>0</v>
      </c>
      <c r="X49" s="645"/>
      <c r="Y49" s="216"/>
    </row>
    <row r="50" spans="1:25">
      <c r="A50" s="2513">
        <v>35704</v>
      </c>
      <c r="B50" s="2548">
        <v>100.48574339455111</v>
      </c>
      <c r="C50" s="2537">
        <f t="shared" si="3"/>
        <v>-0.30459600157141153</v>
      </c>
      <c r="D50" s="1733">
        <f t="shared" si="15"/>
        <v>-2.4</v>
      </c>
      <c r="E50" s="687">
        <f t="shared" si="10"/>
        <v>100.77357905461308</v>
      </c>
      <c r="F50" s="266">
        <f t="shared" si="6"/>
        <v>-0.26752240743168443</v>
      </c>
      <c r="G50" s="611">
        <f t="shared" si="12"/>
        <v>101.29729172777222</v>
      </c>
      <c r="H50" s="633">
        <f t="shared" si="6"/>
        <v>-0.27083439494963102</v>
      </c>
      <c r="I50" s="1709" t="s">
        <v>346</v>
      </c>
      <c r="J50" s="2530" t="str">
        <f t="shared" si="0"/>
        <v>---</v>
      </c>
      <c r="K50" s="2527">
        <v>0</v>
      </c>
      <c r="L50" s="1670"/>
      <c r="M50" s="10"/>
      <c r="N50" s="201">
        <v>35704</v>
      </c>
      <c r="O50" s="710">
        <v>98.637150000000005</v>
      </c>
      <c r="P50" s="36">
        <f t="shared" si="1"/>
        <v>-0.39485999999999422</v>
      </c>
      <c r="Q50" s="263">
        <f t="shared" si="16"/>
        <v>-1.53</v>
      </c>
      <c r="R50" s="394">
        <f t="shared" si="14"/>
        <v>99.058090000000007</v>
      </c>
      <c r="S50" s="297">
        <f t="shared" si="7"/>
        <v>-0.41326999999999714</v>
      </c>
      <c r="T50" s="687">
        <f t="shared" si="13"/>
        <v>99.526188571428563</v>
      </c>
      <c r="U50" s="266">
        <f t="shared" si="11"/>
        <v>-0.10831142857144016</v>
      </c>
      <c r="V50" s="628" t="str">
        <f t="shared" si="2"/>
        <v>---</v>
      </c>
      <c r="W50" s="241">
        <v>0</v>
      </c>
      <c r="X50" s="645"/>
      <c r="Y50" s="216"/>
    </row>
    <row r="51" spans="1:25">
      <c r="A51" s="2513">
        <v>35735</v>
      </c>
      <c r="B51" s="2548">
        <v>100.12489909381178</v>
      </c>
      <c r="C51" s="2537">
        <f t="shared" si="3"/>
        <v>-0.36084430073933049</v>
      </c>
      <c r="D51" s="1733">
        <f t="shared" si="15"/>
        <v>-2.7</v>
      </c>
      <c r="E51" s="687">
        <f t="shared" si="10"/>
        <v>100.46699396149513</v>
      </c>
      <c r="F51" s="266">
        <f t="shared" si="6"/>
        <v>-0.30658509311794546</v>
      </c>
      <c r="G51" s="611">
        <f t="shared" si="12"/>
        <v>101.01520254944651</v>
      </c>
      <c r="H51" s="633">
        <f t="shared" si="6"/>
        <v>-0.28208917832570535</v>
      </c>
      <c r="I51" s="1709" t="s">
        <v>346</v>
      </c>
      <c r="J51" s="2530" t="str">
        <f t="shared" si="0"/>
        <v>---</v>
      </c>
      <c r="K51" s="2527">
        <v>0</v>
      </c>
      <c r="L51" s="1670"/>
      <c r="M51" s="10"/>
      <c r="N51" s="201">
        <v>35735</v>
      </c>
      <c r="O51" s="710">
        <v>98.450239999999994</v>
      </c>
      <c r="P51" s="36">
        <f t="shared" si="1"/>
        <v>-0.18691000000001168</v>
      </c>
      <c r="Q51" s="263">
        <f t="shared" si="16"/>
        <v>-1.3</v>
      </c>
      <c r="R51" s="394">
        <f t="shared" si="14"/>
        <v>98.706466666666657</v>
      </c>
      <c r="S51" s="297">
        <f t="shared" si="7"/>
        <v>-0.35162333333335027</v>
      </c>
      <c r="T51" s="687">
        <f t="shared" si="13"/>
        <v>99.345982857142857</v>
      </c>
      <c r="U51" s="266">
        <f t="shared" si="11"/>
        <v>-0.1802057142857052</v>
      </c>
      <c r="V51" s="628" t="str">
        <f t="shared" si="2"/>
        <v>---</v>
      </c>
      <c r="W51" s="241">
        <v>0</v>
      </c>
      <c r="X51" s="645"/>
      <c r="Y51" s="216"/>
    </row>
    <row r="52" spans="1:25">
      <c r="A52" s="2514">
        <v>35765</v>
      </c>
      <c r="B52" s="2549">
        <v>99.731420082985807</v>
      </c>
      <c r="C52" s="2538">
        <f t="shared" si="3"/>
        <v>-0.39347901082597048</v>
      </c>
      <c r="D52" s="1734">
        <f t="shared" si="15"/>
        <v>-3.1</v>
      </c>
      <c r="E52" s="688">
        <f t="shared" si="10"/>
        <v>100.11402085711624</v>
      </c>
      <c r="F52" s="267">
        <f t="shared" si="6"/>
        <v>-0.35297310437888996</v>
      </c>
      <c r="G52" s="612">
        <f t="shared" si="12"/>
        <v>100.71657311221989</v>
      </c>
      <c r="H52" s="634">
        <f t="shared" si="6"/>
        <v>-0.29862943722662294</v>
      </c>
      <c r="I52" s="1710" t="s">
        <v>346</v>
      </c>
      <c r="J52" s="2531" t="str">
        <f t="shared" si="0"/>
        <v>---</v>
      </c>
      <c r="K52" s="2528">
        <v>0</v>
      </c>
      <c r="L52" s="1671"/>
      <c r="M52" s="10"/>
      <c r="N52" s="202">
        <v>35765</v>
      </c>
      <c r="O52" s="710">
        <v>98.394239999999996</v>
      </c>
      <c r="P52" s="36">
        <f t="shared" si="1"/>
        <v>-5.5999999999997385E-2</v>
      </c>
      <c r="Q52" s="543">
        <f t="shared" si="16"/>
        <v>-0.91</v>
      </c>
      <c r="R52" s="394">
        <f t="shared" si="14"/>
        <v>98.493876666666665</v>
      </c>
      <c r="S52" s="297">
        <f t="shared" si="7"/>
        <v>-0.21258999999999162</v>
      </c>
      <c r="T52" s="688">
        <f t="shared" si="13"/>
        <v>99.127524285714273</v>
      </c>
      <c r="U52" s="267">
        <f t="shared" si="11"/>
        <v>-0.21845857142858449</v>
      </c>
      <c r="V52" s="628" t="str">
        <f t="shared" si="2"/>
        <v>---</v>
      </c>
      <c r="W52" s="241">
        <v>0</v>
      </c>
      <c r="X52" s="645"/>
      <c r="Y52" s="216"/>
    </row>
    <row r="53" spans="1:25">
      <c r="A53" s="2513">
        <v>35796</v>
      </c>
      <c r="B53" s="2548">
        <v>99.336581860722262</v>
      </c>
      <c r="C53" s="2537">
        <f t="shared" si="3"/>
        <v>-0.39483822226354448</v>
      </c>
      <c r="D53" s="1733">
        <f t="shared" si="15"/>
        <v>-3.3</v>
      </c>
      <c r="E53" s="687">
        <f t="shared" si="10"/>
        <v>99.730967012506611</v>
      </c>
      <c r="F53" s="266">
        <f t="shared" si="6"/>
        <v>-0.3830538446096341</v>
      </c>
      <c r="G53" s="611">
        <f t="shared" si="12"/>
        <v>100.40027840260075</v>
      </c>
      <c r="H53" s="633">
        <f t="shared" si="6"/>
        <v>-0.31629470961914308</v>
      </c>
      <c r="I53" s="1709" t="s">
        <v>346</v>
      </c>
      <c r="J53" s="2532" t="str">
        <f t="shared" si="0"/>
        <v>---</v>
      </c>
      <c r="K53" s="2527">
        <v>0</v>
      </c>
      <c r="L53" s="1670"/>
      <c r="M53" s="10"/>
      <c r="N53" s="201">
        <v>35796</v>
      </c>
      <c r="O53" s="712">
        <v>98.372249999999994</v>
      </c>
      <c r="P53" s="244">
        <f t="shared" si="1"/>
        <v>-2.1990000000002397E-2</v>
      </c>
      <c r="Q53" s="263">
        <f t="shared" si="16"/>
        <v>-0.66</v>
      </c>
      <c r="R53" s="642">
        <f t="shared" si="14"/>
        <v>98.405576666666661</v>
      </c>
      <c r="S53" s="643">
        <f t="shared" si="7"/>
        <v>-8.830000000000382E-2</v>
      </c>
      <c r="T53" s="687">
        <f t="shared" si="13"/>
        <v>98.895422857142862</v>
      </c>
      <c r="U53" s="266">
        <f t="shared" si="11"/>
        <v>-0.23210142857141136</v>
      </c>
      <c r="V53" s="628" t="str">
        <f t="shared" si="2"/>
        <v>---</v>
      </c>
      <c r="W53" s="241">
        <v>0</v>
      </c>
      <c r="X53" s="645"/>
      <c r="Y53" s="216"/>
    </row>
    <row r="54" spans="1:25">
      <c r="A54" s="2513">
        <v>35827</v>
      </c>
      <c r="B54" s="2548">
        <v>98.948868726231254</v>
      </c>
      <c r="C54" s="2537">
        <f t="shared" si="3"/>
        <v>-0.3877131344910083</v>
      </c>
      <c r="D54" s="1733">
        <f t="shared" si="15"/>
        <v>-3.6</v>
      </c>
      <c r="E54" s="687">
        <f t="shared" si="10"/>
        <v>99.338956889979769</v>
      </c>
      <c r="F54" s="266">
        <f t="shared" si="6"/>
        <v>-0.39201012252684109</v>
      </c>
      <c r="G54" s="611">
        <f t="shared" si="12"/>
        <v>100.06607241822719</v>
      </c>
      <c r="H54" s="633">
        <f t="shared" si="6"/>
        <v>-0.33420598437355409</v>
      </c>
      <c r="I54" s="1709" t="s">
        <v>346</v>
      </c>
      <c r="J54" s="2530" t="str">
        <f t="shared" si="0"/>
        <v>---</v>
      </c>
      <c r="K54" s="2527">
        <v>0</v>
      </c>
      <c r="L54" s="1670"/>
      <c r="M54" s="10"/>
      <c r="N54" s="201">
        <v>35827</v>
      </c>
      <c r="O54" s="710">
        <v>98.323499999999996</v>
      </c>
      <c r="P54" s="36">
        <f t="shared" si="1"/>
        <v>-4.8749999999998295E-2</v>
      </c>
      <c r="Q54" s="263">
        <f t="shared" si="16"/>
        <v>-0.79</v>
      </c>
      <c r="R54" s="394">
        <f t="shared" si="14"/>
        <v>98.363329999999976</v>
      </c>
      <c r="S54" s="297">
        <f t="shared" si="7"/>
        <v>-4.2246666666684973E-2</v>
      </c>
      <c r="T54" s="687">
        <f t="shared" si="13"/>
        <v>98.673500000000004</v>
      </c>
      <c r="U54" s="266">
        <f t="shared" si="11"/>
        <v>-0.22192285714285731</v>
      </c>
      <c r="V54" s="628" t="str">
        <f t="shared" si="2"/>
        <v>---</v>
      </c>
      <c r="W54" s="241">
        <v>0</v>
      </c>
      <c r="X54" s="645"/>
      <c r="Y54" s="216"/>
    </row>
    <row r="55" spans="1:25">
      <c r="A55" s="2513">
        <v>35855</v>
      </c>
      <c r="B55" s="2548">
        <v>98.596611711991542</v>
      </c>
      <c r="C55" s="2537">
        <f t="shared" si="3"/>
        <v>-0.35225701423971145</v>
      </c>
      <c r="D55" s="1733">
        <f t="shared" si="15"/>
        <v>-3.7</v>
      </c>
      <c r="E55" s="687">
        <f t="shared" si="10"/>
        <v>98.960687432981686</v>
      </c>
      <c r="F55" s="266">
        <f t="shared" si="6"/>
        <v>-0.37826945699808334</v>
      </c>
      <c r="G55" s="611">
        <f t="shared" si="12"/>
        <v>99.716352038059455</v>
      </c>
      <c r="H55" s="633">
        <f t="shared" si="6"/>
        <v>-0.34972038016773865</v>
      </c>
      <c r="I55" s="1709" t="s">
        <v>346</v>
      </c>
      <c r="J55" s="2530" t="str">
        <f t="shared" si="0"/>
        <v>---</v>
      </c>
      <c r="K55" s="2527">
        <v>0</v>
      </c>
      <c r="L55" s="1670"/>
      <c r="M55" s="10"/>
      <c r="N55" s="201">
        <v>35855</v>
      </c>
      <c r="O55" s="710">
        <v>98.245379999999997</v>
      </c>
      <c r="P55" s="36">
        <f t="shared" si="1"/>
        <v>-7.8119999999998413E-2</v>
      </c>
      <c r="Q55" s="263">
        <f t="shared" si="16"/>
        <v>-1.1599999999999999</v>
      </c>
      <c r="R55" s="394">
        <f t="shared" si="14"/>
        <v>98.31371</v>
      </c>
      <c r="S55" s="297">
        <f t="shared" si="7"/>
        <v>-4.9619999999976017E-2</v>
      </c>
      <c r="T55" s="687">
        <f t="shared" si="13"/>
        <v>98.493538571428559</v>
      </c>
      <c r="U55" s="266">
        <f t="shared" si="11"/>
        <v>-0.17996142857144548</v>
      </c>
      <c r="V55" s="628" t="str">
        <f t="shared" si="2"/>
        <v>---</v>
      </c>
      <c r="W55" s="241">
        <v>0</v>
      </c>
      <c r="X55" s="645"/>
      <c r="Y55" s="216"/>
    </row>
    <row r="56" spans="1:25">
      <c r="A56" s="2513">
        <v>35886</v>
      </c>
      <c r="B56" s="2548">
        <v>98.280823319834056</v>
      </c>
      <c r="C56" s="2537">
        <f t="shared" si="3"/>
        <v>-0.31578839215748644</v>
      </c>
      <c r="D56" s="1733">
        <f t="shared" si="15"/>
        <v>-3.7</v>
      </c>
      <c r="E56" s="687">
        <f t="shared" si="10"/>
        <v>98.608767919352275</v>
      </c>
      <c r="F56" s="266">
        <f t="shared" si="6"/>
        <v>-0.35191951362941154</v>
      </c>
      <c r="G56" s="611">
        <f t="shared" si="12"/>
        <v>99.357849741446827</v>
      </c>
      <c r="H56" s="633">
        <f t="shared" si="6"/>
        <v>-0.35850229661262745</v>
      </c>
      <c r="I56" s="1709" t="s">
        <v>346</v>
      </c>
      <c r="J56" s="2530" t="str">
        <f t="shared" si="0"/>
        <v>---</v>
      </c>
      <c r="K56" s="2527">
        <v>0</v>
      </c>
      <c r="L56" s="1670"/>
      <c r="M56" s="10"/>
      <c r="N56" s="201">
        <v>35886</v>
      </c>
      <c r="O56" s="710">
        <v>98.150180000000006</v>
      </c>
      <c r="P56" s="36">
        <f t="shared" si="1"/>
        <v>-9.5199999999991292E-2</v>
      </c>
      <c r="Q56" s="263">
        <f t="shared" si="16"/>
        <v>-1.57</v>
      </c>
      <c r="R56" s="394">
        <f t="shared" si="14"/>
        <v>98.239686666666671</v>
      </c>
      <c r="S56" s="297">
        <f t="shared" si="7"/>
        <v>-7.4023333333329333E-2</v>
      </c>
      <c r="T56" s="687">
        <f t="shared" si="13"/>
        <v>98.367562857142843</v>
      </c>
      <c r="U56" s="266">
        <f t="shared" si="11"/>
        <v>-0.12597571428571541</v>
      </c>
      <c r="V56" s="628" t="str">
        <f t="shared" si="2"/>
        <v>---</v>
      </c>
      <c r="W56" s="241">
        <v>0</v>
      </c>
      <c r="X56" s="645"/>
      <c r="Y56" s="216"/>
    </row>
    <row r="57" spans="1:25">
      <c r="A57" s="2513">
        <v>35916</v>
      </c>
      <c r="B57" s="2548">
        <v>98.029576760939634</v>
      </c>
      <c r="C57" s="2537">
        <f t="shared" si="3"/>
        <v>-0.25124655889442238</v>
      </c>
      <c r="D57" s="1733">
        <f t="shared" si="15"/>
        <v>-3.7</v>
      </c>
      <c r="E57" s="687">
        <f t="shared" si="10"/>
        <v>98.302337264255073</v>
      </c>
      <c r="F57" s="266">
        <f t="shared" si="6"/>
        <v>-0.30643065509720202</v>
      </c>
      <c r="G57" s="611">
        <f t="shared" si="12"/>
        <v>99.006968793788047</v>
      </c>
      <c r="H57" s="633">
        <f t="shared" si="6"/>
        <v>-0.35088094765877997</v>
      </c>
      <c r="I57" s="1709" t="s">
        <v>346</v>
      </c>
      <c r="J57" s="2530" t="str">
        <f t="shared" si="0"/>
        <v>---</v>
      </c>
      <c r="K57" s="2527">
        <v>0</v>
      </c>
      <c r="L57" s="1670"/>
      <c r="M57" s="10"/>
      <c r="N57" s="201">
        <v>35916</v>
      </c>
      <c r="O57" s="710">
        <v>98.051289999999995</v>
      </c>
      <c r="P57" s="36">
        <f t="shared" si="1"/>
        <v>-9.8890000000011469E-2</v>
      </c>
      <c r="Q57" s="263">
        <f t="shared" si="16"/>
        <v>-1.87</v>
      </c>
      <c r="R57" s="394">
        <f t="shared" si="14"/>
        <v>98.148949999999999</v>
      </c>
      <c r="S57" s="297">
        <f t="shared" si="7"/>
        <v>-9.0736666666671795E-2</v>
      </c>
      <c r="T57" s="687">
        <f t="shared" si="13"/>
        <v>98.28386857142857</v>
      </c>
      <c r="U57" s="266">
        <f t="shared" si="11"/>
        <v>-8.3694285714273065E-2</v>
      </c>
      <c r="V57" s="628" t="str">
        <f t="shared" si="2"/>
        <v>---</v>
      </c>
      <c r="W57" s="241">
        <v>0</v>
      </c>
      <c r="X57" s="645"/>
      <c r="Y57" s="216"/>
    </row>
    <row r="58" spans="1:25">
      <c r="A58" s="2513">
        <v>35947</v>
      </c>
      <c r="B58" s="2548">
        <v>97.856707153498547</v>
      </c>
      <c r="C58" s="2537">
        <f t="shared" si="3"/>
        <v>-0.17286960744108626</v>
      </c>
      <c r="D58" s="1733">
        <f t="shared" si="15"/>
        <v>-3.6</v>
      </c>
      <c r="E58" s="687">
        <f t="shared" si="10"/>
        <v>98.055702411424079</v>
      </c>
      <c r="F58" s="266">
        <f t="shared" si="6"/>
        <v>-0.24663485283099362</v>
      </c>
      <c r="G58" s="611">
        <f t="shared" si="12"/>
        <v>98.682941373743304</v>
      </c>
      <c r="H58" s="633">
        <f t="shared" si="6"/>
        <v>-0.32402742004474305</v>
      </c>
      <c r="I58" s="1709" t="s">
        <v>346</v>
      </c>
      <c r="J58" s="2530" t="str">
        <f t="shared" si="0"/>
        <v>---</v>
      </c>
      <c r="K58" s="2527">
        <v>0</v>
      </c>
      <c r="L58" s="1670"/>
      <c r="M58" s="10"/>
      <c r="N58" s="201">
        <v>35947</v>
      </c>
      <c r="O58" s="710">
        <v>97.966369999999998</v>
      </c>
      <c r="P58" s="36">
        <f t="shared" si="1"/>
        <v>-8.4919999999996776E-2</v>
      </c>
      <c r="Q58" s="263">
        <f t="shared" si="16"/>
        <v>-2.0299999999999998</v>
      </c>
      <c r="R58" s="394">
        <f t="shared" si="14"/>
        <v>98.055946666666671</v>
      </c>
      <c r="S58" s="297">
        <f t="shared" si="7"/>
        <v>-9.3003333333328442E-2</v>
      </c>
      <c r="T58" s="687">
        <f t="shared" si="13"/>
        <v>98.214744285714275</v>
      </c>
      <c r="U58" s="266">
        <f t="shared" si="11"/>
        <v>-6.9124285714295297E-2</v>
      </c>
      <c r="V58" s="628" t="str">
        <f t="shared" si="2"/>
        <v>---</v>
      </c>
      <c r="W58" s="241">
        <v>0</v>
      </c>
      <c r="X58" s="645"/>
      <c r="Y58" s="216"/>
    </row>
    <row r="59" spans="1:25">
      <c r="A59" s="2513">
        <v>35977</v>
      </c>
      <c r="B59" s="2548">
        <v>97.757118452214783</v>
      </c>
      <c r="C59" s="2537">
        <f t="shared" si="3"/>
        <v>-9.9588701283764181E-2</v>
      </c>
      <c r="D59" s="1733">
        <f t="shared" si="15"/>
        <v>-3.5</v>
      </c>
      <c r="E59" s="687">
        <f t="shared" si="10"/>
        <v>97.881134122217659</v>
      </c>
      <c r="F59" s="266">
        <f t="shared" si="6"/>
        <v>-0.17456828920641954</v>
      </c>
      <c r="G59" s="611">
        <f t="shared" si="12"/>
        <v>98.400898283633154</v>
      </c>
      <c r="H59" s="633">
        <f t="shared" si="6"/>
        <v>-0.28204309011015027</v>
      </c>
      <c r="I59" s="1709" t="s">
        <v>346</v>
      </c>
      <c r="J59" s="2530" t="str">
        <f t="shared" si="0"/>
        <v>---</v>
      </c>
      <c r="K59" s="2527">
        <v>0</v>
      </c>
      <c r="L59" s="1670"/>
      <c r="M59" s="10"/>
      <c r="N59" s="201">
        <v>35977</v>
      </c>
      <c r="O59" s="710">
        <v>97.924319999999994</v>
      </c>
      <c r="P59" s="36">
        <f t="shared" si="1"/>
        <v>-4.2050000000003251E-2</v>
      </c>
      <c r="Q59" s="263">
        <f t="shared" si="16"/>
        <v>-1.96</v>
      </c>
      <c r="R59" s="394">
        <f t="shared" si="14"/>
        <v>97.980659999999986</v>
      </c>
      <c r="S59" s="297">
        <f t="shared" si="7"/>
        <v>-7.528666666668471E-2</v>
      </c>
      <c r="T59" s="687">
        <f t="shared" si="13"/>
        <v>98.147612857142846</v>
      </c>
      <c r="U59" s="266">
        <f t="shared" si="11"/>
        <v>-6.7131428571428842E-2</v>
      </c>
      <c r="V59" s="609" t="str">
        <f t="shared" si="2"/>
        <v>---</v>
      </c>
      <c r="W59" s="264">
        <v>0</v>
      </c>
      <c r="X59" s="645"/>
      <c r="Y59" s="216"/>
    </row>
    <row r="60" spans="1:25">
      <c r="A60" s="2516">
        <v>36008</v>
      </c>
      <c r="B60" s="2548">
        <v>97.73766319738489</v>
      </c>
      <c r="C60" s="593">
        <f t="shared" si="3"/>
        <v>-1.9455254829892965E-2</v>
      </c>
      <c r="D60" s="1735">
        <f t="shared" si="15"/>
        <v>-3.3</v>
      </c>
      <c r="E60" s="683">
        <f t="shared" si="10"/>
        <v>97.783829601032735</v>
      </c>
      <c r="F60" s="693">
        <f t="shared" si="6"/>
        <v>-9.7304521184923942E-2</v>
      </c>
      <c r="G60" s="393">
        <f t="shared" si="12"/>
        <v>98.172481331727809</v>
      </c>
      <c r="H60" s="295">
        <f t="shared" si="6"/>
        <v>-0.22841695190534494</v>
      </c>
      <c r="I60" s="1712" t="s">
        <v>346</v>
      </c>
      <c r="J60" s="2533" t="str">
        <f t="shared" si="0"/>
        <v>谷</v>
      </c>
      <c r="K60" s="2527">
        <v>-1</v>
      </c>
      <c r="L60" s="1670"/>
      <c r="M60" s="10"/>
      <c r="N60" s="250">
        <v>36008</v>
      </c>
      <c r="O60" s="713">
        <v>97.958179999999999</v>
      </c>
      <c r="P60" s="251">
        <f t="shared" si="1"/>
        <v>3.386000000000422E-2</v>
      </c>
      <c r="Q60" s="693">
        <f t="shared" si="16"/>
        <v>-1.55</v>
      </c>
      <c r="R60" s="393">
        <f t="shared" si="14"/>
        <v>97.949623333333349</v>
      </c>
      <c r="S60" s="295">
        <f t="shared" si="7"/>
        <v>-3.1036666666636847E-2</v>
      </c>
      <c r="T60" s="683">
        <f t="shared" si="13"/>
        <v>98.088459999999984</v>
      </c>
      <c r="U60" s="693">
        <f t="shared" si="11"/>
        <v>-5.9152857142862558E-2</v>
      </c>
      <c r="V60" s="608" t="str">
        <f t="shared" si="2"/>
        <v>谷</v>
      </c>
      <c r="W60" s="255">
        <v>-1</v>
      </c>
      <c r="X60" s="645"/>
      <c r="Y60" s="216"/>
    </row>
    <row r="61" spans="1:25">
      <c r="A61" s="2513">
        <v>36039</v>
      </c>
      <c r="B61" s="2548">
        <v>97.794814734708595</v>
      </c>
      <c r="C61" s="2537">
        <f t="shared" si="3"/>
        <v>5.7151537323704815E-2</v>
      </c>
      <c r="D61" s="1733">
        <f t="shared" si="15"/>
        <v>-3</v>
      </c>
      <c r="E61" s="687">
        <f t="shared" si="10"/>
        <v>97.763198794769423</v>
      </c>
      <c r="F61" s="266">
        <f t="shared" si="6"/>
        <v>-2.0630806263312707E-2</v>
      </c>
      <c r="G61" s="611">
        <f t="shared" si="12"/>
        <v>98.007616475795999</v>
      </c>
      <c r="H61" s="633">
        <f t="shared" si="6"/>
        <v>-0.16486485593181044</v>
      </c>
      <c r="I61" s="1709" t="s">
        <v>346</v>
      </c>
      <c r="J61" s="2530" t="str">
        <f t="shared" si="0"/>
        <v>---</v>
      </c>
      <c r="K61" s="2527">
        <v>0</v>
      </c>
      <c r="L61" s="1670"/>
      <c r="M61" s="10"/>
      <c r="N61" s="201">
        <v>36039</v>
      </c>
      <c r="O61" s="710">
        <v>98.055239999999998</v>
      </c>
      <c r="P61" s="36">
        <f t="shared" si="1"/>
        <v>9.7059999999999036E-2</v>
      </c>
      <c r="Q61" s="263">
        <f t="shared" si="16"/>
        <v>-0.99</v>
      </c>
      <c r="R61" s="394">
        <f t="shared" si="14"/>
        <v>97.979246666666654</v>
      </c>
      <c r="S61" s="297">
        <f t="shared" si="7"/>
        <v>2.9623333333304913E-2</v>
      </c>
      <c r="T61" s="687">
        <f t="shared" si="13"/>
        <v>98.050137142857139</v>
      </c>
      <c r="U61" s="266">
        <f t="shared" si="11"/>
        <v>-3.8322857142844668E-2</v>
      </c>
      <c r="V61" s="627" t="str">
        <f t="shared" si="2"/>
        <v>---</v>
      </c>
      <c r="W61" s="264">
        <v>0</v>
      </c>
      <c r="X61" s="645"/>
      <c r="Y61" s="216"/>
    </row>
    <row r="62" spans="1:25">
      <c r="A62" s="2513">
        <v>36069</v>
      </c>
      <c r="B62" s="2548">
        <v>97.913798259425121</v>
      </c>
      <c r="C62" s="2537">
        <f t="shared" si="3"/>
        <v>0.11898352471652629</v>
      </c>
      <c r="D62" s="1733">
        <f t="shared" si="15"/>
        <v>-2.6</v>
      </c>
      <c r="E62" s="687">
        <f t="shared" si="10"/>
        <v>97.815425397172874</v>
      </c>
      <c r="F62" s="266">
        <f t="shared" si="6"/>
        <v>5.2226602403450784E-2</v>
      </c>
      <c r="G62" s="611">
        <f t="shared" si="12"/>
        <v>97.910071696857941</v>
      </c>
      <c r="H62" s="633">
        <f t="shared" si="6"/>
        <v>-9.754477893805813E-2</v>
      </c>
      <c r="I62" s="1709" t="s">
        <v>349</v>
      </c>
      <c r="J62" s="2530" t="str">
        <f t="shared" si="0"/>
        <v>---</v>
      </c>
      <c r="K62" s="2527">
        <v>0</v>
      </c>
      <c r="L62" s="1670"/>
      <c r="M62" s="10"/>
      <c r="N62" s="201">
        <v>36069</v>
      </c>
      <c r="O62" s="710">
        <v>98.215190000000007</v>
      </c>
      <c r="P62" s="36">
        <f t="shared" si="1"/>
        <v>0.15995000000000914</v>
      </c>
      <c r="Q62" s="263">
        <f t="shared" si="16"/>
        <v>-0.43</v>
      </c>
      <c r="R62" s="394">
        <f t="shared" si="14"/>
        <v>98.076203333333339</v>
      </c>
      <c r="S62" s="297">
        <f t="shared" si="7"/>
        <v>9.695666666668501E-2</v>
      </c>
      <c r="T62" s="687">
        <f t="shared" si="13"/>
        <v>98.045824285714289</v>
      </c>
      <c r="U62" s="266">
        <f t="shared" si="11"/>
        <v>-4.3128571428496798E-3</v>
      </c>
      <c r="V62" s="627" t="str">
        <f t="shared" si="2"/>
        <v>---</v>
      </c>
      <c r="W62" s="264">
        <v>0</v>
      </c>
      <c r="X62" s="645"/>
      <c r="Y62" s="216"/>
    </row>
    <row r="63" spans="1:25">
      <c r="A63" s="2513">
        <v>36100</v>
      </c>
      <c r="B63" s="2548">
        <v>98.094630715273496</v>
      </c>
      <c r="C63" s="2537">
        <f t="shared" si="3"/>
        <v>0.18083245584837471</v>
      </c>
      <c r="D63" s="1733">
        <f t="shared" si="15"/>
        <v>-2</v>
      </c>
      <c r="E63" s="687">
        <f t="shared" si="10"/>
        <v>97.934414569802399</v>
      </c>
      <c r="F63" s="266">
        <f t="shared" si="6"/>
        <v>0.1189891726295258</v>
      </c>
      <c r="G63" s="611">
        <f t="shared" si="12"/>
        <v>97.883472753349309</v>
      </c>
      <c r="H63" s="633">
        <f t="shared" si="6"/>
        <v>-2.6598943508631123E-2</v>
      </c>
      <c r="I63" s="1709" t="s">
        <v>349</v>
      </c>
      <c r="J63" s="2530" t="str">
        <f t="shared" si="0"/>
        <v>---</v>
      </c>
      <c r="K63" s="2527">
        <v>0</v>
      </c>
      <c r="L63" s="1670"/>
      <c r="M63" s="10"/>
      <c r="N63" s="201">
        <v>36100</v>
      </c>
      <c r="O63" s="710">
        <v>98.444940000000003</v>
      </c>
      <c r="P63" s="36">
        <f t="shared" si="1"/>
        <v>0.22974999999999568</v>
      </c>
      <c r="Q63" s="263">
        <f t="shared" si="16"/>
        <v>-0.01</v>
      </c>
      <c r="R63" s="394">
        <f t="shared" si="14"/>
        <v>98.238456666666664</v>
      </c>
      <c r="S63" s="297">
        <f t="shared" si="7"/>
        <v>0.16225333333332514</v>
      </c>
      <c r="T63" s="687">
        <f t="shared" si="13"/>
        <v>98.087932857142846</v>
      </c>
      <c r="U63" s="266">
        <f t="shared" si="11"/>
        <v>4.2108571428556729E-2</v>
      </c>
      <c r="V63" s="627" t="str">
        <f t="shared" si="2"/>
        <v>---</v>
      </c>
      <c r="W63" s="265">
        <v>0</v>
      </c>
      <c r="X63" s="645"/>
      <c r="Y63" s="216"/>
    </row>
    <row r="64" spans="1:25">
      <c r="A64" s="2514">
        <v>36130</v>
      </c>
      <c r="B64" s="2549">
        <v>98.32943149580602</v>
      </c>
      <c r="C64" s="2538">
        <f t="shared" si="3"/>
        <v>0.23480078053252385</v>
      </c>
      <c r="D64" s="1734">
        <f t="shared" si="15"/>
        <v>-1.4</v>
      </c>
      <c r="E64" s="688">
        <f t="shared" si="10"/>
        <v>98.112620156834893</v>
      </c>
      <c r="F64" s="267">
        <f t="shared" si="6"/>
        <v>0.1782055870324939</v>
      </c>
      <c r="G64" s="612">
        <f t="shared" si="12"/>
        <v>97.926309144044495</v>
      </c>
      <c r="H64" s="634">
        <f t="shared" si="6"/>
        <v>4.2836390695185855E-2</v>
      </c>
      <c r="I64" s="1710" t="s">
        <v>344</v>
      </c>
      <c r="J64" s="2531" t="str">
        <f t="shared" si="0"/>
        <v>---</v>
      </c>
      <c r="K64" s="2528">
        <v>0</v>
      </c>
      <c r="L64" s="1671"/>
      <c r="M64" s="10"/>
      <c r="N64" s="201">
        <v>36130</v>
      </c>
      <c r="O64" s="711">
        <v>98.690690000000004</v>
      </c>
      <c r="P64" s="242">
        <f t="shared" si="1"/>
        <v>0.24575000000000102</v>
      </c>
      <c r="Q64" s="543">
        <f t="shared" si="16"/>
        <v>0.3</v>
      </c>
      <c r="R64" s="492">
        <f t="shared" si="14"/>
        <v>98.450273333333328</v>
      </c>
      <c r="S64" s="490">
        <f t="shared" si="7"/>
        <v>0.21181666666666388</v>
      </c>
      <c r="T64" s="688">
        <f t="shared" si="13"/>
        <v>98.179275714285723</v>
      </c>
      <c r="U64" s="267">
        <f t="shared" si="11"/>
        <v>9.134285714287671E-2</v>
      </c>
      <c r="V64" s="609" t="str">
        <f t="shared" si="2"/>
        <v>---</v>
      </c>
      <c r="W64" s="247">
        <v>0</v>
      </c>
      <c r="X64" s="645"/>
      <c r="Y64" s="216"/>
    </row>
    <row r="65" spans="1:25">
      <c r="A65" s="2513">
        <v>36161</v>
      </c>
      <c r="B65" s="2548">
        <v>98.547652905041303</v>
      </c>
      <c r="C65" s="2537">
        <f t="shared" si="3"/>
        <v>0.21822140923528366</v>
      </c>
      <c r="D65" s="1733">
        <f t="shared" si="15"/>
        <v>-0.8</v>
      </c>
      <c r="E65" s="687">
        <f t="shared" si="10"/>
        <v>98.323905038706926</v>
      </c>
      <c r="F65" s="266">
        <f t="shared" si="6"/>
        <v>0.21128488187203232</v>
      </c>
      <c r="G65" s="611">
        <f t="shared" si="12"/>
        <v>98.025015679979177</v>
      </c>
      <c r="H65" s="633">
        <f t="shared" si="6"/>
        <v>9.8706535934681483E-2</v>
      </c>
      <c r="I65" s="1709" t="s">
        <v>344</v>
      </c>
      <c r="J65" s="2532" t="str">
        <f t="shared" si="0"/>
        <v>---</v>
      </c>
      <c r="K65" s="2527">
        <v>0</v>
      </c>
      <c r="L65" s="1670"/>
      <c r="M65" s="10"/>
      <c r="N65" s="200">
        <v>36161</v>
      </c>
      <c r="O65" s="710">
        <v>98.884119999999996</v>
      </c>
      <c r="P65" s="36">
        <f t="shared" si="1"/>
        <v>0.19342999999999222</v>
      </c>
      <c r="Q65" s="263">
        <f t="shared" si="16"/>
        <v>0.52</v>
      </c>
      <c r="R65" s="394">
        <f t="shared" si="14"/>
        <v>98.673249999999996</v>
      </c>
      <c r="S65" s="297">
        <f t="shared" si="7"/>
        <v>0.22297666666666771</v>
      </c>
      <c r="T65" s="687">
        <f t="shared" si="13"/>
        <v>98.310382857142841</v>
      </c>
      <c r="U65" s="266">
        <f t="shared" si="11"/>
        <v>0.13110714285711822</v>
      </c>
      <c r="V65" s="609" t="str">
        <f t="shared" si="2"/>
        <v>---</v>
      </c>
      <c r="W65" s="247">
        <v>0</v>
      </c>
      <c r="X65" s="645"/>
      <c r="Y65" s="216"/>
    </row>
    <row r="66" spans="1:25">
      <c r="A66" s="2513">
        <v>36192</v>
      </c>
      <c r="B66" s="2548">
        <v>98.724188240015238</v>
      </c>
      <c r="C66" s="2537">
        <f t="shared" si="3"/>
        <v>0.17653533497393425</v>
      </c>
      <c r="D66" s="1733">
        <f t="shared" si="15"/>
        <v>-0.2</v>
      </c>
      <c r="E66" s="687">
        <f t="shared" si="10"/>
        <v>98.533757546954178</v>
      </c>
      <c r="F66" s="266">
        <f t="shared" si="6"/>
        <v>0.20985250824725199</v>
      </c>
      <c r="G66" s="611">
        <f t="shared" si="12"/>
        <v>98.163168506807807</v>
      </c>
      <c r="H66" s="633">
        <f t="shared" si="6"/>
        <v>0.13815282682863028</v>
      </c>
      <c r="I66" s="1709" t="s">
        <v>344</v>
      </c>
      <c r="J66" s="2530" t="str">
        <f t="shared" si="0"/>
        <v>---</v>
      </c>
      <c r="K66" s="2527">
        <v>0</v>
      </c>
      <c r="L66" s="1670"/>
      <c r="M66" s="10"/>
      <c r="N66" s="201">
        <v>36192</v>
      </c>
      <c r="O66" s="710">
        <v>98.972480000000004</v>
      </c>
      <c r="P66" s="36">
        <f t="shared" si="1"/>
        <v>8.8360000000008654E-2</v>
      </c>
      <c r="Q66" s="263">
        <f t="shared" si="16"/>
        <v>0.66</v>
      </c>
      <c r="R66" s="394">
        <f t="shared" si="14"/>
        <v>98.849096666666682</v>
      </c>
      <c r="S66" s="297">
        <f t="shared" si="7"/>
        <v>0.17584666666668625</v>
      </c>
      <c r="T66" s="687">
        <f t="shared" si="13"/>
        <v>98.460120000000003</v>
      </c>
      <c r="U66" s="266">
        <f t="shared" si="11"/>
        <v>0.14973714285716255</v>
      </c>
      <c r="V66" s="609" t="str">
        <f t="shared" si="2"/>
        <v>---</v>
      </c>
      <c r="W66" s="247">
        <v>0</v>
      </c>
      <c r="X66" s="645"/>
      <c r="Y66" s="216"/>
    </row>
    <row r="67" spans="1:25">
      <c r="A67" s="2513">
        <v>36220</v>
      </c>
      <c r="B67" s="2548">
        <v>98.840368544670085</v>
      </c>
      <c r="C67" s="2537">
        <f t="shared" si="3"/>
        <v>0.11618030465484708</v>
      </c>
      <c r="D67" s="1733">
        <f t="shared" si="15"/>
        <v>0.2</v>
      </c>
      <c r="E67" s="687">
        <f t="shared" si="10"/>
        <v>98.704069896575547</v>
      </c>
      <c r="F67" s="266">
        <f t="shared" si="6"/>
        <v>0.17031234962136921</v>
      </c>
      <c r="G67" s="611">
        <f t="shared" si="12"/>
        <v>98.320697842134265</v>
      </c>
      <c r="H67" s="633">
        <f t="shared" si="6"/>
        <v>0.15752933532645841</v>
      </c>
      <c r="I67" s="1709" t="s">
        <v>344</v>
      </c>
      <c r="J67" s="2530" t="str">
        <f t="shared" si="0"/>
        <v>---</v>
      </c>
      <c r="K67" s="2527">
        <v>0</v>
      </c>
      <c r="L67" s="1670"/>
      <c r="M67" s="10"/>
      <c r="N67" s="201">
        <v>36220</v>
      </c>
      <c r="O67" s="710">
        <v>99.001140000000007</v>
      </c>
      <c r="P67" s="36">
        <f t="shared" si="1"/>
        <v>2.8660000000002128E-2</v>
      </c>
      <c r="Q67" s="263">
        <f t="shared" si="16"/>
        <v>0.77</v>
      </c>
      <c r="R67" s="394">
        <f t="shared" si="14"/>
        <v>98.952580000000012</v>
      </c>
      <c r="S67" s="297">
        <f t="shared" si="7"/>
        <v>0.1034833333333296</v>
      </c>
      <c r="T67" s="687">
        <f t="shared" si="13"/>
        <v>98.609114285714284</v>
      </c>
      <c r="U67" s="266">
        <f t="shared" si="11"/>
        <v>0.14899428571428075</v>
      </c>
      <c r="V67" s="609" t="str">
        <f t="shared" si="2"/>
        <v>---</v>
      </c>
      <c r="W67" s="247">
        <v>0</v>
      </c>
      <c r="X67" s="645"/>
      <c r="Y67" s="216"/>
    </row>
    <row r="68" spans="1:25">
      <c r="A68" s="2513">
        <v>36251</v>
      </c>
      <c r="B68" s="2548">
        <v>98.896973115516289</v>
      </c>
      <c r="C68" s="2537">
        <f t="shared" si="3"/>
        <v>5.6604570846204183E-2</v>
      </c>
      <c r="D68" s="1733">
        <f t="shared" si="15"/>
        <v>0.6</v>
      </c>
      <c r="E68" s="687">
        <f t="shared" si="10"/>
        <v>98.82050996673388</v>
      </c>
      <c r="F68" s="266">
        <f t="shared" si="6"/>
        <v>0.11644007015833324</v>
      </c>
      <c r="G68" s="611">
        <f t="shared" si="12"/>
        <v>98.47814903939252</v>
      </c>
      <c r="H68" s="633">
        <f t="shared" si="6"/>
        <v>0.15745119725825418</v>
      </c>
      <c r="I68" s="1709" t="s">
        <v>344</v>
      </c>
      <c r="J68" s="2530" t="str">
        <f t="shared" si="0"/>
        <v>---</v>
      </c>
      <c r="K68" s="2527">
        <v>0</v>
      </c>
      <c r="L68" s="1670"/>
      <c r="M68" s="10"/>
      <c r="N68" s="201">
        <v>36251</v>
      </c>
      <c r="O68" s="710">
        <v>99.025199999999998</v>
      </c>
      <c r="P68" s="36">
        <f t="shared" si="1"/>
        <v>2.4059999999991533E-2</v>
      </c>
      <c r="Q68" s="263">
        <f t="shared" si="16"/>
        <v>0.89</v>
      </c>
      <c r="R68" s="394">
        <f t="shared" si="14"/>
        <v>98.999606666666679</v>
      </c>
      <c r="S68" s="297">
        <f t="shared" si="7"/>
        <v>4.7026666666667438E-2</v>
      </c>
      <c r="T68" s="687">
        <f t="shared" si="13"/>
        <v>98.747680000000017</v>
      </c>
      <c r="U68" s="266">
        <f t="shared" si="11"/>
        <v>0.13856571428573261</v>
      </c>
      <c r="V68" s="609" t="str">
        <f t="shared" si="2"/>
        <v>---</v>
      </c>
      <c r="W68" s="247">
        <v>0</v>
      </c>
      <c r="X68" s="645"/>
      <c r="Y68" s="216"/>
    </row>
    <row r="69" spans="1:25">
      <c r="A69" s="2513">
        <v>36281</v>
      </c>
      <c r="B69" s="2548">
        <v>98.932023299500671</v>
      </c>
      <c r="C69" s="2537">
        <f t="shared" si="3"/>
        <v>3.5050183984381533E-2</v>
      </c>
      <c r="D69" s="1733">
        <f t="shared" si="15"/>
        <v>0.9</v>
      </c>
      <c r="E69" s="687">
        <f t="shared" si="10"/>
        <v>98.889788319895672</v>
      </c>
      <c r="F69" s="266">
        <f t="shared" si="6"/>
        <v>6.9278353161791983E-2</v>
      </c>
      <c r="G69" s="611">
        <f t="shared" si="12"/>
        <v>98.623609759403294</v>
      </c>
      <c r="H69" s="633">
        <f t="shared" si="6"/>
        <v>0.14546072001077448</v>
      </c>
      <c r="I69" s="1709" t="s">
        <v>344</v>
      </c>
      <c r="J69" s="2530" t="str">
        <f t="shared" si="0"/>
        <v>---</v>
      </c>
      <c r="K69" s="2527">
        <v>0</v>
      </c>
      <c r="L69" s="1670"/>
      <c r="M69" s="10"/>
      <c r="N69" s="201">
        <v>36281</v>
      </c>
      <c r="O69" s="710">
        <v>99.080830000000006</v>
      </c>
      <c r="P69" s="36">
        <f t="shared" si="1"/>
        <v>5.563000000000784E-2</v>
      </c>
      <c r="Q69" s="263">
        <f t="shared" si="16"/>
        <v>1.05</v>
      </c>
      <c r="R69" s="394">
        <f t="shared" si="14"/>
        <v>99.035723333333337</v>
      </c>
      <c r="S69" s="297">
        <f t="shared" si="7"/>
        <v>3.6116666666657693E-2</v>
      </c>
      <c r="T69" s="687">
        <f t="shared" si="13"/>
        <v>98.871342857142864</v>
      </c>
      <c r="U69" s="266">
        <f t="shared" si="11"/>
        <v>0.12366285714284686</v>
      </c>
      <c r="V69" s="609" t="str">
        <f t="shared" si="2"/>
        <v>---</v>
      </c>
      <c r="W69" s="247">
        <v>0</v>
      </c>
      <c r="X69" s="645"/>
      <c r="Y69" s="216"/>
    </row>
    <row r="70" spans="1:25">
      <c r="A70" s="2513">
        <v>36312</v>
      </c>
      <c r="B70" s="2548">
        <v>98.998740071081727</v>
      </c>
      <c r="C70" s="2537">
        <f t="shared" si="3"/>
        <v>6.6716771581056378E-2</v>
      </c>
      <c r="D70" s="1733">
        <f t="shared" si="15"/>
        <v>1.2</v>
      </c>
      <c r="E70" s="687">
        <f t="shared" si="10"/>
        <v>98.942578828699553</v>
      </c>
      <c r="F70" s="266">
        <f t="shared" si="6"/>
        <v>5.2790508803880698E-2</v>
      </c>
      <c r="G70" s="611">
        <f t="shared" si="12"/>
        <v>98.752768238804464</v>
      </c>
      <c r="H70" s="633">
        <f t="shared" si="6"/>
        <v>0.12915847940116976</v>
      </c>
      <c r="I70" s="1709" t="s">
        <v>344</v>
      </c>
      <c r="J70" s="2530" t="str">
        <f t="shared" ref="J70:J133" si="17">IF(K70=1,"山",IF(K70=-1,"谷","---"))</f>
        <v>---</v>
      </c>
      <c r="K70" s="2527">
        <v>0</v>
      </c>
      <c r="L70" s="1670"/>
      <c r="M70" s="10"/>
      <c r="N70" s="201">
        <v>36312</v>
      </c>
      <c r="O70" s="710">
        <v>99.16122</v>
      </c>
      <c r="P70" s="36">
        <f t="shared" ref="P70:P133" si="18">O70-O69</f>
        <v>8.0389999999994188E-2</v>
      </c>
      <c r="Q70" s="263">
        <f t="shared" si="16"/>
        <v>1.22</v>
      </c>
      <c r="R70" s="394">
        <f t="shared" si="14"/>
        <v>99.089083333333335</v>
      </c>
      <c r="S70" s="297">
        <f t="shared" si="7"/>
        <v>5.3359999999997854E-2</v>
      </c>
      <c r="T70" s="687">
        <f t="shared" si="13"/>
        <v>98.973668571428576</v>
      </c>
      <c r="U70" s="266">
        <f t="shared" si="11"/>
        <v>0.10232571428571191</v>
      </c>
      <c r="V70" s="609" t="str">
        <f t="shared" ref="V70:V133" si="19">IF(W70=1,"山",IF(W70=-1,"谷","---"))</f>
        <v>---</v>
      </c>
      <c r="W70" s="247">
        <v>0</v>
      </c>
      <c r="X70" s="645"/>
      <c r="Y70" s="216"/>
    </row>
    <row r="71" spans="1:25">
      <c r="A71" s="2513">
        <v>36342</v>
      </c>
      <c r="B71" s="2548">
        <v>99.090868853321993</v>
      </c>
      <c r="C71" s="2537">
        <f t="shared" ref="C71:C134" si="20">B71-B70</f>
        <v>9.2128782240266105E-2</v>
      </c>
      <c r="D71" s="1733">
        <f t="shared" si="15"/>
        <v>1.4</v>
      </c>
      <c r="E71" s="687">
        <f t="shared" si="10"/>
        <v>99.007210741301449</v>
      </c>
      <c r="F71" s="266">
        <f t="shared" si="6"/>
        <v>6.4631912601896602E-2</v>
      </c>
      <c r="G71" s="611">
        <f t="shared" si="12"/>
        <v>98.861545004163901</v>
      </c>
      <c r="H71" s="633">
        <f t="shared" si="6"/>
        <v>0.10877676535943692</v>
      </c>
      <c r="I71" s="1709" t="s">
        <v>344</v>
      </c>
      <c r="J71" s="2530" t="str">
        <f t="shared" si="17"/>
        <v>---</v>
      </c>
      <c r="K71" s="2527">
        <v>0</v>
      </c>
      <c r="L71" s="1670"/>
      <c r="M71" s="10"/>
      <c r="N71" s="201">
        <v>36342</v>
      </c>
      <c r="O71" s="710">
        <v>99.252899999999997</v>
      </c>
      <c r="P71" s="36">
        <f t="shared" si="18"/>
        <v>9.1679999999996653E-2</v>
      </c>
      <c r="Q71" s="263">
        <f t="shared" si="16"/>
        <v>1.36</v>
      </c>
      <c r="R71" s="394">
        <f t="shared" si="14"/>
        <v>99.164983333333339</v>
      </c>
      <c r="S71" s="297">
        <f t="shared" si="7"/>
        <v>7.5900000000004297E-2</v>
      </c>
      <c r="T71" s="687">
        <f t="shared" si="13"/>
        <v>99.053984285714279</v>
      </c>
      <c r="U71" s="266">
        <f t="shared" si="11"/>
        <v>8.0315714285703166E-2</v>
      </c>
      <c r="V71" s="609" t="str">
        <f t="shared" si="19"/>
        <v>---</v>
      </c>
      <c r="W71" s="247">
        <v>0</v>
      </c>
      <c r="X71" s="645"/>
      <c r="Y71" s="216"/>
    </row>
    <row r="72" spans="1:25">
      <c r="A72" s="2513">
        <v>36373</v>
      </c>
      <c r="B72" s="2548">
        <v>99.203457783748732</v>
      </c>
      <c r="C72" s="2537">
        <f t="shared" si="20"/>
        <v>0.1125889304267389</v>
      </c>
      <c r="D72" s="1733">
        <f t="shared" si="15"/>
        <v>1.5</v>
      </c>
      <c r="E72" s="687">
        <f t="shared" si="10"/>
        <v>99.097688902717479</v>
      </c>
      <c r="F72" s="266">
        <f t="shared" ref="F72:F135" si="21">E72-E71</f>
        <v>9.0478161416029934E-2</v>
      </c>
      <c r="G72" s="611">
        <f t="shared" si="12"/>
        <v>98.955231415407823</v>
      </c>
      <c r="H72" s="633">
        <f t="shared" ref="H72:H135" si="22">G72-G71</f>
        <v>9.3686411243922407E-2</v>
      </c>
      <c r="I72" s="1709" t="s">
        <v>344</v>
      </c>
      <c r="J72" s="2530" t="str">
        <f t="shared" si="17"/>
        <v>---</v>
      </c>
      <c r="K72" s="2527">
        <v>0</v>
      </c>
      <c r="L72" s="1670"/>
      <c r="M72" s="10"/>
      <c r="N72" s="201">
        <v>36373</v>
      </c>
      <c r="O72" s="710">
        <v>99.347319999999996</v>
      </c>
      <c r="P72" s="36">
        <f t="shared" si="18"/>
        <v>9.4419999999999504E-2</v>
      </c>
      <c r="Q72" s="263">
        <f t="shared" si="16"/>
        <v>1.42</v>
      </c>
      <c r="R72" s="394">
        <f t="shared" si="14"/>
        <v>99.253813333333326</v>
      </c>
      <c r="S72" s="297">
        <f t="shared" ref="S72:S135" si="23">R72-R71</f>
        <v>8.8829999999987308E-2</v>
      </c>
      <c r="T72" s="687">
        <f t="shared" si="13"/>
        <v>99.120155714285715</v>
      </c>
      <c r="U72" s="266">
        <f t="shared" si="11"/>
        <v>6.6171428571436763E-2</v>
      </c>
      <c r="V72" s="609" t="str">
        <f t="shared" si="19"/>
        <v>---</v>
      </c>
      <c r="W72" s="247">
        <v>0</v>
      </c>
      <c r="X72" s="645"/>
      <c r="Y72" s="216"/>
    </row>
    <row r="73" spans="1:25">
      <c r="A73" s="2513">
        <v>36404</v>
      </c>
      <c r="B73" s="2548">
        <v>99.315672254232226</v>
      </c>
      <c r="C73" s="2537">
        <f t="shared" si="20"/>
        <v>0.11221447048349376</v>
      </c>
      <c r="D73" s="1733">
        <f t="shared" si="15"/>
        <v>1.6</v>
      </c>
      <c r="E73" s="687">
        <f t="shared" si="10"/>
        <v>99.20333296376765</v>
      </c>
      <c r="F73" s="266">
        <f t="shared" si="21"/>
        <v>0.10564406105017099</v>
      </c>
      <c r="G73" s="611">
        <f t="shared" si="12"/>
        <v>99.039729131724542</v>
      </c>
      <c r="H73" s="633">
        <f t="shared" si="22"/>
        <v>8.4497716316718652E-2</v>
      </c>
      <c r="I73" s="1709" t="s">
        <v>344</v>
      </c>
      <c r="J73" s="2530" t="str">
        <f t="shared" si="17"/>
        <v>---</v>
      </c>
      <c r="K73" s="2527">
        <v>0</v>
      </c>
      <c r="L73" s="1670"/>
      <c r="M73" s="10"/>
      <c r="N73" s="201">
        <v>36404</v>
      </c>
      <c r="O73" s="710">
        <v>99.441180000000003</v>
      </c>
      <c r="P73" s="36">
        <f t="shared" si="18"/>
        <v>9.3860000000006494E-2</v>
      </c>
      <c r="Q73" s="263">
        <f t="shared" si="16"/>
        <v>1.41</v>
      </c>
      <c r="R73" s="394">
        <f t="shared" si="14"/>
        <v>99.347133333333318</v>
      </c>
      <c r="S73" s="297">
        <f t="shared" si="23"/>
        <v>9.331999999999141E-2</v>
      </c>
      <c r="T73" s="687">
        <f t="shared" si="13"/>
        <v>99.187112857142864</v>
      </c>
      <c r="U73" s="266">
        <f t="shared" si="11"/>
        <v>6.695714285714871E-2</v>
      </c>
      <c r="V73" s="609" t="str">
        <f t="shared" si="19"/>
        <v>---</v>
      </c>
      <c r="W73" s="247">
        <v>0</v>
      </c>
      <c r="X73" s="645"/>
      <c r="Y73" s="216"/>
    </row>
    <row r="74" spans="1:25">
      <c r="A74" s="2513">
        <v>36434</v>
      </c>
      <c r="B74" s="2548">
        <v>99.396627429033529</v>
      </c>
      <c r="C74" s="2537">
        <f t="shared" si="20"/>
        <v>8.0955174801303542E-2</v>
      </c>
      <c r="D74" s="1733">
        <f t="shared" si="15"/>
        <v>1.5</v>
      </c>
      <c r="E74" s="687">
        <f t="shared" si="10"/>
        <v>99.305252489004829</v>
      </c>
      <c r="F74" s="266">
        <f t="shared" si="21"/>
        <v>0.10191952523717873</v>
      </c>
      <c r="G74" s="611">
        <f t="shared" si="12"/>
        <v>99.119194686633591</v>
      </c>
      <c r="H74" s="633">
        <f t="shared" si="22"/>
        <v>7.9465554909049274E-2</v>
      </c>
      <c r="I74" s="1709" t="s">
        <v>344</v>
      </c>
      <c r="J74" s="2530" t="str">
        <f t="shared" si="17"/>
        <v>---</v>
      </c>
      <c r="K74" s="2527">
        <v>0</v>
      </c>
      <c r="L74" s="1670"/>
      <c r="M74" s="10"/>
      <c r="N74" s="201">
        <v>36434</v>
      </c>
      <c r="O74" s="710">
        <v>99.533940000000001</v>
      </c>
      <c r="P74" s="36">
        <f t="shared" si="18"/>
        <v>9.2759999999998399E-2</v>
      </c>
      <c r="Q74" s="263">
        <f t="shared" si="16"/>
        <v>1.34</v>
      </c>
      <c r="R74" s="394">
        <f t="shared" si="14"/>
        <v>99.440813333333338</v>
      </c>
      <c r="S74" s="297">
        <f t="shared" si="23"/>
        <v>9.3680000000020414E-2</v>
      </c>
      <c r="T74" s="687">
        <f t="shared" si="13"/>
        <v>99.263227142857161</v>
      </c>
      <c r="U74" s="266">
        <f t="shared" si="11"/>
        <v>7.6114285714297125E-2</v>
      </c>
      <c r="V74" s="609" t="str">
        <f t="shared" si="19"/>
        <v>---</v>
      </c>
      <c r="W74" s="247">
        <v>0</v>
      </c>
      <c r="X74" s="645"/>
      <c r="Y74" s="216"/>
    </row>
    <row r="75" spans="1:25">
      <c r="A75" s="2513">
        <v>36465</v>
      </c>
      <c r="B75" s="2548">
        <v>99.480163997039895</v>
      </c>
      <c r="C75" s="2537">
        <f t="shared" si="20"/>
        <v>8.3536568006365997E-2</v>
      </c>
      <c r="D75" s="1733">
        <f t="shared" si="15"/>
        <v>1.4</v>
      </c>
      <c r="E75" s="687">
        <f t="shared" si="10"/>
        <v>99.397487893435212</v>
      </c>
      <c r="F75" s="266">
        <f t="shared" si="21"/>
        <v>9.2235404430383028E-2</v>
      </c>
      <c r="G75" s="611">
        <f t="shared" si="12"/>
        <v>99.202507669708396</v>
      </c>
      <c r="H75" s="633">
        <f t="shared" si="22"/>
        <v>8.3312983074804947E-2</v>
      </c>
      <c r="I75" s="1709" t="s">
        <v>344</v>
      </c>
      <c r="J75" s="2530" t="str">
        <f t="shared" si="17"/>
        <v>---</v>
      </c>
      <c r="K75" s="2527">
        <v>0</v>
      </c>
      <c r="L75" s="1670"/>
      <c r="M75" s="10"/>
      <c r="N75" s="201">
        <v>36465</v>
      </c>
      <c r="O75" s="710">
        <v>99.625950000000003</v>
      </c>
      <c r="P75" s="36">
        <f t="shared" si="18"/>
        <v>9.2010000000001924E-2</v>
      </c>
      <c r="Q75" s="263">
        <f t="shared" si="16"/>
        <v>1.2</v>
      </c>
      <c r="R75" s="394">
        <f t="shared" si="14"/>
        <v>99.533689999999993</v>
      </c>
      <c r="S75" s="297">
        <f t="shared" si="23"/>
        <v>9.2876666666654728E-2</v>
      </c>
      <c r="T75" s="687">
        <f t="shared" si="13"/>
        <v>99.349048571428582</v>
      </c>
      <c r="U75" s="266">
        <f t="shared" si="11"/>
        <v>8.5821428571421166E-2</v>
      </c>
      <c r="V75" s="609" t="str">
        <f t="shared" si="19"/>
        <v>---</v>
      </c>
      <c r="W75" s="247">
        <v>0</v>
      </c>
      <c r="X75" s="645"/>
      <c r="Y75" s="216"/>
    </row>
    <row r="76" spans="1:25">
      <c r="A76" s="2514">
        <v>36495</v>
      </c>
      <c r="B76" s="2549">
        <v>99.563972181738933</v>
      </c>
      <c r="C76" s="2538">
        <f t="shared" si="20"/>
        <v>8.3808184699037724E-2</v>
      </c>
      <c r="D76" s="1734">
        <f t="shared" si="15"/>
        <v>1.3</v>
      </c>
      <c r="E76" s="688">
        <f t="shared" ref="E76:E139" si="24">SUM(B74:B76)/3</f>
        <v>99.480254535937448</v>
      </c>
      <c r="F76" s="267">
        <f t="shared" si="21"/>
        <v>8.2766642502235754E-2</v>
      </c>
      <c r="G76" s="612">
        <f t="shared" si="12"/>
        <v>99.292786081456711</v>
      </c>
      <c r="H76" s="634">
        <f t="shared" si="22"/>
        <v>9.0278411748315079E-2</v>
      </c>
      <c r="I76" s="1710" t="s">
        <v>344</v>
      </c>
      <c r="J76" s="2531" t="str">
        <f t="shared" si="17"/>
        <v>---</v>
      </c>
      <c r="K76" s="2528">
        <v>0</v>
      </c>
      <c r="L76" s="1671"/>
      <c r="M76" s="10"/>
      <c r="N76" s="202">
        <v>36495</v>
      </c>
      <c r="O76" s="710">
        <v>99.717669999999998</v>
      </c>
      <c r="P76" s="36">
        <f t="shared" si="18"/>
        <v>9.1719999999995139E-2</v>
      </c>
      <c r="Q76" s="543">
        <f t="shared" si="16"/>
        <v>1.04</v>
      </c>
      <c r="R76" s="394">
        <f t="shared" si="14"/>
        <v>99.625853333333339</v>
      </c>
      <c r="S76" s="297">
        <f t="shared" si="23"/>
        <v>9.2163333333346031E-2</v>
      </c>
      <c r="T76" s="688">
        <f t="shared" si="13"/>
        <v>99.440025714285724</v>
      </c>
      <c r="U76" s="267">
        <f t="shared" ref="U76:U139" si="25">T76-T75</f>
        <v>9.0977142857141757E-2</v>
      </c>
      <c r="V76" s="609" t="str">
        <f t="shared" si="19"/>
        <v>---</v>
      </c>
      <c r="W76" s="247">
        <v>0</v>
      </c>
      <c r="X76" s="645"/>
      <c r="Y76" s="216"/>
    </row>
    <row r="77" spans="1:25">
      <c r="A77" s="2513">
        <v>36526</v>
      </c>
      <c r="B77" s="2548">
        <v>99.681084703621067</v>
      </c>
      <c r="C77" s="2537">
        <f t="shared" si="20"/>
        <v>0.1171125218821345</v>
      </c>
      <c r="D77" s="1733">
        <f t="shared" si="15"/>
        <v>1.2</v>
      </c>
      <c r="E77" s="687">
        <f t="shared" si="24"/>
        <v>99.575073627466637</v>
      </c>
      <c r="F77" s="266">
        <f t="shared" si="21"/>
        <v>9.4819091529188881E-2</v>
      </c>
      <c r="G77" s="611">
        <f t="shared" si="12"/>
        <v>99.390263886105203</v>
      </c>
      <c r="H77" s="633">
        <f t="shared" si="22"/>
        <v>9.7477804648491428E-2</v>
      </c>
      <c r="I77" s="1709" t="s">
        <v>344</v>
      </c>
      <c r="J77" s="2532" t="str">
        <f t="shared" si="17"/>
        <v>---</v>
      </c>
      <c r="K77" s="2527">
        <v>0</v>
      </c>
      <c r="L77" s="1670"/>
      <c r="M77" s="10"/>
      <c r="N77" s="201">
        <v>36526</v>
      </c>
      <c r="O77" s="712">
        <v>99.809579999999997</v>
      </c>
      <c r="P77" s="244">
        <f t="shared" si="18"/>
        <v>9.1909999999998604E-2</v>
      </c>
      <c r="Q77" s="263">
        <f t="shared" si="16"/>
        <v>0.94</v>
      </c>
      <c r="R77" s="642">
        <f t="shared" si="14"/>
        <v>99.717733333333328</v>
      </c>
      <c r="S77" s="643">
        <f t="shared" si="23"/>
        <v>9.1879999999989082E-2</v>
      </c>
      <c r="T77" s="687">
        <f t="shared" si="13"/>
        <v>99.532648571428567</v>
      </c>
      <c r="U77" s="266">
        <f t="shared" si="25"/>
        <v>9.2622857142842463E-2</v>
      </c>
      <c r="V77" s="609" t="str">
        <f t="shared" si="19"/>
        <v>---</v>
      </c>
      <c r="W77" s="247">
        <v>0</v>
      </c>
      <c r="X77" s="645"/>
      <c r="Y77" s="216"/>
    </row>
    <row r="78" spans="1:25">
      <c r="A78" s="2513">
        <v>36557</v>
      </c>
      <c r="B78" s="2548">
        <v>99.817243678159684</v>
      </c>
      <c r="C78" s="2537">
        <f t="shared" si="20"/>
        <v>0.13615897453861692</v>
      </c>
      <c r="D78" s="1733">
        <f t="shared" si="15"/>
        <v>1.1000000000000001</v>
      </c>
      <c r="E78" s="687">
        <f t="shared" si="24"/>
        <v>99.687433521173219</v>
      </c>
      <c r="F78" s="266">
        <f t="shared" si="21"/>
        <v>0.11235989370658217</v>
      </c>
      <c r="G78" s="611">
        <f t="shared" si="12"/>
        <v>99.494031718224861</v>
      </c>
      <c r="H78" s="633">
        <f t="shared" si="22"/>
        <v>0.10376783211965801</v>
      </c>
      <c r="I78" s="1709" t="s">
        <v>344</v>
      </c>
      <c r="J78" s="2530" t="str">
        <f t="shared" si="17"/>
        <v>---</v>
      </c>
      <c r="K78" s="2527">
        <v>0</v>
      </c>
      <c r="L78" s="1670"/>
      <c r="M78" s="10"/>
      <c r="N78" s="201">
        <v>36557</v>
      </c>
      <c r="O78" s="710">
        <v>99.902500000000003</v>
      </c>
      <c r="P78" s="36">
        <f t="shared" si="18"/>
        <v>9.2920000000006553E-2</v>
      </c>
      <c r="Q78" s="263">
        <f t="shared" si="16"/>
        <v>0.94</v>
      </c>
      <c r="R78" s="394">
        <f t="shared" si="14"/>
        <v>99.809916666666666</v>
      </c>
      <c r="S78" s="297">
        <f t="shared" si="23"/>
        <v>9.2183333333338169E-2</v>
      </c>
      <c r="T78" s="687">
        <f t="shared" si="13"/>
        <v>99.625448571428578</v>
      </c>
      <c r="U78" s="266">
        <f t="shared" si="25"/>
        <v>9.2800000000011096E-2</v>
      </c>
      <c r="V78" s="609" t="str">
        <f t="shared" si="19"/>
        <v>---</v>
      </c>
      <c r="W78" s="247">
        <v>0</v>
      </c>
      <c r="X78" s="645"/>
      <c r="Y78" s="216"/>
    </row>
    <row r="79" spans="1:25">
      <c r="A79" s="2513">
        <v>36586</v>
      </c>
      <c r="B79" s="2548">
        <v>99.971033264744776</v>
      </c>
      <c r="C79" s="2537">
        <f t="shared" si="20"/>
        <v>0.15378958658509134</v>
      </c>
      <c r="D79" s="1733">
        <f t="shared" si="15"/>
        <v>1.1000000000000001</v>
      </c>
      <c r="E79" s="687">
        <f t="shared" si="24"/>
        <v>99.823120548841857</v>
      </c>
      <c r="F79" s="266">
        <f t="shared" si="21"/>
        <v>0.13568702766863794</v>
      </c>
      <c r="G79" s="611">
        <f t="shared" si="12"/>
        <v>99.603685358367144</v>
      </c>
      <c r="H79" s="633">
        <f t="shared" si="22"/>
        <v>0.10965364014228385</v>
      </c>
      <c r="I79" s="1709" t="s">
        <v>344</v>
      </c>
      <c r="J79" s="2530" t="str">
        <f t="shared" si="17"/>
        <v>---</v>
      </c>
      <c r="K79" s="2527">
        <v>0</v>
      </c>
      <c r="L79" s="1670"/>
      <c r="M79" s="10"/>
      <c r="N79" s="201">
        <v>36586</v>
      </c>
      <c r="O79" s="710">
        <v>99.997600000000006</v>
      </c>
      <c r="P79" s="36">
        <f t="shared" si="18"/>
        <v>9.5100000000002183E-2</v>
      </c>
      <c r="Q79" s="263">
        <f t="shared" si="16"/>
        <v>1.01</v>
      </c>
      <c r="R79" s="394">
        <f t="shared" si="14"/>
        <v>99.903226666666683</v>
      </c>
      <c r="S79" s="297">
        <f t="shared" si="23"/>
        <v>9.3310000000016657E-2</v>
      </c>
      <c r="T79" s="687">
        <f t="shared" si="13"/>
        <v>99.718345714285718</v>
      </c>
      <c r="U79" s="266">
        <f t="shared" si="25"/>
        <v>9.2897142857140125E-2</v>
      </c>
      <c r="V79" s="609" t="str">
        <f t="shared" si="19"/>
        <v>---</v>
      </c>
      <c r="W79" s="247">
        <v>0</v>
      </c>
      <c r="X79" s="645"/>
      <c r="Y79" s="216"/>
    </row>
    <row r="80" spans="1:25">
      <c r="A80" s="2513">
        <v>36617</v>
      </c>
      <c r="B80" s="2548">
        <v>100.13976396513989</v>
      </c>
      <c r="C80" s="2537">
        <f t="shared" si="20"/>
        <v>0.16873070039511617</v>
      </c>
      <c r="D80" s="1733">
        <f t="shared" si="15"/>
        <v>1.3</v>
      </c>
      <c r="E80" s="687">
        <f t="shared" si="24"/>
        <v>99.976013636014784</v>
      </c>
      <c r="F80" s="266">
        <f t="shared" si="21"/>
        <v>0.15289308717292727</v>
      </c>
      <c r="G80" s="611">
        <f t="shared" ref="G80:G143" si="26">SUM(B74:B80)/7</f>
        <v>99.721412745639682</v>
      </c>
      <c r="H80" s="633">
        <f t="shared" si="22"/>
        <v>0.11772738727253795</v>
      </c>
      <c r="I80" s="1709" t="s">
        <v>344</v>
      </c>
      <c r="J80" s="2530" t="str">
        <f t="shared" si="17"/>
        <v>---</v>
      </c>
      <c r="K80" s="2527">
        <v>0</v>
      </c>
      <c r="L80" s="1670"/>
      <c r="M80" s="10"/>
      <c r="N80" s="250">
        <v>36617</v>
      </c>
      <c r="O80" s="713">
        <v>100.0955</v>
      </c>
      <c r="P80" s="251">
        <f t="shared" si="18"/>
        <v>9.7899999999995657E-2</v>
      </c>
      <c r="Q80" s="693">
        <f t="shared" si="16"/>
        <v>1.08</v>
      </c>
      <c r="R80" s="393">
        <f t="shared" si="14"/>
        <v>99.998533333333341</v>
      </c>
      <c r="S80" s="295">
        <f t="shared" si="23"/>
        <v>9.5306666666658657E-2</v>
      </c>
      <c r="T80" s="683">
        <f t="shared" ref="T80:T143" si="27">SUM(O74:O80)/7</f>
        <v>99.811820000000012</v>
      </c>
      <c r="U80" s="693">
        <f t="shared" si="25"/>
        <v>9.3474285714293615E-2</v>
      </c>
      <c r="V80" s="608" t="str">
        <f t="shared" si="19"/>
        <v>山</v>
      </c>
      <c r="W80" s="252">
        <v>1</v>
      </c>
      <c r="X80" s="645"/>
      <c r="Y80" s="216"/>
    </row>
    <row r="81" spans="1:25">
      <c r="A81" s="2513">
        <v>36647</v>
      </c>
      <c r="B81" s="2548">
        <v>100.28050680511781</v>
      </c>
      <c r="C81" s="2537">
        <f t="shared" si="20"/>
        <v>0.14074283997791781</v>
      </c>
      <c r="D81" s="1733">
        <f t="shared" si="15"/>
        <v>1.4</v>
      </c>
      <c r="E81" s="687">
        <f t="shared" si="24"/>
        <v>100.13043467833415</v>
      </c>
      <c r="F81" s="266">
        <f t="shared" si="21"/>
        <v>0.15442104231937037</v>
      </c>
      <c r="G81" s="611">
        <f t="shared" si="26"/>
        <v>99.847681227937443</v>
      </c>
      <c r="H81" s="633">
        <f t="shared" si="22"/>
        <v>0.12626848229776044</v>
      </c>
      <c r="I81" s="1709" t="s">
        <v>344</v>
      </c>
      <c r="J81" s="2530" t="str">
        <f t="shared" si="17"/>
        <v>---</v>
      </c>
      <c r="K81" s="2527">
        <v>0</v>
      </c>
      <c r="L81" s="1670"/>
      <c r="M81" s="10"/>
      <c r="N81" s="201">
        <v>36647</v>
      </c>
      <c r="O81" s="710">
        <v>100.1931</v>
      </c>
      <c r="P81" s="36">
        <f t="shared" si="18"/>
        <v>9.7599999999999909E-2</v>
      </c>
      <c r="Q81" s="263">
        <f t="shared" si="16"/>
        <v>1.1200000000000001</v>
      </c>
      <c r="R81" s="394">
        <f t="shared" ref="R81:R144" si="28">SUM(O79:O81)/3</f>
        <v>100.0954</v>
      </c>
      <c r="S81" s="297">
        <f t="shared" si="23"/>
        <v>9.6866666666656442E-2</v>
      </c>
      <c r="T81" s="687">
        <f t="shared" si="27"/>
        <v>99.90598571428572</v>
      </c>
      <c r="U81" s="266">
        <f t="shared" si="25"/>
        <v>9.4165714285708191E-2</v>
      </c>
      <c r="V81" s="609" t="str">
        <f t="shared" si="19"/>
        <v>---</v>
      </c>
      <c r="W81" s="247">
        <v>0</v>
      </c>
      <c r="X81" s="645"/>
      <c r="Y81" s="216"/>
    </row>
    <row r="82" spans="1:25">
      <c r="A82" s="2513">
        <v>36678</v>
      </c>
      <c r="B82" s="2548">
        <v>100.37872050162017</v>
      </c>
      <c r="C82" s="2537">
        <f t="shared" si="20"/>
        <v>9.8213696502355674E-2</v>
      </c>
      <c r="D82" s="1733">
        <f t="shared" ref="D82:D145" si="29">ROUND((B82-B70)/B70*100,1)</f>
        <v>1.4</v>
      </c>
      <c r="E82" s="687">
        <f t="shared" si="24"/>
        <v>100.26633042395929</v>
      </c>
      <c r="F82" s="266">
        <f t="shared" si="21"/>
        <v>0.13589574562513462</v>
      </c>
      <c r="G82" s="611">
        <f t="shared" si="26"/>
        <v>99.976046442877461</v>
      </c>
      <c r="H82" s="633">
        <f t="shared" si="22"/>
        <v>0.12836521494001829</v>
      </c>
      <c r="I82" s="1709" t="s">
        <v>344</v>
      </c>
      <c r="J82" s="2530" t="str">
        <f t="shared" si="17"/>
        <v>---</v>
      </c>
      <c r="K82" s="2527">
        <v>0</v>
      </c>
      <c r="L82" s="1670"/>
      <c r="M82" s="10"/>
      <c r="N82" s="201">
        <v>36678</v>
      </c>
      <c r="O82" s="710">
        <v>100.27760000000001</v>
      </c>
      <c r="P82" s="36">
        <f t="shared" si="18"/>
        <v>8.4500000000005571E-2</v>
      </c>
      <c r="Q82" s="263">
        <f t="shared" ref="Q82:Q145" si="30">ROUND((O82-O70)/O70*100,2)</f>
        <v>1.1299999999999999</v>
      </c>
      <c r="R82" s="394">
        <f t="shared" si="28"/>
        <v>100.18873333333333</v>
      </c>
      <c r="S82" s="297">
        <f t="shared" si="23"/>
        <v>9.3333333333333712E-2</v>
      </c>
      <c r="T82" s="687">
        <f t="shared" si="27"/>
        <v>99.999078571428569</v>
      </c>
      <c r="U82" s="266">
        <f t="shared" si="25"/>
        <v>9.3092857142849539E-2</v>
      </c>
      <c r="V82" s="609" t="str">
        <f t="shared" si="19"/>
        <v>---</v>
      </c>
      <c r="W82" s="247">
        <v>0</v>
      </c>
      <c r="X82" s="645"/>
      <c r="Y82" s="216"/>
    </row>
    <row r="83" spans="1:25">
      <c r="A83" s="2517">
        <v>36708</v>
      </c>
      <c r="B83" s="2548">
        <v>100.44102326009367</v>
      </c>
      <c r="C83" s="2537">
        <f t="shared" si="20"/>
        <v>6.2302758473506969E-2</v>
      </c>
      <c r="D83" s="1736">
        <f t="shared" si="29"/>
        <v>1.4</v>
      </c>
      <c r="E83" s="1183">
        <f t="shared" si="24"/>
        <v>100.3667501889439</v>
      </c>
      <c r="F83" s="1185">
        <f t="shared" si="21"/>
        <v>0.1004197649846077</v>
      </c>
      <c r="G83" s="652">
        <f t="shared" si="26"/>
        <v>100.101339454071</v>
      </c>
      <c r="H83" s="653">
        <f t="shared" si="22"/>
        <v>0.1252930111935342</v>
      </c>
      <c r="I83" s="1713" t="s">
        <v>344</v>
      </c>
      <c r="J83" s="2530" t="str">
        <f t="shared" si="17"/>
        <v>山</v>
      </c>
      <c r="K83" s="2527">
        <v>1</v>
      </c>
      <c r="L83" s="1670"/>
      <c r="M83" s="10"/>
      <c r="N83" s="201">
        <v>36708</v>
      </c>
      <c r="O83" s="710">
        <v>100.321</v>
      </c>
      <c r="P83" s="36">
        <f t="shared" si="18"/>
        <v>4.3399999999991223E-2</v>
      </c>
      <c r="Q83" s="263">
        <f t="shared" si="30"/>
        <v>1.08</v>
      </c>
      <c r="R83" s="394">
        <f t="shared" si="28"/>
        <v>100.26389999999999</v>
      </c>
      <c r="S83" s="297">
        <f t="shared" si="23"/>
        <v>7.5166666666660831E-2</v>
      </c>
      <c r="T83" s="687">
        <f t="shared" si="27"/>
        <v>100.0852685714286</v>
      </c>
      <c r="U83" s="266">
        <f t="shared" si="25"/>
        <v>8.6190000000030409E-2</v>
      </c>
      <c r="V83" s="609" t="str">
        <f t="shared" si="19"/>
        <v>---</v>
      </c>
      <c r="W83" s="247">
        <v>0</v>
      </c>
      <c r="X83" s="645"/>
      <c r="Y83" s="216"/>
    </row>
    <row r="84" spans="1:25">
      <c r="A84" s="2516">
        <v>36739</v>
      </c>
      <c r="B84" s="2548">
        <v>100.44751513694625</v>
      </c>
      <c r="C84" s="593">
        <f t="shared" si="20"/>
        <v>6.4918768525785708E-3</v>
      </c>
      <c r="D84" s="1735">
        <f t="shared" si="29"/>
        <v>1.3</v>
      </c>
      <c r="E84" s="683">
        <f t="shared" si="24"/>
        <v>100.4224196328867</v>
      </c>
      <c r="F84" s="693">
        <f t="shared" si="21"/>
        <v>5.5669443942804264E-2</v>
      </c>
      <c r="G84" s="393">
        <f t="shared" si="26"/>
        <v>100.21082951597459</v>
      </c>
      <c r="H84" s="295">
        <f t="shared" si="22"/>
        <v>0.10949006190359967</v>
      </c>
      <c r="I84" s="1712" t="s">
        <v>344</v>
      </c>
      <c r="J84" s="2533" t="str">
        <f t="shared" si="17"/>
        <v>---</v>
      </c>
      <c r="K84" s="2527">
        <v>0</v>
      </c>
      <c r="L84" s="1670"/>
      <c r="M84" s="10"/>
      <c r="N84" s="201">
        <v>36739</v>
      </c>
      <c r="O84" s="710">
        <v>100.2876</v>
      </c>
      <c r="P84" s="36">
        <f t="shared" si="18"/>
        <v>-3.3400000000000318E-2</v>
      </c>
      <c r="Q84" s="263">
        <f t="shared" si="30"/>
        <v>0.95</v>
      </c>
      <c r="R84" s="394">
        <f t="shared" si="28"/>
        <v>100.29540000000001</v>
      </c>
      <c r="S84" s="297">
        <f t="shared" si="23"/>
        <v>3.150000000002251E-2</v>
      </c>
      <c r="T84" s="52">
        <f t="shared" si="27"/>
        <v>100.15355714285715</v>
      </c>
      <c r="U84" s="263">
        <f t="shared" si="25"/>
        <v>6.8288571428553269E-2</v>
      </c>
      <c r="V84" s="609" t="str">
        <f t="shared" si="19"/>
        <v>---</v>
      </c>
      <c r="W84" s="247">
        <v>0</v>
      </c>
      <c r="X84" s="645"/>
      <c r="Y84" s="216"/>
    </row>
    <row r="85" spans="1:25">
      <c r="A85" s="2513">
        <v>36770</v>
      </c>
      <c r="B85" s="2548">
        <v>100.41533879685005</v>
      </c>
      <c r="C85" s="2537">
        <f t="shared" si="20"/>
        <v>-3.2176340096199851E-2</v>
      </c>
      <c r="D85" s="1733">
        <f t="shared" si="29"/>
        <v>1.1000000000000001</v>
      </c>
      <c r="E85" s="687">
        <f t="shared" si="24"/>
        <v>100.43462573129666</v>
      </c>
      <c r="F85" s="266">
        <f t="shared" si="21"/>
        <v>1.2206098409961896E-2</v>
      </c>
      <c r="G85" s="611">
        <f t="shared" si="26"/>
        <v>100.29627167578751</v>
      </c>
      <c r="H85" s="633">
        <f t="shared" si="22"/>
        <v>8.5442159812913587E-2</v>
      </c>
      <c r="I85" s="1709" t="s">
        <v>344</v>
      </c>
      <c r="J85" s="2530" t="str">
        <f t="shared" si="17"/>
        <v>---</v>
      </c>
      <c r="K85" s="2527">
        <v>0</v>
      </c>
      <c r="L85" s="1670"/>
      <c r="M85" s="10"/>
      <c r="N85" s="201">
        <v>36770</v>
      </c>
      <c r="O85" s="710">
        <v>100.18219999999999</v>
      </c>
      <c r="P85" s="36">
        <f t="shared" si="18"/>
        <v>-0.10540000000000305</v>
      </c>
      <c r="Q85" s="263">
        <f t="shared" si="30"/>
        <v>0.75</v>
      </c>
      <c r="R85" s="394">
        <f t="shared" si="28"/>
        <v>100.2636</v>
      </c>
      <c r="S85" s="297">
        <f t="shared" si="23"/>
        <v>-3.1800000000018258E-2</v>
      </c>
      <c r="T85" s="687">
        <f t="shared" si="27"/>
        <v>100.19351428571429</v>
      </c>
      <c r="U85" s="266">
        <f t="shared" si="25"/>
        <v>3.9957142857133476E-2</v>
      </c>
      <c r="V85" s="609" t="str">
        <f t="shared" si="19"/>
        <v>---</v>
      </c>
      <c r="W85" s="247">
        <v>0</v>
      </c>
      <c r="X85" s="645"/>
      <c r="Y85" s="216"/>
    </row>
    <row r="86" spans="1:25">
      <c r="A86" s="2513">
        <v>36800</v>
      </c>
      <c r="B86" s="2548">
        <v>100.3665696489898</v>
      </c>
      <c r="C86" s="2537">
        <f t="shared" si="20"/>
        <v>-4.8769147860255657E-2</v>
      </c>
      <c r="D86" s="1733">
        <f t="shared" si="29"/>
        <v>1</v>
      </c>
      <c r="E86" s="687">
        <f t="shared" si="24"/>
        <v>100.40980786092871</v>
      </c>
      <c r="F86" s="266">
        <f t="shared" si="21"/>
        <v>-2.4817870367954242E-2</v>
      </c>
      <c r="G86" s="611">
        <f t="shared" si="26"/>
        <v>100.3527768735368</v>
      </c>
      <c r="H86" s="633">
        <f t="shared" si="22"/>
        <v>5.6505197749288527E-2</v>
      </c>
      <c r="I86" s="1709" t="s">
        <v>350</v>
      </c>
      <c r="J86" s="2530" t="str">
        <f t="shared" si="17"/>
        <v>---</v>
      </c>
      <c r="K86" s="2527">
        <v>0</v>
      </c>
      <c r="L86" s="1670"/>
      <c r="M86" s="10"/>
      <c r="N86" s="201">
        <v>36800</v>
      </c>
      <c r="O86" s="710">
        <v>99.991950000000003</v>
      </c>
      <c r="P86" s="36">
        <f t="shared" si="18"/>
        <v>-0.19024999999999181</v>
      </c>
      <c r="Q86" s="263">
        <f t="shared" si="30"/>
        <v>0.46</v>
      </c>
      <c r="R86" s="394">
        <f t="shared" si="28"/>
        <v>100.15391666666666</v>
      </c>
      <c r="S86" s="297">
        <f t="shared" si="23"/>
        <v>-0.10968333333333646</v>
      </c>
      <c r="T86" s="687">
        <f t="shared" si="27"/>
        <v>100.19270714285713</v>
      </c>
      <c r="U86" s="266">
        <f t="shared" si="25"/>
        <v>-8.0714285715544065E-4</v>
      </c>
      <c r="V86" s="609" t="str">
        <f t="shared" si="19"/>
        <v>---</v>
      </c>
      <c r="W86" s="247">
        <v>0</v>
      </c>
      <c r="X86" s="645"/>
      <c r="Y86" s="216"/>
    </row>
    <row r="87" spans="1:25">
      <c r="A87" s="2513">
        <v>36831</v>
      </c>
      <c r="B87" s="2548">
        <v>100.29467532736368</v>
      </c>
      <c r="C87" s="2537">
        <f t="shared" si="20"/>
        <v>-7.1894321626118085E-2</v>
      </c>
      <c r="D87" s="1733">
        <f t="shared" si="29"/>
        <v>0.8</v>
      </c>
      <c r="E87" s="687">
        <f t="shared" si="24"/>
        <v>100.35886125773452</v>
      </c>
      <c r="F87" s="266">
        <f t="shared" si="21"/>
        <v>-5.0946603194191198E-2</v>
      </c>
      <c r="G87" s="611">
        <f t="shared" si="26"/>
        <v>100.37490706814022</v>
      </c>
      <c r="H87" s="633">
        <f t="shared" si="22"/>
        <v>2.213019460342025E-2</v>
      </c>
      <c r="I87" s="1709" t="s">
        <v>350</v>
      </c>
      <c r="J87" s="2530" t="str">
        <f t="shared" si="17"/>
        <v>---</v>
      </c>
      <c r="K87" s="2527">
        <v>0</v>
      </c>
      <c r="L87" s="1670"/>
      <c r="M87" s="10"/>
      <c r="N87" s="201">
        <v>36831</v>
      </c>
      <c r="O87" s="710">
        <v>99.699590000000001</v>
      </c>
      <c r="P87" s="36">
        <f t="shared" si="18"/>
        <v>-0.29236000000000217</v>
      </c>
      <c r="Q87" s="263">
        <f t="shared" si="30"/>
        <v>7.0000000000000007E-2</v>
      </c>
      <c r="R87" s="394">
        <f t="shared" si="28"/>
        <v>99.957913333333337</v>
      </c>
      <c r="S87" s="297">
        <f t="shared" si="23"/>
        <v>-0.19600333333332287</v>
      </c>
      <c r="T87" s="687">
        <f t="shared" si="27"/>
        <v>100.13614857142855</v>
      </c>
      <c r="U87" s="266">
        <f t="shared" si="25"/>
        <v>-5.6558571428581672E-2</v>
      </c>
      <c r="V87" s="609" t="str">
        <f t="shared" si="19"/>
        <v>---</v>
      </c>
      <c r="W87" s="247">
        <v>0</v>
      </c>
      <c r="X87" s="645"/>
      <c r="Y87" s="216"/>
    </row>
    <row r="88" spans="1:25">
      <c r="A88" s="2514">
        <v>36861</v>
      </c>
      <c r="B88" s="2549">
        <v>100.1976251239501</v>
      </c>
      <c r="C88" s="2538">
        <f t="shared" si="20"/>
        <v>-9.7050203413573399E-2</v>
      </c>
      <c r="D88" s="1734">
        <f t="shared" si="29"/>
        <v>0.6</v>
      </c>
      <c r="E88" s="688">
        <f t="shared" si="24"/>
        <v>100.28629003343453</v>
      </c>
      <c r="F88" s="267">
        <f t="shared" si="21"/>
        <v>-7.2571224299991854E-2</v>
      </c>
      <c r="G88" s="612">
        <f t="shared" si="26"/>
        <v>100.3630668279734</v>
      </c>
      <c r="H88" s="634">
        <f t="shared" si="22"/>
        <v>-1.1840240166819171E-2</v>
      </c>
      <c r="I88" s="1710" t="s">
        <v>346</v>
      </c>
      <c r="J88" s="2531" t="str">
        <f t="shared" si="17"/>
        <v>---</v>
      </c>
      <c r="K88" s="2528">
        <v>0</v>
      </c>
      <c r="L88" s="1671"/>
      <c r="M88" s="10"/>
      <c r="N88" s="201">
        <v>36861</v>
      </c>
      <c r="O88" s="711">
        <v>99.381780000000006</v>
      </c>
      <c r="P88" s="242">
        <f t="shared" si="18"/>
        <v>-0.31780999999999437</v>
      </c>
      <c r="Q88" s="543">
        <f t="shared" si="30"/>
        <v>-0.34</v>
      </c>
      <c r="R88" s="492">
        <f t="shared" si="28"/>
        <v>99.69110666666667</v>
      </c>
      <c r="S88" s="490">
        <f t="shared" si="23"/>
        <v>-0.26680666666666752</v>
      </c>
      <c r="T88" s="687">
        <f t="shared" si="27"/>
        <v>100.02024571428571</v>
      </c>
      <c r="U88" s="266">
        <f t="shared" si="25"/>
        <v>-0.11590285714284221</v>
      </c>
      <c r="V88" s="609" t="str">
        <f t="shared" si="19"/>
        <v>---</v>
      </c>
      <c r="W88" s="247">
        <v>0</v>
      </c>
      <c r="X88" s="645"/>
      <c r="Y88" s="216"/>
    </row>
    <row r="89" spans="1:25">
      <c r="A89" s="2513">
        <v>36892</v>
      </c>
      <c r="B89" s="2548">
        <v>100.03967220582793</v>
      </c>
      <c r="C89" s="2537">
        <f t="shared" si="20"/>
        <v>-0.15795291812217727</v>
      </c>
      <c r="D89" s="1733">
        <f t="shared" si="29"/>
        <v>0.4</v>
      </c>
      <c r="E89" s="687">
        <f t="shared" si="24"/>
        <v>100.17732421904724</v>
      </c>
      <c r="F89" s="266">
        <f t="shared" si="21"/>
        <v>-0.10896581438728958</v>
      </c>
      <c r="G89" s="611">
        <f t="shared" si="26"/>
        <v>100.31463135714594</v>
      </c>
      <c r="H89" s="633">
        <f t="shared" si="22"/>
        <v>-4.8435470827456584E-2</v>
      </c>
      <c r="I89" s="1709" t="s">
        <v>346</v>
      </c>
      <c r="J89" s="2532" t="str">
        <f t="shared" si="17"/>
        <v>---</v>
      </c>
      <c r="K89" s="2527">
        <v>0</v>
      </c>
      <c r="L89" s="1670"/>
      <c r="M89" s="10"/>
      <c r="N89" s="200">
        <v>36892</v>
      </c>
      <c r="O89" s="710">
        <v>99.133539999999996</v>
      </c>
      <c r="P89" s="36">
        <f t="shared" si="18"/>
        <v>-0.24824000000000979</v>
      </c>
      <c r="Q89" s="263">
        <f t="shared" si="30"/>
        <v>-0.68</v>
      </c>
      <c r="R89" s="394">
        <f t="shared" si="28"/>
        <v>99.404969999999992</v>
      </c>
      <c r="S89" s="297">
        <f t="shared" si="23"/>
        <v>-0.28613666666667825</v>
      </c>
      <c r="T89" s="689">
        <f t="shared" si="27"/>
        <v>99.856808571428573</v>
      </c>
      <c r="U89" s="268">
        <f t="shared" si="25"/>
        <v>-0.16343714285713418</v>
      </c>
      <c r="V89" s="609" t="str">
        <f t="shared" si="19"/>
        <v>---</v>
      </c>
      <c r="W89" s="247">
        <v>0</v>
      </c>
      <c r="X89" s="645"/>
      <c r="Y89" s="216"/>
    </row>
    <row r="90" spans="1:25">
      <c r="A90" s="2513">
        <v>36923</v>
      </c>
      <c r="B90" s="2548">
        <v>99.838510140107005</v>
      </c>
      <c r="C90" s="2537">
        <f t="shared" si="20"/>
        <v>-0.2011620657209221</v>
      </c>
      <c r="D90" s="1733">
        <f t="shared" si="29"/>
        <v>0</v>
      </c>
      <c r="E90" s="687">
        <f t="shared" si="24"/>
        <v>100.02526915662834</v>
      </c>
      <c r="F90" s="266">
        <f t="shared" si="21"/>
        <v>-0.15205506241889566</v>
      </c>
      <c r="G90" s="611">
        <f t="shared" si="26"/>
        <v>100.2285580542907</v>
      </c>
      <c r="H90" s="633">
        <f t="shared" si="22"/>
        <v>-8.6073302855240286E-2</v>
      </c>
      <c r="I90" s="1709" t="s">
        <v>346</v>
      </c>
      <c r="J90" s="2530" t="str">
        <f t="shared" si="17"/>
        <v>---</v>
      </c>
      <c r="K90" s="2527">
        <v>0</v>
      </c>
      <c r="L90" s="1670"/>
      <c r="M90" s="10"/>
      <c r="N90" s="201">
        <v>36923</v>
      </c>
      <c r="O90" s="710">
        <v>99.018219999999999</v>
      </c>
      <c r="P90" s="36">
        <f t="shared" si="18"/>
        <v>-0.11531999999999698</v>
      </c>
      <c r="Q90" s="263">
        <f t="shared" si="30"/>
        <v>-0.89</v>
      </c>
      <c r="R90" s="394">
        <f t="shared" si="28"/>
        <v>99.177846666666667</v>
      </c>
      <c r="S90" s="297">
        <f t="shared" si="23"/>
        <v>-0.22712333333332424</v>
      </c>
      <c r="T90" s="687">
        <f t="shared" si="27"/>
        <v>99.670697142857151</v>
      </c>
      <c r="U90" s="266">
        <f t="shared" si="25"/>
        <v>-0.18611142857142227</v>
      </c>
      <c r="V90" s="609" t="str">
        <f t="shared" si="19"/>
        <v>---</v>
      </c>
      <c r="W90" s="247">
        <v>0</v>
      </c>
      <c r="X90" s="645"/>
      <c r="Y90" s="216"/>
    </row>
    <row r="91" spans="1:25">
      <c r="A91" s="2513">
        <v>36951</v>
      </c>
      <c r="B91" s="2548">
        <v>99.622950790955869</v>
      </c>
      <c r="C91" s="2537">
        <f t="shared" si="20"/>
        <v>-0.21555934915113539</v>
      </c>
      <c r="D91" s="1733">
        <f t="shared" si="29"/>
        <v>-0.3</v>
      </c>
      <c r="E91" s="687">
        <f t="shared" si="24"/>
        <v>99.833711045630267</v>
      </c>
      <c r="F91" s="266">
        <f t="shared" si="21"/>
        <v>-0.19155811099807352</v>
      </c>
      <c r="G91" s="611">
        <f t="shared" si="26"/>
        <v>100.11076314772063</v>
      </c>
      <c r="H91" s="633">
        <f t="shared" si="22"/>
        <v>-0.11779490657006875</v>
      </c>
      <c r="I91" s="1709" t="s">
        <v>346</v>
      </c>
      <c r="J91" s="2530" t="str">
        <f t="shared" si="17"/>
        <v>---</v>
      </c>
      <c r="K91" s="2527">
        <v>0</v>
      </c>
      <c r="L91" s="1670"/>
      <c r="M91" s="10"/>
      <c r="N91" s="201">
        <v>36951</v>
      </c>
      <c r="O91" s="710">
        <v>98.947829999999996</v>
      </c>
      <c r="P91" s="36">
        <f t="shared" si="18"/>
        <v>-7.0390000000003283E-2</v>
      </c>
      <c r="Q91" s="263">
        <f t="shared" si="30"/>
        <v>-1.05</v>
      </c>
      <c r="R91" s="394">
        <f t="shared" si="28"/>
        <v>99.033196666666655</v>
      </c>
      <c r="S91" s="297">
        <f t="shared" si="23"/>
        <v>-0.14465000000001282</v>
      </c>
      <c r="T91" s="687">
        <f t="shared" si="27"/>
        <v>99.479301428571418</v>
      </c>
      <c r="U91" s="266">
        <f t="shared" si="25"/>
        <v>-0.19139571428573277</v>
      </c>
      <c r="V91" s="609" t="str">
        <f t="shared" si="19"/>
        <v>---</v>
      </c>
      <c r="W91" s="247">
        <v>0</v>
      </c>
      <c r="X91" s="645"/>
      <c r="Y91" s="216"/>
    </row>
    <row r="92" spans="1:25">
      <c r="A92" s="2513">
        <v>36982</v>
      </c>
      <c r="B92" s="2548">
        <v>99.440218233702723</v>
      </c>
      <c r="C92" s="2537">
        <f t="shared" si="20"/>
        <v>-0.18273255725314641</v>
      </c>
      <c r="D92" s="1733">
        <f t="shared" si="29"/>
        <v>-0.7</v>
      </c>
      <c r="E92" s="687">
        <f t="shared" si="24"/>
        <v>99.63389305492187</v>
      </c>
      <c r="F92" s="266">
        <f t="shared" si="21"/>
        <v>-0.19981799070839656</v>
      </c>
      <c r="G92" s="611">
        <f t="shared" si="26"/>
        <v>99.971460210128157</v>
      </c>
      <c r="H92" s="633">
        <f t="shared" si="22"/>
        <v>-0.13930293759247547</v>
      </c>
      <c r="I92" s="1709" t="s">
        <v>346</v>
      </c>
      <c r="J92" s="2530" t="str">
        <f t="shared" si="17"/>
        <v>---</v>
      </c>
      <c r="K92" s="2527">
        <v>0</v>
      </c>
      <c r="L92" s="1670"/>
      <c r="M92" s="10"/>
      <c r="N92" s="201">
        <v>36982</v>
      </c>
      <c r="O92" s="710">
        <v>98.798389999999998</v>
      </c>
      <c r="P92" s="36">
        <f t="shared" si="18"/>
        <v>-0.14943999999999846</v>
      </c>
      <c r="Q92" s="263">
        <f t="shared" si="30"/>
        <v>-1.3</v>
      </c>
      <c r="R92" s="394">
        <f t="shared" si="28"/>
        <v>98.921479999999988</v>
      </c>
      <c r="S92" s="297">
        <f t="shared" si="23"/>
        <v>-0.11171666666666624</v>
      </c>
      <c r="T92" s="687">
        <f t="shared" si="27"/>
        <v>99.281614285714298</v>
      </c>
      <c r="U92" s="266">
        <f t="shared" si="25"/>
        <v>-0.19768714285712008</v>
      </c>
      <c r="V92" s="609" t="str">
        <f t="shared" si="19"/>
        <v>---</v>
      </c>
      <c r="W92" s="247">
        <v>0</v>
      </c>
      <c r="X92" s="645"/>
      <c r="Y92" s="216"/>
    </row>
    <row r="93" spans="1:25">
      <c r="A93" s="2513">
        <v>37012</v>
      </c>
      <c r="B93" s="2548">
        <v>99.278589288383429</v>
      </c>
      <c r="C93" s="2537">
        <f t="shared" si="20"/>
        <v>-0.16162894531929339</v>
      </c>
      <c r="D93" s="1733">
        <f t="shared" si="29"/>
        <v>-1</v>
      </c>
      <c r="E93" s="687">
        <f t="shared" si="24"/>
        <v>99.447252771014007</v>
      </c>
      <c r="F93" s="266">
        <f t="shared" si="21"/>
        <v>-0.18664028390786314</v>
      </c>
      <c r="G93" s="611">
        <f t="shared" si="26"/>
        <v>99.816034444327244</v>
      </c>
      <c r="H93" s="633">
        <f t="shared" si="22"/>
        <v>-0.1554257658009135</v>
      </c>
      <c r="I93" s="1709" t="s">
        <v>346</v>
      </c>
      <c r="J93" s="2530" t="str">
        <f t="shared" si="17"/>
        <v>---</v>
      </c>
      <c r="K93" s="2527">
        <v>0</v>
      </c>
      <c r="L93" s="1670"/>
      <c r="M93" s="10"/>
      <c r="N93" s="201">
        <v>37012</v>
      </c>
      <c r="O93" s="710">
        <v>98.480270000000004</v>
      </c>
      <c r="P93" s="36">
        <f t="shared" si="18"/>
        <v>-0.3181199999999933</v>
      </c>
      <c r="Q93" s="263">
        <f t="shared" si="30"/>
        <v>-1.71</v>
      </c>
      <c r="R93" s="394">
        <f t="shared" si="28"/>
        <v>98.742163333333338</v>
      </c>
      <c r="S93" s="297">
        <f t="shared" si="23"/>
        <v>-0.1793166666666508</v>
      </c>
      <c r="T93" s="687">
        <f t="shared" si="27"/>
        <v>99.065659999999994</v>
      </c>
      <c r="U93" s="266">
        <f t="shared" si="25"/>
        <v>-0.21595428571430375</v>
      </c>
      <c r="V93" s="609" t="str">
        <f t="shared" si="19"/>
        <v>---</v>
      </c>
      <c r="W93" s="247">
        <v>0</v>
      </c>
      <c r="X93" s="645"/>
      <c r="Y93" s="216"/>
    </row>
    <row r="94" spans="1:25">
      <c r="A94" s="2513">
        <v>37043</v>
      </c>
      <c r="B94" s="2548">
        <v>99.110008373260996</v>
      </c>
      <c r="C94" s="2537">
        <f t="shared" si="20"/>
        <v>-0.16858091512243334</v>
      </c>
      <c r="D94" s="1733">
        <f t="shared" si="29"/>
        <v>-1.3</v>
      </c>
      <c r="E94" s="687">
        <f t="shared" si="24"/>
        <v>99.276271965115711</v>
      </c>
      <c r="F94" s="266">
        <f t="shared" si="21"/>
        <v>-0.17098080589829578</v>
      </c>
      <c r="G94" s="611">
        <f t="shared" si="26"/>
        <v>99.64679630802685</v>
      </c>
      <c r="H94" s="633">
        <f t="shared" si="22"/>
        <v>-0.16923813630039319</v>
      </c>
      <c r="I94" s="1709" t="s">
        <v>346</v>
      </c>
      <c r="J94" s="2530" t="str">
        <f t="shared" si="17"/>
        <v>---</v>
      </c>
      <c r="K94" s="2527">
        <v>0</v>
      </c>
      <c r="L94" s="1670"/>
      <c r="M94" s="10"/>
      <c r="N94" s="201">
        <v>37043</v>
      </c>
      <c r="O94" s="710">
        <v>98.087720000000004</v>
      </c>
      <c r="P94" s="36">
        <f t="shared" si="18"/>
        <v>-0.39254999999999995</v>
      </c>
      <c r="Q94" s="263">
        <f t="shared" si="30"/>
        <v>-2.1800000000000002</v>
      </c>
      <c r="R94" s="394">
        <f t="shared" si="28"/>
        <v>98.455460000000002</v>
      </c>
      <c r="S94" s="297">
        <f t="shared" si="23"/>
        <v>-0.28670333333333531</v>
      </c>
      <c r="T94" s="687">
        <f t="shared" si="27"/>
        <v>98.835392857142864</v>
      </c>
      <c r="U94" s="266">
        <f t="shared" si="25"/>
        <v>-0.23026714285713012</v>
      </c>
      <c r="V94" s="609" t="str">
        <f t="shared" si="19"/>
        <v>---</v>
      </c>
      <c r="W94" s="247">
        <v>0</v>
      </c>
      <c r="X94" s="645"/>
      <c r="Y94" s="216"/>
    </row>
    <row r="95" spans="1:25">
      <c r="A95" s="2513">
        <v>37073</v>
      </c>
      <c r="B95" s="2548">
        <v>98.897916621362214</v>
      </c>
      <c r="C95" s="2537">
        <f t="shared" si="20"/>
        <v>-0.21209175189878238</v>
      </c>
      <c r="D95" s="1733">
        <f t="shared" si="29"/>
        <v>-1.5</v>
      </c>
      <c r="E95" s="687">
        <f t="shared" si="24"/>
        <v>99.095504761002232</v>
      </c>
      <c r="F95" s="266">
        <f t="shared" si="21"/>
        <v>-0.18076720411347935</v>
      </c>
      <c r="G95" s="611">
        <f t="shared" si="26"/>
        <v>99.461123664800041</v>
      </c>
      <c r="H95" s="633">
        <f t="shared" si="22"/>
        <v>-0.18567264322680899</v>
      </c>
      <c r="I95" s="1709" t="s">
        <v>346</v>
      </c>
      <c r="J95" s="2530" t="str">
        <f t="shared" si="17"/>
        <v>---</v>
      </c>
      <c r="K95" s="2527">
        <v>0</v>
      </c>
      <c r="L95" s="1670"/>
      <c r="M95" s="10"/>
      <c r="N95" s="201">
        <v>37073</v>
      </c>
      <c r="O95" s="710">
        <v>97.757040000000003</v>
      </c>
      <c r="P95" s="36">
        <f t="shared" si="18"/>
        <v>-0.33068000000000097</v>
      </c>
      <c r="Q95" s="263">
        <f t="shared" si="30"/>
        <v>-2.56</v>
      </c>
      <c r="R95" s="394">
        <f t="shared" si="28"/>
        <v>98.108343333333337</v>
      </c>
      <c r="S95" s="297">
        <f t="shared" si="23"/>
        <v>-0.34711666666666474</v>
      </c>
      <c r="T95" s="687">
        <f t="shared" si="27"/>
        <v>98.603287142857127</v>
      </c>
      <c r="U95" s="266">
        <f t="shared" si="25"/>
        <v>-0.23210571428573701</v>
      </c>
      <c r="V95" s="609" t="str">
        <f t="shared" si="19"/>
        <v>---</v>
      </c>
      <c r="W95" s="247">
        <v>0</v>
      </c>
      <c r="X95" s="645"/>
      <c r="Y95" s="216"/>
    </row>
    <row r="96" spans="1:25">
      <c r="A96" s="2513">
        <v>37104</v>
      </c>
      <c r="B96" s="2548">
        <v>98.646843985634973</v>
      </c>
      <c r="C96" s="2537">
        <f t="shared" si="20"/>
        <v>-0.25107263572724037</v>
      </c>
      <c r="D96" s="1733">
        <f t="shared" si="29"/>
        <v>-1.8</v>
      </c>
      <c r="E96" s="687">
        <f t="shared" si="24"/>
        <v>98.88492299341938</v>
      </c>
      <c r="F96" s="266">
        <f t="shared" si="21"/>
        <v>-0.21058176758285185</v>
      </c>
      <c r="G96" s="611">
        <f t="shared" si="26"/>
        <v>99.262148204772458</v>
      </c>
      <c r="H96" s="633">
        <f t="shared" si="22"/>
        <v>-0.19897546002758304</v>
      </c>
      <c r="I96" s="1709" t="s">
        <v>346</v>
      </c>
      <c r="J96" s="2530" t="str">
        <f t="shared" si="17"/>
        <v>---</v>
      </c>
      <c r="K96" s="2527">
        <v>0</v>
      </c>
      <c r="L96" s="1670"/>
      <c r="M96" s="10"/>
      <c r="N96" s="201">
        <v>37104</v>
      </c>
      <c r="O96" s="710">
        <v>97.599329999999995</v>
      </c>
      <c r="P96" s="36">
        <f t="shared" si="18"/>
        <v>-0.15771000000000868</v>
      </c>
      <c r="Q96" s="263">
        <f t="shared" si="30"/>
        <v>-2.68</v>
      </c>
      <c r="R96" s="394">
        <f t="shared" si="28"/>
        <v>97.814696666666677</v>
      </c>
      <c r="S96" s="297">
        <f t="shared" si="23"/>
        <v>-0.29364666666666039</v>
      </c>
      <c r="T96" s="687">
        <f t="shared" si="27"/>
        <v>98.38411428571429</v>
      </c>
      <c r="U96" s="266">
        <f t="shared" si="25"/>
        <v>-0.21917285714283707</v>
      </c>
      <c r="V96" s="609" t="str">
        <f t="shared" si="19"/>
        <v>---</v>
      </c>
      <c r="W96" s="247">
        <v>0</v>
      </c>
      <c r="X96" s="645"/>
      <c r="Y96" s="216"/>
    </row>
    <row r="97" spans="1:25">
      <c r="A97" s="2513">
        <v>37135</v>
      </c>
      <c r="B97" s="2548">
        <v>98.438921916031589</v>
      </c>
      <c r="C97" s="2537">
        <f t="shared" si="20"/>
        <v>-0.20792206960338433</v>
      </c>
      <c r="D97" s="1733">
        <f t="shared" si="29"/>
        <v>-2</v>
      </c>
      <c r="E97" s="687">
        <f t="shared" si="24"/>
        <v>98.661227507676259</v>
      </c>
      <c r="F97" s="266">
        <f t="shared" si="21"/>
        <v>-0.22369548574312148</v>
      </c>
      <c r="G97" s="611">
        <f t="shared" si="26"/>
        <v>99.062207029904556</v>
      </c>
      <c r="H97" s="633">
        <f t="shared" si="22"/>
        <v>-0.1999411748679023</v>
      </c>
      <c r="I97" s="1709" t="s">
        <v>346</v>
      </c>
      <c r="J97" s="2530" t="str">
        <f t="shared" si="17"/>
        <v>---</v>
      </c>
      <c r="K97" s="2527">
        <v>0</v>
      </c>
      <c r="L97" s="1670"/>
      <c r="M97" s="10"/>
      <c r="N97" s="201">
        <v>37135</v>
      </c>
      <c r="O97" s="710">
        <v>97.571290000000005</v>
      </c>
      <c r="P97" s="36">
        <f t="shared" si="18"/>
        <v>-2.8039999999990073E-2</v>
      </c>
      <c r="Q97" s="263">
        <f t="shared" si="30"/>
        <v>-2.61</v>
      </c>
      <c r="R97" s="394">
        <f t="shared" si="28"/>
        <v>97.642553333333339</v>
      </c>
      <c r="S97" s="297">
        <f t="shared" si="23"/>
        <v>-0.17214333333333798</v>
      </c>
      <c r="T97" s="687">
        <f t="shared" si="27"/>
        <v>98.177409999999995</v>
      </c>
      <c r="U97" s="266">
        <f t="shared" si="25"/>
        <v>-0.20670428571429511</v>
      </c>
      <c r="V97" s="609" t="str">
        <f t="shared" si="19"/>
        <v>---</v>
      </c>
      <c r="W97" s="247">
        <v>0</v>
      </c>
      <c r="X97" s="645"/>
      <c r="Y97" s="216"/>
    </row>
    <row r="98" spans="1:25">
      <c r="A98" s="2513">
        <v>37165</v>
      </c>
      <c r="B98" s="2548">
        <v>98.288881743332979</v>
      </c>
      <c r="C98" s="2537">
        <f t="shared" si="20"/>
        <v>-0.15004017269860981</v>
      </c>
      <c r="D98" s="1733">
        <f t="shared" si="29"/>
        <v>-2.1</v>
      </c>
      <c r="E98" s="687">
        <f t="shared" si="24"/>
        <v>98.458215881666504</v>
      </c>
      <c r="F98" s="266">
        <f t="shared" si="21"/>
        <v>-0.20301162600975431</v>
      </c>
      <c r="G98" s="611">
        <f t="shared" si="26"/>
        <v>98.871625737386992</v>
      </c>
      <c r="H98" s="633">
        <f t="shared" si="22"/>
        <v>-0.19058129251756384</v>
      </c>
      <c r="I98" s="1709" t="s">
        <v>346</v>
      </c>
      <c r="J98" s="2530" t="str">
        <f t="shared" si="17"/>
        <v>---</v>
      </c>
      <c r="K98" s="2527">
        <v>0</v>
      </c>
      <c r="L98" s="1670"/>
      <c r="M98" s="10"/>
      <c r="N98" s="201">
        <v>37165</v>
      </c>
      <c r="O98" s="710">
        <v>97.632949999999994</v>
      </c>
      <c r="P98" s="36">
        <f t="shared" si="18"/>
        <v>6.1659999999989168E-2</v>
      </c>
      <c r="Q98" s="263">
        <f t="shared" si="30"/>
        <v>-2.36</v>
      </c>
      <c r="R98" s="394">
        <f t="shared" si="28"/>
        <v>97.601189999999988</v>
      </c>
      <c r="S98" s="297">
        <f t="shared" si="23"/>
        <v>-4.1363333333350738E-2</v>
      </c>
      <c r="T98" s="687">
        <f t="shared" si="27"/>
        <v>97.989569999999986</v>
      </c>
      <c r="U98" s="266">
        <f t="shared" si="25"/>
        <v>-0.18784000000000844</v>
      </c>
      <c r="V98" s="609" t="str">
        <f t="shared" si="19"/>
        <v>---</v>
      </c>
      <c r="W98" s="247">
        <v>0</v>
      </c>
      <c r="X98" s="645"/>
      <c r="Y98" s="216"/>
    </row>
    <row r="99" spans="1:25">
      <c r="A99" s="2517">
        <v>37196</v>
      </c>
      <c r="B99" s="2548">
        <v>98.23182985418542</v>
      </c>
      <c r="C99" s="2537">
        <f t="shared" si="20"/>
        <v>-5.7051889147558654E-2</v>
      </c>
      <c r="D99" s="1736">
        <f t="shared" si="29"/>
        <v>-2.1</v>
      </c>
      <c r="E99" s="1183">
        <f t="shared" si="24"/>
        <v>98.319877837850001</v>
      </c>
      <c r="F99" s="1185">
        <f t="shared" si="21"/>
        <v>-0.13833804381650339</v>
      </c>
      <c r="G99" s="652">
        <f t="shared" si="26"/>
        <v>98.698998826027378</v>
      </c>
      <c r="H99" s="653">
        <f t="shared" si="22"/>
        <v>-0.17262691135961461</v>
      </c>
      <c r="I99" s="1713" t="s">
        <v>346</v>
      </c>
      <c r="J99" s="2530" t="str">
        <f t="shared" si="17"/>
        <v>谷</v>
      </c>
      <c r="K99" s="2527">
        <v>-1</v>
      </c>
      <c r="L99" s="1670"/>
      <c r="M99" s="10"/>
      <c r="N99" s="250">
        <v>37196</v>
      </c>
      <c r="O99" s="713">
        <v>97.775700000000001</v>
      </c>
      <c r="P99" s="251">
        <f t="shared" si="18"/>
        <v>0.14275000000000659</v>
      </c>
      <c r="Q99" s="693">
        <f t="shared" si="30"/>
        <v>-1.93</v>
      </c>
      <c r="R99" s="393">
        <f t="shared" si="28"/>
        <v>97.659980000000004</v>
      </c>
      <c r="S99" s="295">
        <f t="shared" si="23"/>
        <v>5.8790000000016107E-2</v>
      </c>
      <c r="T99" s="683">
        <f t="shared" si="27"/>
        <v>97.843471428571434</v>
      </c>
      <c r="U99" s="693">
        <f t="shared" si="25"/>
        <v>-0.14609857142855276</v>
      </c>
      <c r="V99" s="608" t="str">
        <f t="shared" si="19"/>
        <v>谷</v>
      </c>
      <c r="W99" s="252">
        <v>-1</v>
      </c>
      <c r="X99" s="645"/>
      <c r="Y99" s="216"/>
    </row>
    <row r="100" spans="1:25">
      <c r="A100" s="2518">
        <v>37226</v>
      </c>
      <c r="B100" s="2549">
        <v>98.233567924858505</v>
      </c>
      <c r="C100" s="2540">
        <f t="shared" si="20"/>
        <v>1.7380706730847351E-3</v>
      </c>
      <c r="D100" s="1737">
        <f t="shared" si="29"/>
        <v>-2</v>
      </c>
      <c r="E100" s="684">
        <f t="shared" si="24"/>
        <v>98.251426507458973</v>
      </c>
      <c r="F100" s="694">
        <f t="shared" si="21"/>
        <v>-6.8451330391027909E-2</v>
      </c>
      <c r="G100" s="395">
        <f t="shared" si="26"/>
        <v>98.549710059809513</v>
      </c>
      <c r="H100" s="298">
        <f t="shared" si="22"/>
        <v>-0.14928876621786458</v>
      </c>
      <c r="I100" s="1714" t="s">
        <v>346</v>
      </c>
      <c r="J100" s="2534" t="str">
        <f t="shared" si="17"/>
        <v>---</v>
      </c>
      <c r="K100" s="2528">
        <v>0</v>
      </c>
      <c r="L100" s="1671"/>
      <c r="M100" s="10"/>
      <c r="N100" s="202">
        <v>37226</v>
      </c>
      <c r="O100" s="710">
        <v>97.960660000000004</v>
      </c>
      <c r="P100" s="36">
        <f t="shared" si="18"/>
        <v>0.18496000000000379</v>
      </c>
      <c r="Q100" s="543">
        <f t="shared" si="30"/>
        <v>-1.43</v>
      </c>
      <c r="R100" s="394">
        <f t="shared" si="28"/>
        <v>97.78976999999999</v>
      </c>
      <c r="S100" s="297">
        <f t="shared" si="23"/>
        <v>0.12978999999998564</v>
      </c>
      <c r="T100" s="688">
        <f t="shared" si="27"/>
        <v>97.769241428571419</v>
      </c>
      <c r="U100" s="267">
        <f t="shared" si="25"/>
        <v>-7.4230000000014229E-2</v>
      </c>
      <c r="V100" s="609" t="str">
        <f t="shared" si="19"/>
        <v>---</v>
      </c>
      <c r="W100" s="247">
        <v>0</v>
      </c>
      <c r="X100" s="645"/>
      <c r="Y100" s="216"/>
    </row>
    <row r="101" spans="1:25">
      <c r="A101" s="2513">
        <v>37257</v>
      </c>
      <c r="B101" s="2548">
        <v>98.274381390952712</v>
      </c>
      <c r="C101" s="2537">
        <f t="shared" si="20"/>
        <v>4.0813466094206774E-2</v>
      </c>
      <c r="D101" s="1733">
        <f t="shared" si="29"/>
        <v>-1.8</v>
      </c>
      <c r="E101" s="687">
        <f t="shared" si="24"/>
        <v>98.24659305666556</v>
      </c>
      <c r="F101" s="266">
        <f t="shared" si="21"/>
        <v>-4.8334507934129078E-3</v>
      </c>
      <c r="G101" s="611">
        <f t="shared" si="26"/>
        <v>98.430334776622644</v>
      </c>
      <c r="H101" s="633">
        <f t="shared" si="22"/>
        <v>-0.1193752831868693</v>
      </c>
      <c r="I101" s="1709" t="s">
        <v>349</v>
      </c>
      <c r="J101" s="2532" t="str">
        <f t="shared" si="17"/>
        <v>---</v>
      </c>
      <c r="K101" s="2527">
        <v>0</v>
      </c>
      <c r="L101" s="1670"/>
      <c r="M101" s="10"/>
      <c r="N101" s="201">
        <v>37257</v>
      </c>
      <c r="O101" s="712">
        <v>98.159800000000004</v>
      </c>
      <c r="P101" s="244">
        <f t="shared" si="18"/>
        <v>0.19913999999999987</v>
      </c>
      <c r="Q101" s="263">
        <f t="shared" si="30"/>
        <v>-0.98</v>
      </c>
      <c r="R101" s="642">
        <f t="shared" si="28"/>
        <v>97.965386666666674</v>
      </c>
      <c r="S101" s="643">
        <f t="shared" si="23"/>
        <v>0.1756166666666843</v>
      </c>
      <c r="T101" s="687">
        <f t="shared" si="27"/>
        <v>97.779538571428574</v>
      </c>
      <c r="U101" s="266">
        <f t="shared" si="25"/>
        <v>1.0297142857154995E-2</v>
      </c>
      <c r="V101" s="609" t="str">
        <f t="shared" si="19"/>
        <v>---</v>
      </c>
      <c r="W101" s="247">
        <v>0</v>
      </c>
      <c r="X101" s="645"/>
      <c r="Y101" s="216"/>
    </row>
    <row r="102" spans="1:25">
      <c r="A102" s="2513">
        <v>37288</v>
      </c>
      <c r="B102" s="2548">
        <v>98.351178438532358</v>
      </c>
      <c r="C102" s="2537">
        <f t="shared" si="20"/>
        <v>7.6797047579646005E-2</v>
      </c>
      <c r="D102" s="1733">
        <f t="shared" si="29"/>
        <v>-1.5</v>
      </c>
      <c r="E102" s="687">
        <f t="shared" si="24"/>
        <v>98.28637591811453</v>
      </c>
      <c r="F102" s="266">
        <f t="shared" si="21"/>
        <v>3.9782861448969697E-2</v>
      </c>
      <c r="G102" s="611">
        <f t="shared" si="26"/>
        <v>98.35222932193264</v>
      </c>
      <c r="H102" s="633">
        <f t="shared" si="22"/>
        <v>-7.8105454690003739E-2</v>
      </c>
      <c r="I102" s="1709" t="s">
        <v>349</v>
      </c>
      <c r="J102" s="2530" t="str">
        <f t="shared" si="17"/>
        <v>---</v>
      </c>
      <c r="K102" s="2527">
        <v>0</v>
      </c>
      <c r="L102" s="1670"/>
      <c r="M102" s="10"/>
      <c r="N102" s="201">
        <v>37288</v>
      </c>
      <c r="O102" s="710">
        <v>98.355000000000004</v>
      </c>
      <c r="P102" s="36">
        <f t="shared" si="18"/>
        <v>0.19519999999999982</v>
      </c>
      <c r="Q102" s="263">
        <f t="shared" si="30"/>
        <v>-0.67</v>
      </c>
      <c r="R102" s="394">
        <f t="shared" si="28"/>
        <v>98.158486666666661</v>
      </c>
      <c r="S102" s="297">
        <f t="shared" si="23"/>
        <v>0.19309999999998695</v>
      </c>
      <c r="T102" s="687">
        <f t="shared" si="27"/>
        <v>97.864961428571419</v>
      </c>
      <c r="U102" s="266">
        <f t="shared" si="25"/>
        <v>8.5422857142845032E-2</v>
      </c>
      <c r="V102" s="609" t="str">
        <f t="shared" si="19"/>
        <v>---</v>
      </c>
      <c r="W102" s="247">
        <v>0</v>
      </c>
      <c r="X102" s="645"/>
      <c r="Y102" s="216"/>
    </row>
    <row r="103" spans="1:25">
      <c r="A103" s="2513">
        <v>37316</v>
      </c>
      <c r="B103" s="2548">
        <v>98.468711000873697</v>
      </c>
      <c r="C103" s="2537">
        <f t="shared" si="20"/>
        <v>0.11753256234133858</v>
      </c>
      <c r="D103" s="1733">
        <f t="shared" si="29"/>
        <v>-1.2</v>
      </c>
      <c r="E103" s="687">
        <f t="shared" si="24"/>
        <v>98.364756943452917</v>
      </c>
      <c r="F103" s="266">
        <f t="shared" si="21"/>
        <v>7.8381025338387644E-2</v>
      </c>
      <c r="G103" s="611">
        <f t="shared" si="26"/>
        <v>98.326781752681043</v>
      </c>
      <c r="H103" s="633">
        <f t="shared" si="22"/>
        <v>-2.5447569251596747E-2</v>
      </c>
      <c r="I103" s="1709" t="s">
        <v>344</v>
      </c>
      <c r="J103" s="2530" t="str">
        <f t="shared" si="17"/>
        <v>---</v>
      </c>
      <c r="K103" s="2527">
        <v>0</v>
      </c>
      <c r="L103" s="1670"/>
      <c r="M103" s="10"/>
      <c r="N103" s="201">
        <v>37316</v>
      </c>
      <c r="O103" s="710">
        <v>98.522850000000005</v>
      </c>
      <c r="P103" s="36">
        <f t="shared" si="18"/>
        <v>0.16785000000000139</v>
      </c>
      <c r="Q103" s="263">
        <f t="shared" si="30"/>
        <v>-0.43</v>
      </c>
      <c r="R103" s="394">
        <f t="shared" si="28"/>
        <v>98.345883333333333</v>
      </c>
      <c r="S103" s="297">
        <f t="shared" si="23"/>
        <v>0.18739666666667176</v>
      </c>
      <c r="T103" s="687">
        <f t="shared" si="27"/>
        <v>97.996892857142868</v>
      </c>
      <c r="U103" s="266">
        <f t="shared" si="25"/>
        <v>0.13193142857144835</v>
      </c>
      <c r="V103" s="609" t="str">
        <f t="shared" si="19"/>
        <v>---</v>
      </c>
      <c r="W103" s="247">
        <v>0</v>
      </c>
      <c r="X103" s="645"/>
      <c r="Y103" s="216"/>
    </row>
    <row r="104" spans="1:25">
      <c r="A104" s="2513">
        <v>37347</v>
      </c>
      <c r="B104" s="2548">
        <v>98.622048896586819</v>
      </c>
      <c r="C104" s="2537">
        <f t="shared" si="20"/>
        <v>0.15333789571312195</v>
      </c>
      <c r="D104" s="1733">
        <f t="shared" si="29"/>
        <v>-0.8</v>
      </c>
      <c r="E104" s="687">
        <f t="shared" si="24"/>
        <v>98.480646111997615</v>
      </c>
      <c r="F104" s="266">
        <f t="shared" si="21"/>
        <v>0.11588916854469744</v>
      </c>
      <c r="G104" s="611">
        <f t="shared" si="26"/>
        <v>98.352942749903221</v>
      </c>
      <c r="H104" s="633">
        <f t="shared" si="22"/>
        <v>2.6160997222177684E-2</v>
      </c>
      <c r="I104" s="1709" t="s">
        <v>344</v>
      </c>
      <c r="J104" s="2530" t="str">
        <f t="shared" si="17"/>
        <v>---</v>
      </c>
      <c r="K104" s="2527">
        <v>0</v>
      </c>
      <c r="L104" s="1670"/>
      <c r="M104" s="10"/>
      <c r="N104" s="201">
        <v>37347</v>
      </c>
      <c r="O104" s="710">
        <v>98.623289999999997</v>
      </c>
      <c r="P104" s="36">
        <f t="shared" si="18"/>
        <v>0.10043999999999187</v>
      </c>
      <c r="Q104" s="263">
        <f t="shared" si="30"/>
        <v>-0.18</v>
      </c>
      <c r="R104" s="394">
        <f t="shared" si="28"/>
        <v>98.500380000000007</v>
      </c>
      <c r="S104" s="297">
        <f t="shared" si="23"/>
        <v>0.15449666666667383</v>
      </c>
      <c r="T104" s="687">
        <f t="shared" si="27"/>
        <v>98.147178571428569</v>
      </c>
      <c r="U104" s="266">
        <f t="shared" si="25"/>
        <v>0.15028571428570103</v>
      </c>
      <c r="V104" s="609" t="str">
        <f t="shared" si="19"/>
        <v>---</v>
      </c>
      <c r="W104" s="247">
        <v>0</v>
      </c>
      <c r="X104" s="645"/>
      <c r="Y104" s="216"/>
    </row>
    <row r="105" spans="1:25">
      <c r="A105" s="2513">
        <v>37377</v>
      </c>
      <c r="B105" s="2548">
        <v>98.780109134758376</v>
      </c>
      <c r="C105" s="2537">
        <f t="shared" si="20"/>
        <v>0.1580602381715579</v>
      </c>
      <c r="D105" s="1733">
        <f t="shared" si="29"/>
        <v>-0.5</v>
      </c>
      <c r="E105" s="687">
        <f t="shared" si="24"/>
        <v>98.623623010739621</v>
      </c>
      <c r="F105" s="266">
        <f t="shared" si="21"/>
        <v>0.14297689874200614</v>
      </c>
      <c r="G105" s="611">
        <f t="shared" si="26"/>
        <v>98.423118091535429</v>
      </c>
      <c r="H105" s="633">
        <f t="shared" si="22"/>
        <v>7.0175341632207733E-2</v>
      </c>
      <c r="I105" s="1709" t="s">
        <v>344</v>
      </c>
      <c r="J105" s="2530" t="str">
        <f t="shared" si="17"/>
        <v>---</v>
      </c>
      <c r="K105" s="2527">
        <v>0</v>
      </c>
      <c r="L105" s="1670"/>
      <c r="M105" s="10"/>
      <c r="N105" s="201">
        <v>37377</v>
      </c>
      <c r="O105" s="710">
        <v>98.615830000000003</v>
      </c>
      <c r="P105" s="36">
        <f t="shared" si="18"/>
        <v>-7.4599999999946931E-3</v>
      </c>
      <c r="Q105" s="263">
        <f t="shared" si="30"/>
        <v>0.14000000000000001</v>
      </c>
      <c r="R105" s="394">
        <f t="shared" si="28"/>
        <v>98.587323333333345</v>
      </c>
      <c r="S105" s="297">
        <f t="shared" si="23"/>
        <v>8.6943333333337591E-2</v>
      </c>
      <c r="T105" s="687">
        <f t="shared" si="27"/>
        <v>98.287590000000009</v>
      </c>
      <c r="U105" s="266">
        <f t="shared" si="25"/>
        <v>0.14041142857143996</v>
      </c>
      <c r="V105" s="609" t="str">
        <f t="shared" si="19"/>
        <v>---</v>
      </c>
      <c r="W105" s="247">
        <v>0</v>
      </c>
      <c r="X105" s="645"/>
      <c r="Y105" s="216"/>
    </row>
    <row r="106" spans="1:25">
      <c r="A106" s="2513">
        <v>37408</v>
      </c>
      <c r="B106" s="2548">
        <v>98.943009556918625</v>
      </c>
      <c r="C106" s="2537">
        <f t="shared" si="20"/>
        <v>0.16290042216024858</v>
      </c>
      <c r="D106" s="1733">
        <f t="shared" si="29"/>
        <v>-0.2</v>
      </c>
      <c r="E106" s="687">
        <f t="shared" si="24"/>
        <v>98.781722529421288</v>
      </c>
      <c r="F106" s="266">
        <f t="shared" si="21"/>
        <v>0.1580995186816665</v>
      </c>
      <c r="G106" s="611">
        <f t="shared" si="26"/>
        <v>98.524715191925864</v>
      </c>
      <c r="H106" s="633">
        <f t="shared" si="22"/>
        <v>0.10159710039043546</v>
      </c>
      <c r="I106" s="1709" t="s">
        <v>344</v>
      </c>
      <c r="J106" s="2530" t="str">
        <f t="shared" si="17"/>
        <v>---</v>
      </c>
      <c r="K106" s="2527">
        <v>0</v>
      </c>
      <c r="L106" s="1670"/>
      <c r="M106" s="10"/>
      <c r="N106" s="201">
        <v>37408</v>
      </c>
      <c r="O106" s="710">
        <v>98.542950000000005</v>
      </c>
      <c r="P106" s="36">
        <f t="shared" si="18"/>
        <v>-7.2879999999997835E-2</v>
      </c>
      <c r="Q106" s="263">
        <f t="shared" si="30"/>
        <v>0.46</v>
      </c>
      <c r="R106" s="394">
        <f t="shared" si="28"/>
        <v>98.59402333333334</v>
      </c>
      <c r="S106" s="297">
        <f t="shared" si="23"/>
        <v>6.6999999999950433E-3</v>
      </c>
      <c r="T106" s="687">
        <f t="shared" si="27"/>
        <v>98.397197142857152</v>
      </c>
      <c r="U106" s="266">
        <f t="shared" si="25"/>
        <v>0.10960714285714346</v>
      </c>
      <c r="V106" s="609" t="str">
        <f t="shared" si="19"/>
        <v>---</v>
      </c>
      <c r="W106" s="247">
        <v>0</v>
      </c>
      <c r="X106" s="645"/>
      <c r="Y106" s="216"/>
    </row>
    <row r="107" spans="1:25">
      <c r="A107" s="2513">
        <v>37438</v>
      </c>
      <c r="B107" s="2548">
        <v>99.116037194517261</v>
      </c>
      <c r="C107" s="2537">
        <f t="shared" si="20"/>
        <v>0.17302763759863637</v>
      </c>
      <c r="D107" s="1733">
        <f t="shared" si="29"/>
        <v>0.2</v>
      </c>
      <c r="E107" s="687">
        <f t="shared" si="24"/>
        <v>98.946385295398088</v>
      </c>
      <c r="F107" s="266">
        <f t="shared" si="21"/>
        <v>0.16466276597680007</v>
      </c>
      <c r="G107" s="611">
        <f t="shared" si="26"/>
        <v>98.650782230448542</v>
      </c>
      <c r="H107" s="633">
        <f t="shared" si="22"/>
        <v>0.12606703852267742</v>
      </c>
      <c r="I107" s="1709" t="s">
        <v>344</v>
      </c>
      <c r="J107" s="2530" t="str">
        <f t="shared" si="17"/>
        <v>---</v>
      </c>
      <c r="K107" s="2527">
        <v>0</v>
      </c>
      <c r="L107" s="1670"/>
      <c r="M107" s="10"/>
      <c r="N107" s="201">
        <v>37438</v>
      </c>
      <c r="O107" s="710">
        <v>98.445639999999997</v>
      </c>
      <c r="P107" s="36">
        <f t="shared" si="18"/>
        <v>-9.7310000000007335E-2</v>
      </c>
      <c r="Q107" s="263">
        <f t="shared" si="30"/>
        <v>0.7</v>
      </c>
      <c r="R107" s="394">
        <f t="shared" si="28"/>
        <v>98.534806666666668</v>
      </c>
      <c r="S107" s="297">
        <f t="shared" si="23"/>
        <v>-5.9216666666671358E-2</v>
      </c>
      <c r="T107" s="687">
        <f t="shared" si="27"/>
        <v>98.466480000000004</v>
      </c>
      <c r="U107" s="266">
        <f t="shared" si="25"/>
        <v>6.9282857142852095E-2</v>
      </c>
      <c r="V107" s="609" t="str">
        <f t="shared" si="19"/>
        <v>---</v>
      </c>
      <c r="W107" s="247">
        <v>0</v>
      </c>
      <c r="X107" s="645"/>
      <c r="Y107" s="216"/>
    </row>
    <row r="108" spans="1:25">
      <c r="A108" s="2513">
        <v>37469</v>
      </c>
      <c r="B108" s="2548">
        <v>99.297849527898322</v>
      </c>
      <c r="C108" s="2537">
        <f t="shared" si="20"/>
        <v>0.1818123333810604</v>
      </c>
      <c r="D108" s="1733">
        <f t="shared" si="29"/>
        <v>0.7</v>
      </c>
      <c r="E108" s="687">
        <f t="shared" si="24"/>
        <v>99.118965426444731</v>
      </c>
      <c r="F108" s="266">
        <f t="shared" si="21"/>
        <v>0.17258013104664371</v>
      </c>
      <c r="G108" s="611">
        <f t="shared" si="26"/>
        <v>98.796991964297916</v>
      </c>
      <c r="H108" s="633">
        <f t="shared" si="22"/>
        <v>0.14620973384937486</v>
      </c>
      <c r="I108" s="1709" t="s">
        <v>344</v>
      </c>
      <c r="J108" s="2530" t="str">
        <f t="shared" si="17"/>
        <v>---</v>
      </c>
      <c r="K108" s="2527">
        <v>0</v>
      </c>
      <c r="L108" s="1670"/>
      <c r="M108" s="10"/>
      <c r="N108" s="201">
        <v>37469</v>
      </c>
      <c r="O108" s="710">
        <v>98.344329999999999</v>
      </c>
      <c r="P108" s="36">
        <f t="shared" si="18"/>
        <v>-0.10130999999999801</v>
      </c>
      <c r="Q108" s="263">
        <f t="shared" si="30"/>
        <v>0.76</v>
      </c>
      <c r="R108" s="394">
        <f t="shared" si="28"/>
        <v>98.444306666666662</v>
      </c>
      <c r="S108" s="297">
        <f t="shared" si="23"/>
        <v>-9.0500000000005798E-2</v>
      </c>
      <c r="T108" s="687">
        <f t="shared" si="27"/>
        <v>98.492841428571438</v>
      </c>
      <c r="U108" s="266">
        <f t="shared" si="25"/>
        <v>2.6361428571433976E-2</v>
      </c>
      <c r="V108" s="609" t="str">
        <f t="shared" si="19"/>
        <v>---</v>
      </c>
      <c r="W108" s="247">
        <v>0</v>
      </c>
      <c r="X108" s="645"/>
      <c r="Y108" s="216"/>
    </row>
    <row r="109" spans="1:25">
      <c r="A109" s="2513">
        <v>37500</v>
      </c>
      <c r="B109" s="2548">
        <v>99.466852107980017</v>
      </c>
      <c r="C109" s="2537">
        <f t="shared" si="20"/>
        <v>0.16900258008169544</v>
      </c>
      <c r="D109" s="1733">
        <f t="shared" si="29"/>
        <v>1</v>
      </c>
      <c r="E109" s="687">
        <f t="shared" si="24"/>
        <v>99.293579610131872</v>
      </c>
      <c r="F109" s="266">
        <f t="shared" si="21"/>
        <v>0.17461418368714021</v>
      </c>
      <c r="G109" s="611">
        <f t="shared" si="26"/>
        <v>98.956373917076149</v>
      </c>
      <c r="H109" s="633">
        <f t="shared" si="22"/>
        <v>0.15938195277823297</v>
      </c>
      <c r="I109" s="1709" t="s">
        <v>344</v>
      </c>
      <c r="J109" s="2530" t="str">
        <f t="shared" si="17"/>
        <v>---</v>
      </c>
      <c r="K109" s="2527">
        <v>0</v>
      </c>
      <c r="L109" s="1670"/>
      <c r="M109" s="10"/>
      <c r="N109" s="201">
        <v>37500</v>
      </c>
      <c r="O109" s="710">
        <v>98.244169999999997</v>
      </c>
      <c r="P109" s="36">
        <f t="shared" si="18"/>
        <v>-0.10016000000000247</v>
      </c>
      <c r="Q109" s="263">
        <f t="shared" si="30"/>
        <v>0.69</v>
      </c>
      <c r="R109" s="394">
        <f t="shared" si="28"/>
        <v>98.344713333333331</v>
      </c>
      <c r="S109" s="297">
        <f t="shared" si="23"/>
        <v>-9.9593333333331202E-2</v>
      </c>
      <c r="T109" s="687">
        <f t="shared" si="27"/>
        <v>98.47700857142857</v>
      </c>
      <c r="U109" s="266">
        <f t="shared" si="25"/>
        <v>-1.5832857142868306E-2</v>
      </c>
      <c r="V109" s="609" t="str">
        <f t="shared" si="19"/>
        <v>---</v>
      </c>
      <c r="W109" s="247">
        <v>0</v>
      </c>
      <c r="X109" s="645"/>
      <c r="Y109" s="216"/>
    </row>
    <row r="110" spans="1:25">
      <c r="A110" s="2513">
        <v>37530</v>
      </c>
      <c r="B110" s="2548">
        <v>99.603698252473976</v>
      </c>
      <c r="C110" s="2537">
        <f t="shared" si="20"/>
        <v>0.13684614449395838</v>
      </c>
      <c r="D110" s="1733">
        <f t="shared" si="29"/>
        <v>1.3</v>
      </c>
      <c r="E110" s="687">
        <f t="shared" si="24"/>
        <v>99.456133296117443</v>
      </c>
      <c r="F110" s="266">
        <f t="shared" si="21"/>
        <v>0.16255368598557141</v>
      </c>
      <c r="G110" s="611">
        <f t="shared" si="26"/>
        <v>99.118514953019059</v>
      </c>
      <c r="H110" s="633">
        <f t="shared" si="22"/>
        <v>0.16214103594290918</v>
      </c>
      <c r="I110" s="1709" t="s">
        <v>344</v>
      </c>
      <c r="J110" s="2530" t="str">
        <f t="shared" si="17"/>
        <v>---</v>
      </c>
      <c r="K110" s="2527">
        <v>0</v>
      </c>
      <c r="L110" s="1670"/>
      <c r="M110" s="10"/>
      <c r="N110" s="201">
        <v>37530</v>
      </c>
      <c r="O110" s="710">
        <v>98.144419999999997</v>
      </c>
      <c r="P110" s="36">
        <f t="shared" si="18"/>
        <v>-9.9750000000000227E-2</v>
      </c>
      <c r="Q110" s="263">
        <f t="shared" si="30"/>
        <v>0.52</v>
      </c>
      <c r="R110" s="394">
        <f t="shared" si="28"/>
        <v>98.244306666666674</v>
      </c>
      <c r="S110" s="297">
        <f t="shared" si="23"/>
        <v>-0.10040666666665743</v>
      </c>
      <c r="T110" s="687">
        <f t="shared" si="27"/>
        <v>98.422947142857126</v>
      </c>
      <c r="U110" s="266">
        <f t="shared" si="25"/>
        <v>-5.4061428571444026E-2</v>
      </c>
      <c r="V110" s="609" t="str">
        <f t="shared" si="19"/>
        <v>---</v>
      </c>
      <c r="W110" s="247">
        <v>0</v>
      </c>
      <c r="X110" s="645"/>
      <c r="Y110" s="216"/>
    </row>
    <row r="111" spans="1:25">
      <c r="A111" s="2513">
        <v>37561</v>
      </c>
      <c r="B111" s="2548">
        <v>99.683445308810889</v>
      </c>
      <c r="C111" s="2537">
        <f t="shared" si="20"/>
        <v>7.9747056336913147E-2</v>
      </c>
      <c r="D111" s="1733">
        <f t="shared" si="29"/>
        <v>1.5</v>
      </c>
      <c r="E111" s="687">
        <f t="shared" si="24"/>
        <v>99.584665223088294</v>
      </c>
      <c r="F111" s="266">
        <f t="shared" si="21"/>
        <v>0.12853192697085092</v>
      </c>
      <c r="G111" s="611">
        <f t="shared" si="26"/>
        <v>99.270143011908203</v>
      </c>
      <c r="H111" s="633">
        <f t="shared" si="22"/>
        <v>0.15162805888914477</v>
      </c>
      <c r="I111" s="1709" t="s">
        <v>344</v>
      </c>
      <c r="J111" s="2530" t="str">
        <f t="shared" si="17"/>
        <v>---</v>
      </c>
      <c r="K111" s="2527">
        <v>0</v>
      </c>
      <c r="L111" s="1670"/>
      <c r="M111" s="10"/>
      <c r="N111" s="201">
        <v>37561</v>
      </c>
      <c r="O111" s="710">
        <v>98.046620000000004</v>
      </c>
      <c r="P111" s="36">
        <f t="shared" si="18"/>
        <v>-9.7799999999992338E-2</v>
      </c>
      <c r="Q111" s="263">
        <f t="shared" si="30"/>
        <v>0.28000000000000003</v>
      </c>
      <c r="R111" s="394">
        <f t="shared" si="28"/>
        <v>98.14506999999999</v>
      </c>
      <c r="S111" s="297">
        <f t="shared" si="23"/>
        <v>-9.9236666666683959E-2</v>
      </c>
      <c r="T111" s="687">
        <f t="shared" si="27"/>
        <v>98.340565714285717</v>
      </c>
      <c r="U111" s="266">
        <f t="shared" si="25"/>
        <v>-8.2381428571409288E-2</v>
      </c>
      <c r="V111" s="609" t="str">
        <f t="shared" si="19"/>
        <v>---</v>
      </c>
      <c r="W111" s="247">
        <v>0</v>
      </c>
      <c r="X111" s="645"/>
      <c r="Y111" s="216"/>
    </row>
    <row r="112" spans="1:25">
      <c r="A112" s="2514">
        <v>37591</v>
      </c>
      <c r="B112" s="2549">
        <v>99.715085216470953</v>
      </c>
      <c r="C112" s="2538">
        <f t="shared" si="20"/>
        <v>3.1639907660064637E-2</v>
      </c>
      <c r="D112" s="1734">
        <f t="shared" si="29"/>
        <v>1.5</v>
      </c>
      <c r="E112" s="688">
        <f t="shared" si="24"/>
        <v>99.667409592585273</v>
      </c>
      <c r="F112" s="267">
        <f t="shared" si="21"/>
        <v>8.274436949697872E-2</v>
      </c>
      <c r="G112" s="612">
        <f t="shared" si="26"/>
        <v>99.403711023581423</v>
      </c>
      <c r="H112" s="634">
        <f t="shared" si="22"/>
        <v>0.13356801167321919</v>
      </c>
      <c r="I112" s="1710" t="s">
        <v>344</v>
      </c>
      <c r="J112" s="2531" t="str">
        <f t="shared" si="17"/>
        <v>---</v>
      </c>
      <c r="K112" s="2528">
        <v>0</v>
      </c>
      <c r="L112" s="1671"/>
      <c r="M112" s="10"/>
      <c r="N112" s="201">
        <v>37591</v>
      </c>
      <c r="O112" s="711">
        <v>97.962329999999994</v>
      </c>
      <c r="P112" s="242">
        <f t="shared" si="18"/>
        <v>-8.4290000000009968E-2</v>
      </c>
      <c r="Q112" s="543">
        <f t="shared" si="30"/>
        <v>0</v>
      </c>
      <c r="R112" s="492">
        <f t="shared" si="28"/>
        <v>98.051123333333337</v>
      </c>
      <c r="S112" s="490">
        <f t="shared" si="23"/>
        <v>-9.39466666666533E-2</v>
      </c>
      <c r="T112" s="687">
        <f t="shared" si="27"/>
        <v>98.247208571428558</v>
      </c>
      <c r="U112" s="266">
        <f t="shared" si="25"/>
        <v>-9.3357142857158237E-2</v>
      </c>
      <c r="V112" s="609" t="str">
        <f t="shared" si="19"/>
        <v>---</v>
      </c>
      <c r="W112" s="247">
        <v>0</v>
      </c>
      <c r="X112" s="645"/>
      <c r="Y112" s="216"/>
    </row>
    <row r="113" spans="1:25">
      <c r="A113" s="2513">
        <v>37622</v>
      </c>
      <c r="B113" s="2548">
        <v>99.693198327210126</v>
      </c>
      <c r="C113" s="2537">
        <f t="shared" si="20"/>
        <v>-2.1886889260827047E-2</v>
      </c>
      <c r="D113" s="1733">
        <f t="shared" si="29"/>
        <v>1.4</v>
      </c>
      <c r="E113" s="687">
        <f t="shared" si="24"/>
        <v>99.69724295083067</v>
      </c>
      <c r="F113" s="266">
        <f t="shared" si="21"/>
        <v>2.983335824539779E-2</v>
      </c>
      <c r="G113" s="611">
        <f t="shared" si="26"/>
        <v>99.51088084790878</v>
      </c>
      <c r="H113" s="633">
        <f t="shared" si="22"/>
        <v>0.10716982432735733</v>
      </c>
      <c r="I113" s="1709" t="s">
        <v>350</v>
      </c>
      <c r="J113" s="2532" t="str">
        <f t="shared" si="17"/>
        <v>---</v>
      </c>
      <c r="K113" s="2527">
        <v>0</v>
      </c>
      <c r="L113" s="1670"/>
      <c r="M113" s="10"/>
      <c r="N113" s="200">
        <v>37622</v>
      </c>
      <c r="O113" s="710">
        <v>97.919039999999995</v>
      </c>
      <c r="P113" s="36">
        <f t="shared" si="18"/>
        <v>-4.328999999999894E-2</v>
      </c>
      <c r="Q113" s="263">
        <f t="shared" si="30"/>
        <v>-0.25</v>
      </c>
      <c r="R113" s="394">
        <f t="shared" si="28"/>
        <v>97.975996666666674</v>
      </c>
      <c r="S113" s="297">
        <f t="shared" si="23"/>
        <v>-7.5126666666662345E-2</v>
      </c>
      <c r="T113" s="689">
        <f t="shared" si="27"/>
        <v>98.158078571428561</v>
      </c>
      <c r="U113" s="268">
        <f t="shared" si="25"/>
        <v>-8.9129999999997267E-2</v>
      </c>
      <c r="V113" s="609" t="str">
        <f t="shared" si="19"/>
        <v>---</v>
      </c>
      <c r="W113" s="247">
        <v>0</v>
      </c>
      <c r="X113" s="645"/>
      <c r="Y113" s="216"/>
    </row>
    <row r="114" spans="1:25">
      <c r="A114" s="2513">
        <v>37653</v>
      </c>
      <c r="B114" s="2548">
        <v>99.650153912200665</v>
      </c>
      <c r="C114" s="2537">
        <f t="shared" si="20"/>
        <v>-4.3044415009461545E-2</v>
      </c>
      <c r="D114" s="1733">
        <f t="shared" si="29"/>
        <v>1.3</v>
      </c>
      <c r="E114" s="687">
        <f t="shared" si="24"/>
        <v>99.686145818627253</v>
      </c>
      <c r="F114" s="266">
        <f t="shared" si="21"/>
        <v>-1.1097132203417459E-2</v>
      </c>
      <c r="G114" s="611">
        <f t="shared" si="26"/>
        <v>99.587183236149258</v>
      </c>
      <c r="H114" s="633">
        <f t="shared" si="22"/>
        <v>7.6302388240478081E-2</v>
      </c>
      <c r="I114" s="1709" t="s">
        <v>350</v>
      </c>
      <c r="J114" s="2530" t="str">
        <f t="shared" si="17"/>
        <v>---</v>
      </c>
      <c r="K114" s="2527">
        <v>0</v>
      </c>
      <c r="L114" s="1670"/>
      <c r="M114" s="10"/>
      <c r="N114" s="201">
        <v>37653</v>
      </c>
      <c r="O114" s="710">
        <v>97.952420000000004</v>
      </c>
      <c r="P114" s="36">
        <f t="shared" si="18"/>
        <v>3.3380000000008181E-2</v>
      </c>
      <c r="Q114" s="263">
        <f t="shared" si="30"/>
        <v>-0.41</v>
      </c>
      <c r="R114" s="394">
        <f t="shared" si="28"/>
        <v>97.944596666666669</v>
      </c>
      <c r="S114" s="297">
        <f t="shared" si="23"/>
        <v>-3.1400000000004979E-2</v>
      </c>
      <c r="T114" s="687">
        <f t="shared" si="27"/>
        <v>98.087618571428578</v>
      </c>
      <c r="U114" s="266">
        <f t="shared" si="25"/>
        <v>-7.045999999998287E-2</v>
      </c>
      <c r="V114" s="609" t="str">
        <f t="shared" si="19"/>
        <v>---</v>
      </c>
      <c r="W114" s="247">
        <v>0</v>
      </c>
      <c r="X114" s="645"/>
      <c r="Y114" s="216"/>
    </row>
    <row r="115" spans="1:25">
      <c r="A115" s="2513">
        <v>37681</v>
      </c>
      <c r="B115" s="2548">
        <v>99.585918548224853</v>
      </c>
      <c r="C115" s="2537">
        <f t="shared" si="20"/>
        <v>-6.423536397581131E-2</v>
      </c>
      <c r="D115" s="1733">
        <f t="shared" si="29"/>
        <v>1.1000000000000001</v>
      </c>
      <c r="E115" s="687">
        <f t="shared" si="24"/>
        <v>99.643090262545215</v>
      </c>
      <c r="F115" s="266">
        <f t="shared" si="21"/>
        <v>-4.3055556082038038E-2</v>
      </c>
      <c r="G115" s="611">
        <f t="shared" si="26"/>
        <v>99.628335953338777</v>
      </c>
      <c r="H115" s="633">
        <f t="shared" si="22"/>
        <v>4.1152717189518739E-2</v>
      </c>
      <c r="I115" s="1709" t="s">
        <v>346</v>
      </c>
      <c r="J115" s="2530" t="str">
        <f t="shared" si="17"/>
        <v>---</v>
      </c>
      <c r="K115" s="2527">
        <v>0</v>
      </c>
      <c r="L115" s="1670"/>
      <c r="M115" s="10"/>
      <c r="N115" s="201">
        <v>37681</v>
      </c>
      <c r="O115" s="710">
        <v>98.057699999999997</v>
      </c>
      <c r="P115" s="36">
        <f t="shared" si="18"/>
        <v>0.10527999999999338</v>
      </c>
      <c r="Q115" s="263">
        <f t="shared" si="30"/>
        <v>-0.47</v>
      </c>
      <c r="R115" s="394">
        <f t="shared" si="28"/>
        <v>97.97638666666667</v>
      </c>
      <c r="S115" s="297">
        <f t="shared" si="23"/>
        <v>3.1790000000000873E-2</v>
      </c>
      <c r="T115" s="687">
        <f t="shared" si="27"/>
        <v>98.046671428571429</v>
      </c>
      <c r="U115" s="266">
        <f t="shared" si="25"/>
        <v>-4.0947142857149288E-2</v>
      </c>
      <c r="V115" s="609" t="str">
        <f t="shared" si="19"/>
        <v>---</v>
      </c>
      <c r="W115" s="247">
        <v>0</v>
      </c>
      <c r="X115" s="645"/>
      <c r="Y115" s="216"/>
    </row>
    <row r="116" spans="1:25">
      <c r="A116" s="2513">
        <v>37712</v>
      </c>
      <c r="B116" s="2548">
        <v>99.503622044613451</v>
      </c>
      <c r="C116" s="2537">
        <f t="shared" si="20"/>
        <v>-8.2296503611402727E-2</v>
      </c>
      <c r="D116" s="1733">
        <f t="shared" si="29"/>
        <v>0.9</v>
      </c>
      <c r="E116" s="687">
        <f t="shared" si="24"/>
        <v>99.579898168346332</v>
      </c>
      <c r="F116" s="266">
        <f t="shared" si="21"/>
        <v>-6.3192094198882387E-2</v>
      </c>
      <c r="G116" s="611">
        <f t="shared" si="26"/>
        <v>99.633588801429269</v>
      </c>
      <c r="H116" s="633">
        <f t="shared" si="22"/>
        <v>5.2528480904925345E-3</v>
      </c>
      <c r="I116" s="1709" t="s">
        <v>346</v>
      </c>
      <c r="J116" s="2530" t="str">
        <f t="shared" si="17"/>
        <v>---</v>
      </c>
      <c r="K116" s="2527">
        <v>0</v>
      </c>
      <c r="L116" s="1670"/>
      <c r="M116" s="10"/>
      <c r="N116" s="201">
        <v>37712</v>
      </c>
      <c r="O116" s="710">
        <v>98.248189999999994</v>
      </c>
      <c r="P116" s="36">
        <f t="shared" si="18"/>
        <v>0.19048999999999694</v>
      </c>
      <c r="Q116" s="263">
        <f t="shared" si="30"/>
        <v>-0.38</v>
      </c>
      <c r="R116" s="394">
        <f t="shared" si="28"/>
        <v>98.086103333333327</v>
      </c>
      <c r="S116" s="297">
        <f t="shared" si="23"/>
        <v>0.10971666666665669</v>
      </c>
      <c r="T116" s="687">
        <f t="shared" si="27"/>
        <v>98.047245714285722</v>
      </c>
      <c r="U116" s="266">
        <f t="shared" si="25"/>
        <v>5.7428571429340991E-4</v>
      </c>
      <c r="V116" s="609" t="str">
        <f t="shared" si="19"/>
        <v>---</v>
      </c>
      <c r="W116" s="247">
        <v>0</v>
      </c>
      <c r="X116" s="645"/>
      <c r="Y116" s="216"/>
    </row>
    <row r="117" spans="1:25">
      <c r="A117" s="2513">
        <v>37742</v>
      </c>
      <c r="B117" s="2548">
        <v>99.447786091889881</v>
      </c>
      <c r="C117" s="2537">
        <f t="shared" si="20"/>
        <v>-5.5835952723569449E-2</v>
      </c>
      <c r="D117" s="1733">
        <f t="shared" si="29"/>
        <v>0.7</v>
      </c>
      <c r="E117" s="687">
        <f t="shared" si="24"/>
        <v>99.512442228242733</v>
      </c>
      <c r="F117" s="266">
        <f t="shared" si="21"/>
        <v>-6.7455940103599232E-2</v>
      </c>
      <c r="G117" s="611">
        <f t="shared" si="26"/>
        <v>99.611315635631541</v>
      </c>
      <c r="H117" s="633">
        <f t="shared" si="22"/>
        <v>-2.2273165797727756E-2</v>
      </c>
      <c r="I117" s="1709" t="s">
        <v>346</v>
      </c>
      <c r="J117" s="2530" t="str">
        <f t="shared" si="17"/>
        <v>---</v>
      </c>
      <c r="K117" s="2527">
        <v>0</v>
      </c>
      <c r="L117" s="1670"/>
      <c r="M117" s="10"/>
      <c r="N117" s="201">
        <v>37742</v>
      </c>
      <c r="O117" s="710">
        <v>98.542010000000005</v>
      </c>
      <c r="P117" s="36">
        <f t="shared" si="18"/>
        <v>0.29382000000001085</v>
      </c>
      <c r="Q117" s="263">
        <f t="shared" si="30"/>
        <v>-7.0000000000000007E-2</v>
      </c>
      <c r="R117" s="394">
        <f t="shared" si="28"/>
        <v>98.282633333333322</v>
      </c>
      <c r="S117" s="297">
        <f t="shared" si="23"/>
        <v>0.19652999999999565</v>
      </c>
      <c r="T117" s="687">
        <f t="shared" si="27"/>
        <v>98.104044285714295</v>
      </c>
      <c r="U117" s="266">
        <f t="shared" si="25"/>
        <v>5.6798571428572586E-2</v>
      </c>
      <c r="V117" s="609" t="str">
        <f t="shared" si="19"/>
        <v>---</v>
      </c>
      <c r="W117" s="247">
        <v>0</v>
      </c>
      <c r="X117" s="645"/>
      <c r="Y117" s="216"/>
    </row>
    <row r="118" spans="1:25">
      <c r="A118" s="2513">
        <v>37773</v>
      </c>
      <c r="B118" s="2548">
        <v>99.433136568973708</v>
      </c>
      <c r="C118" s="2537">
        <f t="shared" si="20"/>
        <v>-1.4649522916172941E-2</v>
      </c>
      <c r="D118" s="1733">
        <f t="shared" si="29"/>
        <v>0.5</v>
      </c>
      <c r="E118" s="687">
        <f t="shared" si="24"/>
        <v>99.461514901825694</v>
      </c>
      <c r="F118" s="266">
        <f t="shared" si="21"/>
        <v>-5.0927326417038898E-2</v>
      </c>
      <c r="G118" s="611">
        <f t="shared" si="26"/>
        <v>99.575557244226246</v>
      </c>
      <c r="H118" s="633">
        <f t="shared" si="22"/>
        <v>-3.5758391405295242E-2</v>
      </c>
      <c r="I118" s="1709" t="s">
        <v>346</v>
      </c>
      <c r="J118" s="2530" t="str">
        <f t="shared" si="17"/>
        <v>---</v>
      </c>
      <c r="K118" s="2527">
        <v>0</v>
      </c>
      <c r="L118" s="1670"/>
      <c r="M118" s="10"/>
      <c r="N118" s="201">
        <v>37773</v>
      </c>
      <c r="O118" s="710">
        <v>98.863590000000002</v>
      </c>
      <c r="P118" s="36">
        <f t="shared" si="18"/>
        <v>0.32157999999999731</v>
      </c>
      <c r="Q118" s="263">
        <f t="shared" si="30"/>
        <v>0.33</v>
      </c>
      <c r="R118" s="394">
        <f t="shared" si="28"/>
        <v>98.551263333333338</v>
      </c>
      <c r="S118" s="297">
        <f t="shared" si="23"/>
        <v>0.26863000000001591</v>
      </c>
      <c r="T118" s="687">
        <f t="shared" si="27"/>
        <v>98.220754285714293</v>
      </c>
      <c r="U118" s="266">
        <f t="shared" si="25"/>
        <v>0.11670999999999765</v>
      </c>
      <c r="V118" s="609" t="str">
        <f t="shared" si="19"/>
        <v>---</v>
      </c>
      <c r="W118" s="247">
        <v>0</v>
      </c>
      <c r="X118" s="645"/>
      <c r="Y118" s="216"/>
    </row>
    <row r="119" spans="1:25">
      <c r="A119" s="2513">
        <v>37803</v>
      </c>
      <c r="B119" s="2548">
        <v>99.46041769734606</v>
      </c>
      <c r="C119" s="2537">
        <f t="shared" si="20"/>
        <v>2.7281128372351304E-2</v>
      </c>
      <c r="D119" s="1733">
        <f t="shared" si="29"/>
        <v>0.3</v>
      </c>
      <c r="E119" s="687">
        <f t="shared" si="24"/>
        <v>99.447113452736559</v>
      </c>
      <c r="F119" s="266">
        <f t="shared" si="21"/>
        <v>-1.4401449089135099E-2</v>
      </c>
      <c r="G119" s="611">
        <f t="shared" si="26"/>
        <v>99.539176170065531</v>
      </c>
      <c r="H119" s="633">
        <f t="shared" si="22"/>
        <v>-3.6381074160715343E-2</v>
      </c>
      <c r="I119" s="1709" t="s">
        <v>349</v>
      </c>
      <c r="J119" s="2530" t="str">
        <f t="shared" si="17"/>
        <v>---</v>
      </c>
      <c r="K119" s="2527">
        <v>0</v>
      </c>
      <c r="L119" s="1670"/>
      <c r="M119" s="10"/>
      <c r="N119" s="201">
        <v>37803</v>
      </c>
      <c r="O119" s="710">
        <v>99.117670000000004</v>
      </c>
      <c r="P119" s="36">
        <f t="shared" si="18"/>
        <v>0.25408000000000186</v>
      </c>
      <c r="Q119" s="263">
        <f t="shared" si="30"/>
        <v>0.68</v>
      </c>
      <c r="R119" s="394">
        <f t="shared" si="28"/>
        <v>98.841090000000008</v>
      </c>
      <c r="S119" s="297">
        <f t="shared" si="23"/>
        <v>0.28982666666667001</v>
      </c>
      <c r="T119" s="687">
        <f t="shared" si="27"/>
        <v>98.385802857142863</v>
      </c>
      <c r="U119" s="266">
        <f t="shared" si="25"/>
        <v>0.16504857142857077</v>
      </c>
      <c r="V119" s="609" t="str">
        <f t="shared" si="19"/>
        <v>---</v>
      </c>
      <c r="W119" s="247">
        <v>0</v>
      </c>
      <c r="X119" s="645"/>
      <c r="Y119" s="216"/>
    </row>
    <row r="120" spans="1:25">
      <c r="A120" s="2513">
        <v>37834</v>
      </c>
      <c r="B120" s="2548">
        <v>99.527687996555116</v>
      </c>
      <c r="C120" s="2537">
        <f t="shared" si="20"/>
        <v>6.7270299209056361E-2</v>
      </c>
      <c r="D120" s="1733">
        <f t="shared" si="29"/>
        <v>0.2</v>
      </c>
      <c r="E120" s="687">
        <f t="shared" si="24"/>
        <v>99.473747420958304</v>
      </c>
      <c r="F120" s="266">
        <f t="shared" si="21"/>
        <v>2.6633968221744908E-2</v>
      </c>
      <c r="G120" s="611">
        <f t="shared" si="26"/>
        <v>99.515531837114821</v>
      </c>
      <c r="H120" s="633">
        <f t="shared" si="22"/>
        <v>-2.3644332950709668E-2</v>
      </c>
      <c r="I120" s="1709" t="s">
        <v>349</v>
      </c>
      <c r="J120" s="2530" t="str">
        <f t="shared" si="17"/>
        <v>---</v>
      </c>
      <c r="K120" s="2527">
        <v>0</v>
      </c>
      <c r="L120" s="1670"/>
      <c r="M120" s="10"/>
      <c r="N120" s="201">
        <v>37834</v>
      </c>
      <c r="O120" s="710">
        <v>99.235690000000005</v>
      </c>
      <c r="P120" s="36">
        <f t="shared" si="18"/>
        <v>0.11802000000000135</v>
      </c>
      <c r="Q120" s="263">
        <f t="shared" si="30"/>
        <v>0.91</v>
      </c>
      <c r="R120" s="394">
        <f t="shared" si="28"/>
        <v>99.072316666666666</v>
      </c>
      <c r="S120" s="297">
        <f t="shared" si="23"/>
        <v>0.23122666666665737</v>
      </c>
      <c r="T120" s="687">
        <f t="shared" si="27"/>
        <v>98.573895714285712</v>
      </c>
      <c r="U120" s="266">
        <f t="shared" si="25"/>
        <v>0.1880928571428484</v>
      </c>
      <c r="V120" s="609" t="str">
        <f t="shared" si="19"/>
        <v>---</v>
      </c>
      <c r="W120" s="247">
        <v>0</v>
      </c>
      <c r="X120" s="645"/>
      <c r="Y120" s="216"/>
    </row>
    <row r="121" spans="1:25">
      <c r="A121" s="2513">
        <v>37865</v>
      </c>
      <c r="B121" s="2548">
        <v>99.640489183651738</v>
      </c>
      <c r="C121" s="2537">
        <f t="shared" si="20"/>
        <v>0.1128011870966219</v>
      </c>
      <c r="D121" s="1733">
        <f t="shared" si="29"/>
        <v>0.2</v>
      </c>
      <c r="E121" s="687">
        <f t="shared" si="24"/>
        <v>99.542864959184314</v>
      </c>
      <c r="F121" s="266">
        <f t="shared" si="21"/>
        <v>6.9117538226009856E-2</v>
      </c>
      <c r="G121" s="611">
        <f t="shared" si="26"/>
        <v>99.514151161607842</v>
      </c>
      <c r="H121" s="633">
        <f t="shared" si="22"/>
        <v>-1.3806755069794008E-3</v>
      </c>
      <c r="I121" s="1709" t="s">
        <v>344</v>
      </c>
      <c r="J121" s="2530" t="str">
        <f t="shared" si="17"/>
        <v>---</v>
      </c>
      <c r="K121" s="2527">
        <v>0</v>
      </c>
      <c r="L121" s="1670"/>
      <c r="M121" s="10"/>
      <c r="N121" s="201">
        <v>37865</v>
      </c>
      <c r="O121" s="710">
        <v>99.289519999999996</v>
      </c>
      <c r="P121" s="36">
        <f t="shared" si="18"/>
        <v>5.3829999999990719E-2</v>
      </c>
      <c r="Q121" s="263">
        <f t="shared" si="30"/>
        <v>1.06</v>
      </c>
      <c r="R121" s="394">
        <f t="shared" si="28"/>
        <v>99.21429333333333</v>
      </c>
      <c r="S121" s="297">
        <f t="shared" si="23"/>
        <v>0.14197666666666464</v>
      </c>
      <c r="T121" s="687">
        <f t="shared" si="27"/>
        <v>98.76491</v>
      </c>
      <c r="U121" s="266">
        <f t="shared" si="25"/>
        <v>0.19101428571428869</v>
      </c>
      <c r="V121" s="609" t="str">
        <f t="shared" si="19"/>
        <v>---</v>
      </c>
      <c r="W121" s="247">
        <v>0</v>
      </c>
      <c r="X121" s="645"/>
      <c r="Y121" s="216"/>
    </row>
    <row r="122" spans="1:25">
      <c r="A122" s="2513">
        <v>37895</v>
      </c>
      <c r="B122" s="2548">
        <v>99.765827651364631</v>
      </c>
      <c r="C122" s="2537">
        <f t="shared" si="20"/>
        <v>0.12533846771289348</v>
      </c>
      <c r="D122" s="1733">
        <f t="shared" si="29"/>
        <v>0.2</v>
      </c>
      <c r="E122" s="687">
        <f t="shared" si="24"/>
        <v>99.64466827719049</v>
      </c>
      <c r="F122" s="266">
        <f t="shared" si="21"/>
        <v>0.10180331800617637</v>
      </c>
      <c r="G122" s="611">
        <f t="shared" si="26"/>
        <v>99.539852462056373</v>
      </c>
      <c r="H122" s="633">
        <f t="shared" si="22"/>
        <v>2.5701300448531583E-2</v>
      </c>
      <c r="I122" s="1709" t="s">
        <v>344</v>
      </c>
      <c r="J122" s="2530" t="str">
        <f t="shared" si="17"/>
        <v>---</v>
      </c>
      <c r="K122" s="2527">
        <v>0</v>
      </c>
      <c r="L122" s="1670"/>
      <c r="M122" s="10"/>
      <c r="N122" s="201">
        <v>37895</v>
      </c>
      <c r="O122" s="710">
        <v>99.373469999999998</v>
      </c>
      <c r="P122" s="36">
        <f t="shared" si="18"/>
        <v>8.3950000000001523E-2</v>
      </c>
      <c r="Q122" s="263">
        <f t="shared" si="30"/>
        <v>1.25</v>
      </c>
      <c r="R122" s="394">
        <f t="shared" si="28"/>
        <v>99.29956</v>
      </c>
      <c r="S122" s="297">
        <f t="shared" si="23"/>
        <v>8.5266666666669266E-2</v>
      </c>
      <c r="T122" s="687">
        <f t="shared" si="27"/>
        <v>98.952877142857147</v>
      </c>
      <c r="U122" s="266">
        <f t="shared" si="25"/>
        <v>0.187967142857147</v>
      </c>
      <c r="V122" s="609" t="str">
        <f t="shared" si="19"/>
        <v>---</v>
      </c>
      <c r="W122" s="247">
        <v>0</v>
      </c>
      <c r="X122" s="645"/>
      <c r="Y122" s="216"/>
    </row>
    <row r="123" spans="1:25">
      <c r="A123" s="2513">
        <v>37926</v>
      </c>
      <c r="B123" s="2548">
        <v>99.857998870420587</v>
      </c>
      <c r="C123" s="2537">
        <f t="shared" si="20"/>
        <v>9.2171219055956044E-2</v>
      </c>
      <c r="D123" s="1733">
        <f t="shared" si="29"/>
        <v>0.2</v>
      </c>
      <c r="E123" s="687">
        <f t="shared" si="24"/>
        <v>99.754771901812319</v>
      </c>
      <c r="F123" s="266">
        <f t="shared" si="21"/>
        <v>0.11010362462182854</v>
      </c>
      <c r="G123" s="611">
        <f t="shared" si="26"/>
        <v>99.59047772288595</v>
      </c>
      <c r="H123" s="633">
        <f t="shared" si="22"/>
        <v>5.0625260829576746E-2</v>
      </c>
      <c r="I123" s="1709" t="s">
        <v>344</v>
      </c>
      <c r="J123" s="2530" t="str">
        <f t="shared" si="17"/>
        <v>---</v>
      </c>
      <c r="K123" s="2527">
        <v>0</v>
      </c>
      <c r="L123" s="1670"/>
      <c r="M123" s="10"/>
      <c r="N123" s="201">
        <v>37926</v>
      </c>
      <c r="O123" s="710">
        <v>99.550420000000003</v>
      </c>
      <c r="P123" s="36">
        <f t="shared" si="18"/>
        <v>0.17695000000000505</v>
      </c>
      <c r="Q123" s="263">
        <f t="shared" si="30"/>
        <v>1.53</v>
      </c>
      <c r="R123" s="394">
        <f t="shared" si="28"/>
        <v>99.404469999999989</v>
      </c>
      <c r="S123" s="297">
        <f t="shared" si="23"/>
        <v>0.10490999999998962</v>
      </c>
      <c r="T123" s="687">
        <f t="shared" si="27"/>
        <v>99.138909999999996</v>
      </c>
      <c r="U123" s="266">
        <f t="shared" si="25"/>
        <v>0.18603285714284823</v>
      </c>
      <c r="V123" s="609" t="str">
        <f t="shared" si="19"/>
        <v>---</v>
      </c>
      <c r="W123" s="247">
        <v>0</v>
      </c>
      <c r="X123" s="645"/>
      <c r="Y123" s="216"/>
    </row>
    <row r="124" spans="1:25">
      <c r="A124" s="2514">
        <v>37956</v>
      </c>
      <c r="B124" s="2548">
        <v>99.948140404948575</v>
      </c>
      <c r="C124" s="2538">
        <f t="shared" si="20"/>
        <v>9.0141534527987233E-2</v>
      </c>
      <c r="D124" s="1734">
        <f t="shared" si="29"/>
        <v>0.2</v>
      </c>
      <c r="E124" s="688">
        <f t="shared" si="24"/>
        <v>99.857322308911264</v>
      </c>
      <c r="F124" s="267">
        <f t="shared" si="21"/>
        <v>0.10255040709894558</v>
      </c>
      <c r="G124" s="612">
        <f t="shared" si="26"/>
        <v>99.661956910465776</v>
      </c>
      <c r="H124" s="634">
        <f t="shared" si="22"/>
        <v>7.1479187579825521E-2</v>
      </c>
      <c r="I124" s="1710" t="s">
        <v>344</v>
      </c>
      <c r="J124" s="2531" t="str">
        <f t="shared" si="17"/>
        <v>---</v>
      </c>
      <c r="K124" s="2527">
        <v>0</v>
      </c>
      <c r="L124" s="1671"/>
      <c r="M124" s="10"/>
      <c r="N124" s="202">
        <v>37956</v>
      </c>
      <c r="O124" s="710">
        <v>99.767960000000002</v>
      </c>
      <c r="P124" s="36">
        <f t="shared" si="18"/>
        <v>0.21753999999999962</v>
      </c>
      <c r="Q124" s="543">
        <f t="shared" si="30"/>
        <v>1.84</v>
      </c>
      <c r="R124" s="394">
        <f t="shared" si="28"/>
        <v>99.563949999999991</v>
      </c>
      <c r="S124" s="297">
        <f t="shared" si="23"/>
        <v>0.15948000000000206</v>
      </c>
      <c r="T124" s="688">
        <f t="shared" si="27"/>
        <v>99.314045714285712</v>
      </c>
      <c r="U124" s="267">
        <f t="shared" si="25"/>
        <v>0.17513571428571595</v>
      </c>
      <c r="V124" s="609" t="str">
        <f t="shared" si="19"/>
        <v>---</v>
      </c>
      <c r="W124" s="247">
        <v>0</v>
      </c>
      <c r="X124" s="645"/>
      <c r="Y124" s="216"/>
    </row>
    <row r="125" spans="1:25">
      <c r="A125" s="2513">
        <v>37987</v>
      </c>
      <c r="B125" s="2548">
        <v>100.03848716885796</v>
      </c>
      <c r="C125" s="2537">
        <f t="shared" si="20"/>
        <v>9.0346763909380456E-2</v>
      </c>
      <c r="D125" s="1733">
        <f t="shared" si="29"/>
        <v>0.3</v>
      </c>
      <c r="E125" s="687">
        <f t="shared" si="24"/>
        <v>99.948208814742372</v>
      </c>
      <c r="F125" s="266">
        <f t="shared" si="21"/>
        <v>9.0886505831107911E-2</v>
      </c>
      <c r="G125" s="611">
        <f t="shared" si="26"/>
        <v>99.748435567592097</v>
      </c>
      <c r="H125" s="633">
        <f t="shared" si="22"/>
        <v>8.6478657126320968E-2</v>
      </c>
      <c r="I125" s="1709" t="s">
        <v>344</v>
      </c>
      <c r="J125" s="2532" t="str">
        <f t="shared" si="17"/>
        <v>---</v>
      </c>
      <c r="K125" s="2527">
        <v>0</v>
      </c>
      <c r="L125" s="1670"/>
      <c r="M125" s="10"/>
      <c r="N125" s="201">
        <v>37987</v>
      </c>
      <c r="O125" s="712">
        <v>99.957239999999999</v>
      </c>
      <c r="P125" s="244">
        <f t="shared" si="18"/>
        <v>0.18927999999999656</v>
      </c>
      <c r="Q125" s="263">
        <f t="shared" si="30"/>
        <v>2.08</v>
      </c>
      <c r="R125" s="642">
        <f t="shared" si="28"/>
        <v>99.758539999999996</v>
      </c>
      <c r="S125" s="643">
        <f t="shared" si="23"/>
        <v>0.19459000000000515</v>
      </c>
      <c r="T125" s="687">
        <f t="shared" si="27"/>
        <v>99.470281428571425</v>
      </c>
      <c r="U125" s="266">
        <f t="shared" si="25"/>
        <v>0.15623571428571381</v>
      </c>
      <c r="V125" s="609" t="str">
        <f t="shared" si="19"/>
        <v>---</v>
      </c>
      <c r="W125" s="247">
        <v>0</v>
      </c>
      <c r="X125" s="645"/>
      <c r="Y125" s="216"/>
    </row>
    <row r="126" spans="1:25">
      <c r="A126" s="2513">
        <v>38018</v>
      </c>
      <c r="B126" s="2548">
        <v>100.13659504692166</v>
      </c>
      <c r="C126" s="2537">
        <f t="shared" si="20"/>
        <v>9.8107878063700582E-2</v>
      </c>
      <c r="D126" s="1733">
        <f t="shared" si="29"/>
        <v>0.5</v>
      </c>
      <c r="E126" s="687">
        <f t="shared" si="24"/>
        <v>100.04107420690939</v>
      </c>
      <c r="F126" s="266">
        <f t="shared" si="21"/>
        <v>9.2865392167013283E-2</v>
      </c>
      <c r="G126" s="611">
        <f t="shared" si="26"/>
        <v>99.84503233181718</v>
      </c>
      <c r="H126" s="633">
        <f t="shared" si="22"/>
        <v>9.659676422508312E-2</v>
      </c>
      <c r="I126" s="1709" t="s">
        <v>344</v>
      </c>
      <c r="J126" s="2530" t="str">
        <f t="shared" si="17"/>
        <v>---</v>
      </c>
      <c r="K126" s="2527">
        <v>0</v>
      </c>
      <c r="L126" s="1670"/>
      <c r="M126" s="10"/>
      <c r="N126" s="201">
        <v>38018</v>
      </c>
      <c r="O126" s="710">
        <v>100.0915</v>
      </c>
      <c r="P126" s="36">
        <f t="shared" si="18"/>
        <v>0.1342599999999976</v>
      </c>
      <c r="Q126" s="263">
        <f t="shared" si="30"/>
        <v>2.1800000000000002</v>
      </c>
      <c r="R126" s="394">
        <f t="shared" si="28"/>
        <v>99.93889999999999</v>
      </c>
      <c r="S126" s="297">
        <f t="shared" si="23"/>
        <v>0.18035999999999319</v>
      </c>
      <c r="T126" s="687">
        <f t="shared" si="27"/>
        <v>99.609400000000008</v>
      </c>
      <c r="U126" s="266">
        <f t="shared" si="25"/>
        <v>0.13911857142858253</v>
      </c>
      <c r="V126" s="609" t="str">
        <f t="shared" si="19"/>
        <v>---</v>
      </c>
      <c r="W126" s="247">
        <v>0</v>
      </c>
      <c r="X126" s="645"/>
      <c r="Y126" s="216"/>
    </row>
    <row r="127" spans="1:25">
      <c r="A127" s="2513">
        <v>38047</v>
      </c>
      <c r="B127" s="2548">
        <v>100.25748156736681</v>
      </c>
      <c r="C127" s="2537">
        <f t="shared" si="20"/>
        <v>0.12088652044515413</v>
      </c>
      <c r="D127" s="1733">
        <f t="shared" si="29"/>
        <v>0.7</v>
      </c>
      <c r="E127" s="687">
        <f t="shared" si="24"/>
        <v>100.14418792771546</v>
      </c>
      <c r="F127" s="266">
        <f t="shared" si="21"/>
        <v>0.10311372080607839</v>
      </c>
      <c r="G127" s="611">
        <f t="shared" si="26"/>
        <v>99.949288556218832</v>
      </c>
      <c r="H127" s="633">
        <f t="shared" si="22"/>
        <v>0.10425622440165228</v>
      </c>
      <c r="I127" s="1709" t="s">
        <v>344</v>
      </c>
      <c r="J127" s="2530" t="str">
        <f t="shared" si="17"/>
        <v>---</v>
      </c>
      <c r="K127" s="2527">
        <v>0</v>
      </c>
      <c r="L127" s="1670"/>
      <c r="M127" s="10"/>
      <c r="N127" s="201">
        <v>38047</v>
      </c>
      <c r="O127" s="710">
        <v>100.2724</v>
      </c>
      <c r="P127" s="36">
        <f t="shared" si="18"/>
        <v>0.18090000000000828</v>
      </c>
      <c r="Q127" s="263">
        <f t="shared" si="30"/>
        <v>2.2599999999999998</v>
      </c>
      <c r="R127" s="394">
        <f t="shared" si="28"/>
        <v>100.10704666666668</v>
      </c>
      <c r="S127" s="297">
        <f t="shared" si="23"/>
        <v>0.16814666666668643</v>
      </c>
      <c r="T127" s="687">
        <f t="shared" si="27"/>
        <v>99.75750142857143</v>
      </c>
      <c r="U127" s="266">
        <f t="shared" si="25"/>
        <v>0.14810142857142239</v>
      </c>
      <c r="V127" s="609" t="str">
        <f t="shared" si="19"/>
        <v>---</v>
      </c>
      <c r="W127" s="247">
        <v>0</v>
      </c>
      <c r="X127" s="645"/>
      <c r="Y127" s="216"/>
    </row>
    <row r="128" spans="1:25">
      <c r="A128" s="2513">
        <v>38078</v>
      </c>
      <c r="B128" s="2548">
        <v>100.37389921516029</v>
      </c>
      <c r="C128" s="2537">
        <f t="shared" si="20"/>
        <v>0.11641764779348307</v>
      </c>
      <c r="D128" s="1733">
        <f t="shared" si="29"/>
        <v>0.9</v>
      </c>
      <c r="E128" s="687">
        <f t="shared" si="24"/>
        <v>100.25599194314958</v>
      </c>
      <c r="F128" s="266">
        <f t="shared" si="21"/>
        <v>0.11180401543411733</v>
      </c>
      <c r="G128" s="611">
        <f t="shared" si="26"/>
        <v>100.05406141786294</v>
      </c>
      <c r="H128" s="633">
        <f t="shared" si="22"/>
        <v>0.10477286164410771</v>
      </c>
      <c r="I128" s="1709" t="s">
        <v>344</v>
      </c>
      <c r="J128" s="2530" t="str">
        <f t="shared" si="17"/>
        <v>---</v>
      </c>
      <c r="K128" s="2527">
        <v>0</v>
      </c>
      <c r="L128" s="1670"/>
      <c r="M128" s="10"/>
      <c r="N128" s="201">
        <v>38078</v>
      </c>
      <c r="O128" s="710">
        <v>100.59610000000001</v>
      </c>
      <c r="P128" s="36">
        <f t="shared" si="18"/>
        <v>0.32370000000000232</v>
      </c>
      <c r="Q128" s="263">
        <f t="shared" si="30"/>
        <v>2.39</v>
      </c>
      <c r="R128" s="394">
        <f t="shared" si="28"/>
        <v>100.32000000000001</v>
      </c>
      <c r="S128" s="297">
        <f t="shared" si="23"/>
        <v>0.21295333333333133</v>
      </c>
      <c r="T128" s="687">
        <f t="shared" si="27"/>
        <v>99.944155714285699</v>
      </c>
      <c r="U128" s="266">
        <f t="shared" si="25"/>
        <v>0.18665428571426901</v>
      </c>
      <c r="V128" s="609" t="str">
        <f t="shared" si="19"/>
        <v>---</v>
      </c>
      <c r="W128" s="247">
        <v>0</v>
      </c>
      <c r="X128" s="645"/>
      <c r="Y128" s="216"/>
    </row>
    <row r="129" spans="1:25">
      <c r="A129" s="2513">
        <v>38108</v>
      </c>
      <c r="B129" s="2548">
        <v>100.50469690694504</v>
      </c>
      <c r="C129" s="2537">
        <f t="shared" si="20"/>
        <v>0.13079769178474976</v>
      </c>
      <c r="D129" s="1733">
        <f t="shared" si="29"/>
        <v>1.1000000000000001</v>
      </c>
      <c r="E129" s="687">
        <f t="shared" si="24"/>
        <v>100.37869256315737</v>
      </c>
      <c r="F129" s="266">
        <f t="shared" si="21"/>
        <v>0.12270062000779092</v>
      </c>
      <c r="G129" s="611">
        <f t="shared" si="26"/>
        <v>100.15961416866013</v>
      </c>
      <c r="H129" s="633">
        <f t="shared" si="22"/>
        <v>0.1055527507971874</v>
      </c>
      <c r="I129" s="1709" t="s">
        <v>344</v>
      </c>
      <c r="J129" s="2530" t="str">
        <f t="shared" si="17"/>
        <v>---</v>
      </c>
      <c r="K129" s="2527">
        <v>0</v>
      </c>
      <c r="L129" s="1670"/>
      <c r="M129" s="10"/>
      <c r="N129" s="201">
        <v>38108</v>
      </c>
      <c r="O129" s="710">
        <v>100.8897</v>
      </c>
      <c r="P129" s="36">
        <f t="shared" si="18"/>
        <v>0.29359999999999786</v>
      </c>
      <c r="Q129" s="263">
        <f t="shared" si="30"/>
        <v>2.38</v>
      </c>
      <c r="R129" s="394">
        <f t="shared" si="28"/>
        <v>100.58606666666667</v>
      </c>
      <c r="S129" s="297">
        <f t="shared" si="23"/>
        <v>0.26606666666666001</v>
      </c>
      <c r="T129" s="687">
        <f t="shared" si="27"/>
        <v>100.16076000000001</v>
      </c>
      <c r="U129" s="266">
        <f t="shared" si="25"/>
        <v>0.21660428571431112</v>
      </c>
      <c r="V129" s="609" t="str">
        <f t="shared" si="19"/>
        <v>---</v>
      </c>
      <c r="W129" s="247">
        <v>0</v>
      </c>
      <c r="X129" s="645"/>
      <c r="Y129" s="216"/>
    </row>
    <row r="130" spans="1:25">
      <c r="A130" s="2513">
        <v>38139</v>
      </c>
      <c r="B130" s="2548">
        <v>100.62576639017517</v>
      </c>
      <c r="C130" s="2537">
        <f t="shared" si="20"/>
        <v>0.12106948323013</v>
      </c>
      <c r="D130" s="1733">
        <f t="shared" si="29"/>
        <v>1.2</v>
      </c>
      <c r="E130" s="687">
        <f t="shared" si="24"/>
        <v>100.50145417076017</v>
      </c>
      <c r="F130" s="266">
        <f t="shared" si="21"/>
        <v>0.12276160760279708</v>
      </c>
      <c r="G130" s="611">
        <f t="shared" si="26"/>
        <v>100.26929524291077</v>
      </c>
      <c r="H130" s="633">
        <f t="shared" si="22"/>
        <v>0.10968107425064488</v>
      </c>
      <c r="I130" s="1709" t="s">
        <v>344</v>
      </c>
      <c r="J130" s="2530" t="str">
        <f t="shared" si="17"/>
        <v>---</v>
      </c>
      <c r="K130" s="2527">
        <v>0</v>
      </c>
      <c r="L130" s="1670"/>
      <c r="M130" s="10"/>
      <c r="N130" s="250">
        <v>38139</v>
      </c>
      <c r="O130" s="713">
        <v>101.0491</v>
      </c>
      <c r="P130" s="251">
        <f t="shared" si="18"/>
        <v>0.15939999999999088</v>
      </c>
      <c r="Q130" s="693">
        <f t="shared" si="30"/>
        <v>2.21</v>
      </c>
      <c r="R130" s="393">
        <f t="shared" si="28"/>
        <v>100.84496666666666</v>
      </c>
      <c r="S130" s="295">
        <f t="shared" si="23"/>
        <v>0.25889999999999702</v>
      </c>
      <c r="T130" s="683">
        <f t="shared" si="27"/>
        <v>100.37485714285715</v>
      </c>
      <c r="U130" s="693">
        <f t="shared" si="25"/>
        <v>0.21409714285714188</v>
      </c>
      <c r="V130" s="608" t="str">
        <f t="shared" si="19"/>
        <v>山</v>
      </c>
      <c r="W130" s="252">
        <v>1</v>
      </c>
      <c r="X130" s="645"/>
      <c r="Y130" s="216"/>
    </row>
    <row r="131" spans="1:25">
      <c r="A131" s="2513">
        <v>38169</v>
      </c>
      <c r="B131" s="2548">
        <v>100.72841088636748</v>
      </c>
      <c r="C131" s="2537">
        <f t="shared" si="20"/>
        <v>0.10264449619231186</v>
      </c>
      <c r="D131" s="1733">
        <f t="shared" si="29"/>
        <v>1.3</v>
      </c>
      <c r="E131" s="687">
        <f t="shared" si="24"/>
        <v>100.61962472782925</v>
      </c>
      <c r="F131" s="266">
        <f t="shared" si="21"/>
        <v>0.11817055706907809</v>
      </c>
      <c r="G131" s="611">
        <f t="shared" si="26"/>
        <v>100.38076245454205</v>
      </c>
      <c r="H131" s="633">
        <f t="shared" si="22"/>
        <v>0.11146721163127893</v>
      </c>
      <c r="I131" s="1709" t="s">
        <v>344</v>
      </c>
      <c r="J131" s="2530" t="str">
        <f t="shared" si="17"/>
        <v>---</v>
      </c>
      <c r="K131" s="2527">
        <v>0</v>
      </c>
      <c r="L131" s="1670"/>
      <c r="M131" s="10"/>
      <c r="N131" s="201">
        <v>38169</v>
      </c>
      <c r="O131" s="710">
        <v>101.35290000000001</v>
      </c>
      <c r="P131" s="36">
        <f t="shared" si="18"/>
        <v>0.30380000000000962</v>
      </c>
      <c r="Q131" s="263">
        <f t="shared" si="30"/>
        <v>2.2599999999999998</v>
      </c>
      <c r="R131" s="394">
        <f t="shared" si="28"/>
        <v>101.09723333333334</v>
      </c>
      <c r="S131" s="297">
        <f t="shared" si="23"/>
        <v>0.25226666666667086</v>
      </c>
      <c r="T131" s="687">
        <f t="shared" si="27"/>
        <v>100.60127714285714</v>
      </c>
      <c r="U131" s="266">
        <f t="shared" si="25"/>
        <v>0.2264199999999903</v>
      </c>
      <c r="V131" s="609" t="str">
        <f t="shared" si="19"/>
        <v>---</v>
      </c>
      <c r="W131" s="247">
        <v>0</v>
      </c>
      <c r="X131" s="645"/>
      <c r="Y131" s="216"/>
    </row>
    <row r="132" spans="1:25">
      <c r="A132" s="2513">
        <v>38200</v>
      </c>
      <c r="B132" s="2548">
        <v>100.84290202509355</v>
      </c>
      <c r="C132" s="2537">
        <f t="shared" si="20"/>
        <v>0.11449113872606631</v>
      </c>
      <c r="D132" s="1733">
        <f t="shared" si="29"/>
        <v>1.3</v>
      </c>
      <c r="E132" s="687">
        <f t="shared" si="24"/>
        <v>100.73235976721207</v>
      </c>
      <c r="F132" s="266">
        <f t="shared" si="21"/>
        <v>0.11273503938282659</v>
      </c>
      <c r="G132" s="611">
        <f t="shared" si="26"/>
        <v>100.4956788625757</v>
      </c>
      <c r="H132" s="633">
        <f t="shared" si="22"/>
        <v>0.11491640803365044</v>
      </c>
      <c r="I132" s="1709" t="s">
        <v>344</v>
      </c>
      <c r="J132" s="2530" t="str">
        <f t="shared" si="17"/>
        <v>---</v>
      </c>
      <c r="K132" s="2527">
        <v>0</v>
      </c>
      <c r="L132" s="1670"/>
      <c r="M132" s="10"/>
      <c r="N132" s="201">
        <v>38200</v>
      </c>
      <c r="O132" s="710">
        <v>101.4751</v>
      </c>
      <c r="P132" s="36">
        <f t="shared" si="18"/>
        <v>0.12219999999999231</v>
      </c>
      <c r="Q132" s="263">
        <f t="shared" si="30"/>
        <v>2.2599999999999998</v>
      </c>
      <c r="R132" s="394">
        <f t="shared" si="28"/>
        <v>101.29236666666667</v>
      </c>
      <c r="S132" s="297">
        <f t="shared" si="23"/>
        <v>0.19513333333333094</v>
      </c>
      <c r="T132" s="687">
        <f t="shared" si="27"/>
        <v>100.81811428571429</v>
      </c>
      <c r="U132" s="266">
        <f t="shared" si="25"/>
        <v>0.21683714285714473</v>
      </c>
      <c r="V132" s="609" t="str">
        <f t="shared" si="19"/>
        <v>---</v>
      </c>
      <c r="W132" s="247">
        <v>0</v>
      </c>
      <c r="X132" s="645"/>
      <c r="Y132" s="216"/>
    </row>
    <row r="133" spans="1:25">
      <c r="A133" s="2513">
        <v>38231</v>
      </c>
      <c r="B133" s="2548">
        <v>100.9943807652583</v>
      </c>
      <c r="C133" s="2537">
        <f t="shared" si="20"/>
        <v>0.15147874016474816</v>
      </c>
      <c r="D133" s="1733">
        <f t="shared" si="29"/>
        <v>1.4</v>
      </c>
      <c r="E133" s="687">
        <f t="shared" si="24"/>
        <v>100.85523122557311</v>
      </c>
      <c r="F133" s="266">
        <f t="shared" si="21"/>
        <v>0.12287145836103264</v>
      </c>
      <c r="G133" s="611">
        <f t="shared" si="26"/>
        <v>100.61821967948094</v>
      </c>
      <c r="H133" s="633">
        <f t="shared" si="22"/>
        <v>0.12254081690524288</v>
      </c>
      <c r="I133" s="1709" t="s">
        <v>344</v>
      </c>
      <c r="J133" s="2530" t="str">
        <f t="shared" si="17"/>
        <v>---</v>
      </c>
      <c r="K133" s="2527">
        <v>0</v>
      </c>
      <c r="L133" s="1670"/>
      <c r="M133" s="10"/>
      <c r="N133" s="201">
        <v>38231</v>
      </c>
      <c r="O133" s="710">
        <v>101.39570000000001</v>
      </c>
      <c r="P133" s="36">
        <f t="shared" si="18"/>
        <v>-7.9399999999992588E-2</v>
      </c>
      <c r="Q133" s="263">
        <f t="shared" si="30"/>
        <v>2.12</v>
      </c>
      <c r="R133" s="394">
        <f t="shared" si="28"/>
        <v>101.4079</v>
      </c>
      <c r="S133" s="297">
        <f t="shared" si="23"/>
        <v>0.11553333333333171</v>
      </c>
      <c r="T133" s="687">
        <f t="shared" si="27"/>
        <v>101.00442857142858</v>
      </c>
      <c r="U133" s="266">
        <f t="shared" si="25"/>
        <v>0.18631428571428899</v>
      </c>
      <c r="V133" s="609" t="str">
        <f t="shared" si="19"/>
        <v>---</v>
      </c>
      <c r="W133" s="247">
        <v>0</v>
      </c>
      <c r="X133" s="645"/>
      <c r="Y133" s="216"/>
    </row>
    <row r="134" spans="1:25">
      <c r="A134" s="2513">
        <v>38261</v>
      </c>
      <c r="B134" s="2548">
        <v>101.14032821822993</v>
      </c>
      <c r="C134" s="2537">
        <f t="shared" si="20"/>
        <v>0.14594745297162603</v>
      </c>
      <c r="D134" s="1733">
        <f t="shared" si="29"/>
        <v>1.4</v>
      </c>
      <c r="E134" s="687">
        <f t="shared" si="24"/>
        <v>100.9925370028606</v>
      </c>
      <c r="F134" s="266">
        <f t="shared" si="21"/>
        <v>0.13730577728749438</v>
      </c>
      <c r="G134" s="611">
        <f t="shared" si="26"/>
        <v>100.74434062960425</v>
      </c>
      <c r="H134" s="633">
        <f t="shared" si="22"/>
        <v>0.12612095012330826</v>
      </c>
      <c r="I134" s="1709" t="s">
        <v>344</v>
      </c>
      <c r="J134" s="2530" t="str">
        <f t="shared" ref="J134:J197" si="31">IF(K134=1,"山",IF(K134=-1,"谷","---"))</f>
        <v>---</v>
      </c>
      <c r="K134" s="2527">
        <v>0</v>
      </c>
      <c r="L134" s="1670"/>
      <c r="M134" s="10"/>
      <c r="N134" s="201">
        <v>38261</v>
      </c>
      <c r="O134" s="710">
        <v>101.38809999999999</v>
      </c>
      <c r="P134" s="36">
        <f t="shared" ref="P134:P197" si="32">O134-O133</f>
        <v>-7.6000000000107093E-3</v>
      </c>
      <c r="Q134" s="263">
        <f t="shared" si="30"/>
        <v>2.0299999999999998</v>
      </c>
      <c r="R134" s="394">
        <f t="shared" si="28"/>
        <v>101.41963333333332</v>
      </c>
      <c r="S134" s="297">
        <f t="shared" si="23"/>
        <v>1.1733333333324936E-2</v>
      </c>
      <c r="T134" s="687">
        <f t="shared" si="27"/>
        <v>101.16381428571428</v>
      </c>
      <c r="U134" s="266">
        <f t="shared" si="25"/>
        <v>0.15938571428570469</v>
      </c>
      <c r="V134" s="609" t="str">
        <f t="shared" ref="V134:V197" si="33">IF(W134=1,"山",IF(W134=-1,"谷","---"))</f>
        <v>---</v>
      </c>
      <c r="W134" s="247">
        <v>0</v>
      </c>
      <c r="X134" s="645"/>
      <c r="Y134" s="216"/>
    </row>
    <row r="135" spans="1:25">
      <c r="A135" s="2513">
        <v>38292</v>
      </c>
      <c r="B135" s="2548">
        <v>101.24805956221817</v>
      </c>
      <c r="C135" s="559">
        <f t="shared" ref="C135:C198" si="34">B135-B134</f>
        <v>0.1077313439882488</v>
      </c>
      <c r="D135" s="1738">
        <f t="shared" si="29"/>
        <v>1.4</v>
      </c>
      <c r="E135" s="52">
        <f t="shared" si="24"/>
        <v>101.12758951523547</v>
      </c>
      <c r="F135" s="263">
        <f t="shared" si="21"/>
        <v>0.13505251237486959</v>
      </c>
      <c r="G135" s="394">
        <f t="shared" si="26"/>
        <v>100.86922067918395</v>
      </c>
      <c r="H135" s="297">
        <f t="shared" si="22"/>
        <v>0.12488004957970134</v>
      </c>
      <c r="I135" s="1715" t="s">
        <v>344</v>
      </c>
      <c r="J135" s="53" t="str">
        <f t="shared" si="31"/>
        <v>---</v>
      </c>
      <c r="K135" s="2527">
        <v>0</v>
      </c>
      <c r="L135" s="1670"/>
      <c r="M135" s="10"/>
      <c r="N135" s="201">
        <v>38292</v>
      </c>
      <c r="O135" s="710">
        <v>101.29900000000001</v>
      </c>
      <c r="P135" s="36">
        <f t="shared" si="32"/>
        <v>-8.9099999999987745E-2</v>
      </c>
      <c r="Q135" s="263">
        <f t="shared" si="30"/>
        <v>1.76</v>
      </c>
      <c r="R135" s="394">
        <f t="shared" si="28"/>
        <v>101.36093333333334</v>
      </c>
      <c r="S135" s="297">
        <f t="shared" si="23"/>
        <v>-5.869999999998754E-2</v>
      </c>
      <c r="T135" s="52">
        <f t="shared" si="27"/>
        <v>101.26422857142857</v>
      </c>
      <c r="U135" s="263">
        <f t="shared" si="25"/>
        <v>0.10041428571429378</v>
      </c>
      <c r="V135" s="609" t="str">
        <f t="shared" si="33"/>
        <v>---</v>
      </c>
      <c r="W135" s="247">
        <v>0</v>
      </c>
      <c r="X135" s="645"/>
      <c r="Y135" s="216"/>
    </row>
    <row r="136" spans="1:25">
      <c r="A136" s="2516">
        <v>38322</v>
      </c>
      <c r="B136" s="2548">
        <v>101.28688067824029</v>
      </c>
      <c r="C136" s="593">
        <f t="shared" si="34"/>
        <v>3.882111602212035E-2</v>
      </c>
      <c r="D136" s="1735">
        <f t="shared" si="29"/>
        <v>1.3</v>
      </c>
      <c r="E136" s="683">
        <f t="shared" si="24"/>
        <v>101.22508948622946</v>
      </c>
      <c r="F136" s="693">
        <f t="shared" ref="F136:F199" si="35">E136-E135</f>
        <v>9.7499970993993657E-2</v>
      </c>
      <c r="G136" s="393">
        <f t="shared" si="26"/>
        <v>100.98096121794042</v>
      </c>
      <c r="H136" s="295">
        <f t="shared" ref="H136:H199" si="36">G136-G135</f>
        <v>0.1117405387564645</v>
      </c>
      <c r="I136" s="1712" t="s">
        <v>344</v>
      </c>
      <c r="J136" s="2533" t="str">
        <f t="shared" si="31"/>
        <v>山</v>
      </c>
      <c r="K136" s="2527">
        <v>1</v>
      </c>
      <c r="L136" s="1670"/>
      <c r="M136" s="10"/>
      <c r="N136" s="201">
        <v>38322</v>
      </c>
      <c r="O136" s="711">
        <v>101.1353</v>
      </c>
      <c r="P136" s="242">
        <f t="shared" si="32"/>
        <v>-0.16370000000000573</v>
      </c>
      <c r="Q136" s="543">
        <f t="shared" si="30"/>
        <v>1.37</v>
      </c>
      <c r="R136" s="492">
        <f t="shared" si="28"/>
        <v>101.27413333333334</v>
      </c>
      <c r="S136" s="490">
        <f t="shared" ref="S136:S199" si="37">R136-R135</f>
        <v>-8.6799999999996658E-2</v>
      </c>
      <c r="T136" s="687">
        <f t="shared" si="27"/>
        <v>101.29931428571429</v>
      </c>
      <c r="U136" s="266">
        <f t="shared" si="25"/>
        <v>3.5085714285713721E-2</v>
      </c>
      <c r="V136" s="609" t="str">
        <f t="shared" si="33"/>
        <v>---</v>
      </c>
      <c r="W136" s="247">
        <v>0</v>
      </c>
      <c r="X136" s="645"/>
      <c r="Y136" s="216"/>
    </row>
    <row r="137" spans="1:25">
      <c r="A137" s="2515">
        <v>38353</v>
      </c>
      <c r="B137" s="2548">
        <v>101.23512830018313</v>
      </c>
      <c r="C137" s="2539">
        <f t="shared" si="34"/>
        <v>-5.1752378057159376E-2</v>
      </c>
      <c r="D137" s="1732">
        <f t="shared" si="29"/>
        <v>1.2</v>
      </c>
      <c r="E137" s="689">
        <f t="shared" si="24"/>
        <v>101.2566895135472</v>
      </c>
      <c r="F137" s="268">
        <f t="shared" si="35"/>
        <v>3.160002731773659E-2</v>
      </c>
      <c r="G137" s="613">
        <f t="shared" si="26"/>
        <v>101.0680129193701</v>
      </c>
      <c r="H137" s="635">
        <f t="shared" si="36"/>
        <v>8.7051701429686545E-2</v>
      </c>
      <c r="I137" s="1711" t="s">
        <v>350</v>
      </c>
      <c r="J137" s="2530" t="str">
        <f t="shared" si="31"/>
        <v>---</v>
      </c>
      <c r="K137" s="2527">
        <v>0</v>
      </c>
      <c r="L137" s="1749"/>
      <c r="M137" s="10"/>
      <c r="N137" s="200">
        <v>38353</v>
      </c>
      <c r="O137" s="710">
        <v>101.15300000000001</v>
      </c>
      <c r="P137" s="36">
        <f t="shared" si="32"/>
        <v>1.7700000000004934E-2</v>
      </c>
      <c r="Q137" s="263">
        <f t="shared" si="30"/>
        <v>1.2</v>
      </c>
      <c r="R137" s="394">
        <f t="shared" si="28"/>
        <v>101.19576666666667</v>
      </c>
      <c r="S137" s="297">
        <f t="shared" si="37"/>
        <v>-7.8366666666667584E-2</v>
      </c>
      <c r="T137" s="689">
        <f t="shared" si="27"/>
        <v>101.31415714285716</v>
      </c>
      <c r="U137" s="268">
        <f t="shared" si="25"/>
        <v>1.4842857142866706E-2</v>
      </c>
      <c r="V137" s="609" t="str">
        <f t="shared" si="33"/>
        <v>---</v>
      </c>
      <c r="W137" s="247">
        <v>0</v>
      </c>
      <c r="X137" s="645"/>
      <c r="Y137" s="216"/>
    </row>
    <row r="138" spans="1:25">
      <c r="A138" s="2513">
        <v>38384</v>
      </c>
      <c r="B138" s="2548">
        <v>101.13404036272534</v>
      </c>
      <c r="C138" s="2537">
        <f t="shared" si="34"/>
        <v>-0.1010879374577911</v>
      </c>
      <c r="D138" s="1733">
        <f t="shared" si="29"/>
        <v>1</v>
      </c>
      <c r="E138" s="687">
        <f t="shared" si="24"/>
        <v>101.21868311371627</v>
      </c>
      <c r="F138" s="266">
        <f t="shared" si="35"/>
        <v>-3.8006399830933901E-2</v>
      </c>
      <c r="G138" s="611">
        <f t="shared" si="26"/>
        <v>101.12595998742127</v>
      </c>
      <c r="H138" s="633">
        <f t="shared" si="36"/>
        <v>5.7947068051163342E-2</v>
      </c>
      <c r="I138" s="1709" t="s">
        <v>350</v>
      </c>
      <c r="J138" s="2530" t="str">
        <f t="shared" si="31"/>
        <v>---</v>
      </c>
      <c r="K138" s="2527">
        <v>0</v>
      </c>
      <c r="L138" s="1670"/>
      <c r="M138" s="10"/>
      <c r="N138" s="201">
        <v>38384</v>
      </c>
      <c r="O138" s="710">
        <v>101.11060000000001</v>
      </c>
      <c r="P138" s="36">
        <f t="shared" si="32"/>
        <v>-4.2400000000000659E-2</v>
      </c>
      <c r="Q138" s="263">
        <f t="shared" si="30"/>
        <v>1.02</v>
      </c>
      <c r="R138" s="394">
        <f t="shared" si="28"/>
        <v>101.13296666666668</v>
      </c>
      <c r="S138" s="297">
        <f t="shared" si="37"/>
        <v>-6.2799999999995748E-2</v>
      </c>
      <c r="T138" s="687">
        <f t="shared" si="27"/>
        <v>101.27954285714286</v>
      </c>
      <c r="U138" s="266">
        <f t="shared" si="25"/>
        <v>-3.4614285714297921E-2</v>
      </c>
      <c r="V138" s="609" t="str">
        <f t="shared" si="33"/>
        <v>---</v>
      </c>
      <c r="W138" s="247">
        <v>0</v>
      </c>
      <c r="X138" s="645"/>
      <c r="Y138" s="216"/>
    </row>
    <row r="139" spans="1:25">
      <c r="A139" s="2513">
        <v>38412</v>
      </c>
      <c r="B139" s="2548">
        <v>101.03120493316375</v>
      </c>
      <c r="C139" s="2537">
        <f t="shared" si="34"/>
        <v>-0.10283542956159408</v>
      </c>
      <c r="D139" s="1733">
        <f t="shared" si="29"/>
        <v>0.8</v>
      </c>
      <c r="E139" s="687">
        <f t="shared" si="24"/>
        <v>101.1334578653574</v>
      </c>
      <c r="F139" s="266">
        <f t="shared" si="35"/>
        <v>-8.5225248358867134E-2</v>
      </c>
      <c r="G139" s="611">
        <f t="shared" si="26"/>
        <v>101.15286040285984</v>
      </c>
      <c r="H139" s="633">
        <f t="shared" si="36"/>
        <v>2.6900415438575465E-2</v>
      </c>
      <c r="I139" s="1709" t="s">
        <v>346</v>
      </c>
      <c r="J139" s="2530" t="str">
        <f t="shared" si="31"/>
        <v>---</v>
      </c>
      <c r="K139" s="2527">
        <v>0</v>
      </c>
      <c r="L139" s="1670"/>
      <c r="M139" s="10"/>
      <c r="N139" s="201">
        <v>38412</v>
      </c>
      <c r="O139" s="710">
        <v>100.996</v>
      </c>
      <c r="P139" s="36">
        <f t="shared" si="32"/>
        <v>-0.11460000000001003</v>
      </c>
      <c r="Q139" s="263">
        <f t="shared" si="30"/>
        <v>0.72</v>
      </c>
      <c r="R139" s="394">
        <f t="shared" si="28"/>
        <v>101.08653333333332</v>
      </c>
      <c r="S139" s="297">
        <f t="shared" si="37"/>
        <v>-4.6433333333354199E-2</v>
      </c>
      <c r="T139" s="687">
        <f t="shared" si="27"/>
        <v>101.2111</v>
      </c>
      <c r="U139" s="266">
        <f t="shared" si="25"/>
        <v>-6.8442857142855473E-2</v>
      </c>
      <c r="V139" s="609" t="str">
        <f t="shared" si="33"/>
        <v>---</v>
      </c>
      <c r="W139" s="247">
        <v>0</v>
      </c>
      <c r="X139" s="645"/>
      <c r="Y139" s="216"/>
    </row>
    <row r="140" spans="1:25">
      <c r="A140" s="2513">
        <v>38443</v>
      </c>
      <c r="B140" s="2548">
        <v>100.94351397478583</v>
      </c>
      <c r="C140" s="2537">
        <f t="shared" si="34"/>
        <v>-8.7690958377919515E-2</v>
      </c>
      <c r="D140" s="1733">
        <f t="shared" si="29"/>
        <v>0.6</v>
      </c>
      <c r="E140" s="687">
        <f t="shared" ref="E140:E203" si="38">SUM(B138:B140)/3</f>
        <v>101.03625309022497</v>
      </c>
      <c r="F140" s="266">
        <f t="shared" si="35"/>
        <v>-9.7204775132425425E-2</v>
      </c>
      <c r="G140" s="611">
        <f t="shared" si="26"/>
        <v>101.14559371850662</v>
      </c>
      <c r="H140" s="633">
        <f t="shared" si="36"/>
        <v>-7.2666843532260827E-3</v>
      </c>
      <c r="I140" s="1709" t="s">
        <v>346</v>
      </c>
      <c r="J140" s="2530" t="str">
        <f t="shared" si="31"/>
        <v>---</v>
      </c>
      <c r="K140" s="2527">
        <v>0</v>
      </c>
      <c r="L140" s="1670"/>
      <c r="M140" s="10"/>
      <c r="N140" s="250">
        <v>38443</v>
      </c>
      <c r="O140" s="713">
        <v>101.0694</v>
      </c>
      <c r="P140" s="251">
        <f t="shared" si="32"/>
        <v>7.3400000000006571E-2</v>
      </c>
      <c r="Q140" s="693">
        <f t="shared" si="30"/>
        <v>0.47</v>
      </c>
      <c r="R140" s="393">
        <f t="shared" si="28"/>
        <v>101.05866666666668</v>
      </c>
      <c r="S140" s="295">
        <f t="shared" si="37"/>
        <v>-2.7866666666639617E-2</v>
      </c>
      <c r="T140" s="683">
        <f t="shared" si="27"/>
        <v>101.1644857142857</v>
      </c>
      <c r="U140" s="693">
        <f t="shared" ref="U140:U203" si="39">T140-T139</f>
        <v>-4.6614285714298376E-2</v>
      </c>
      <c r="V140" s="608" t="str">
        <f t="shared" si="33"/>
        <v>谷</v>
      </c>
      <c r="W140" s="252">
        <v>-1</v>
      </c>
      <c r="X140" s="645"/>
      <c r="Y140" s="216"/>
    </row>
    <row r="141" spans="1:25">
      <c r="A141" s="2513">
        <v>38473</v>
      </c>
      <c r="B141" s="2548">
        <v>100.85268788073691</v>
      </c>
      <c r="C141" s="2537">
        <f t="shared" si="34"/>
        <v>-9.0826094048921391E-2</v>
      </c>
      <c r="D141" s="1733">
        <f t="shared" si="29"/>
        <v>0.3</v>
      </c>
      <c r="E141" s="687">
        <f t="shared" si="38"/>
        <v>100.94246892956217</v>
      </c>
      <c r="F141" s="266">
        <f t="shared" si="35"/>
        <v>-9.3784160662806926E-2</v>
      </c>
      <c r="G141" s="611">
        <f t="shared" si="26"/>
        <v>101.1045022417219</v>
      </c>
      <c r="H141" s="633">
        <f t="shared" si="36"/>
        <v>-4.1091476784714587E-2</v>
      </c>
      <c r="I141" s="1709" t="s">
        <v>346</v>
      </c>
      <c r="J141" s="2530" t="str">
        <f t="shared" si="31"/>
        <v>---</v>
      </c>
      <c r="K141" s="2527">
        <v>0</v>
      </c>
      <c r="L141" s="1670"/>
      <c r="M141" s="10"/>
      <c r="N141" s="201">
        <v>38473</v>
      </c>
      <c r="O141" s="710">
        <v>101.1498</v>
      </c>
      <c r="P141" s="36">
        <f t="shared" si="32"/>
        <v>8.0399999999997362E-2</v>
      </c>
      <c r="Q141" s="263">
        <f t="shared" si="30"/>
        <v>0.26</v>
      </c>
      <c r="R141" s="394">
        <f t="shared" si="28"/>
        <v>101.07173333333333</v>
      </c>
      <c r="S141" s="297">
        <f t="shared" si="37"/>
        <v>1.3066666666645688E-2</v>
      </c>
      <c r="T141" s="687">
        <f t="shared" si="27"/>
        <v>101.13044285714285</v>
      </c>
      <c r="U141" s="266">
        <f t="shared" si="39"/>
        <v>-3.404285714285038E-2</v>
      </c>
      <c r="V141" s="609" t="str">
        <f t="shared" si="33"/>
        <v>---</v>
      </c>
      <c r="W141" s="247">
        <v>0</v>
      </c>
      <c r="X141" s="645"/>
      <c r="Y141" s="216"/>
    </row>
    <row r="142" spans="1:25">
      <c r="A142" s="2513">
        <v>38504</v>
      </c>
      <c r="B142" s="2548">
        <v>100.74706996764669</v>
      </c>
      <c r="C142" s="2537">
        <f t="shared" si="34"/>
        <v>-0.10561791309021373</v>
      </c>
      <c r="D142" s="1733">
        <f t="shared" si="29"/>
        <v>0.1</v>
      </c>
      <c r="E142" s="687">
        <f t="shared" si="38"/>
        <v>100.84775727438982</v>
      </c>
      <c r="F142" s="266">
        <f t="shared" si="35"/>
        <v>-9.4711655172346809E-2</v>
      </c>
      <c r="G142" s="611">
        <f t="shared" si="26"/>
        <v>101.03293229964028</v>
      </c>
      <c r="H142" s="633">
        <f t="shared" si="36"/>
        <v>-7.1569942081623594E-2</v>
      </c>
      <c r="I142" s="1709" t="s">
        <v>346</v>
      </c>
      <c r="J142" s="2530" t="str">
        <f t="shared" si="31"/>
        <v>---</v>
      </c>
      <c r="K142" s="2527">
        <v>0</v>
      </c>
      <c r="L142" s="1670"/>
      <c r="M142" s="10"/>
      <c r="N142" s="201">
        <v>38504</v>
      </c>
      <c r="O142" s="710">
        <v>101.2038</v>
      </c>
      <c r="P142" s="36">
        <f t="shared" si="32"/>
        <v>5.4000000000002046E-2</v>
      </c>
      <c r="Q142" s="263">
        <f t="shared" si="30"/>
        <v>0.15</v>
      </c>
      <c r="R142" s="394">
        <f t="shared" si="28"/>
        <v>101.14100000000001</v>
      </c>
      <c r="S142" s="297">
        <f t="shared" si="37"/>
        <v>6.9266666666678134E-2</v>
      </c>
      <c r="T142" s="687">
        <f t="shared" si="27"/>
        <v>101.11684285714286</v>
      </c>
      <c r="U142" s="266">
        <f t="shared" si="39"/>
        <v>-1.3599999999996726E-2</v>
      </c>
      <c r="V142" s="609" t="str">
        <f t="shared" si="33"/>
        <v>---</v>
      </c>
      <c r="W142" s="247">
        <v>0</v>
      </c>
      <c r="X142" s="645"/>
      <c r="Y142" s="216"/>
    </row>
    <row r="143" spans="1:25">
      <c r="A143" s="2513">
        <v>38534</v>
      </c>
      <c r="B143" s="2548">
        <v>100.63805830648818</v>
      </c>
      <c r="C143" s="2537">
        <f t="shared" si="34"/>
        <v>-0.10901166115851879</v>
      </c>
      <c r="D143" s="1733">
        <f t="shared" si="29"/>
        <v>-0.1</v>
      </c>
      <c r="E143" s="687">
        <f t="shared" si="38"/>
        <v>100.74593871829059</v>
      </c>
      <c r="F143" s="266">
        <f t="shared" si="35"/>
        <v>-0.10181855609923218</v>
      </c>
      <c r="G143" s="611">
        <f t="shared" si="26"/>
        <v>100.94024338938996</v>
      </c>
      <c r="H143" s="633">
        <f t="shared" si="36"/>
        <v>-9.2688910250316781E-2</v>
      </c>
      <c r="I143" s="1709" t="s">
        <v>346</v>
      </c>
      <c r="J143" s="2530" t="str">
        <f t="shared" si="31"/>
        <v>---</v>
      </c>
      <c r="K143" s="2527">
        <v>0</v>
      </c>
      <c r="L143" s="1670"/>
      <c r="M143" s="10"/>
      <c r="N143" s="201">
        <v>38534</v>
      </c>
      <c r="O143" s="710">
        <v>101.3207</v>
      </c>
      <c r="P143" s="36">
        <f t="shared" si="32"/>
        <v>0.11690000000000111</v>
      </c>
      <c r="Q143" s="263">
        <f t="shared" si="30"/>
        <v>-0.03</v>
      </c>
      <c r="R143" s="394">
        <f t="shared" si="28"/>
        <v>101.22476666666667</v>
      </c>
      <c r="S143" s="297">
        <f t="shared" si="37"/>
        <v>8.3766666666662104E-2</v>
      </c>
      <c r="T143" s="687">
        <f t="shared" si="27"/>
        <v>101.14332857142857</v>
      </c>
      <c r="U143" s="266">
        <f t="shared" si="39"/>
        <v>2.6485714285712447E-2</v>
      </c>
      <c r="V143" s="609" t="str">
        <f t="shared" si="33"/>
        <v>---</v>
      </c>
      <c r="W143" s="247">
        <v>0</v>
      </c>
      <c r="X143" s="645"/>
      <c r="Y143" s="216"/>
    </row>
    <row r="144" spans="1:25">
      <c r="A144" s="2513">
        <v>38565</v>
      </c>
      <c r="B144" s="2548">
        <v>100.54439005430186</v>
      </c>
      <c r="C144" s="2537">
        <f t="shared" si="34"/>
        <v>-9.3668252186319023E-2</v>
      </c>
      <c r="D144" s="1733">
        <f t="shared" si="29"/>
        <v>-0.3</v>
      </c>
      <c r="E144" s="687">
        <f t="shared" si="38"/>
        <v>100.64317277614559</v>
      </c>
      <c r="F144" s="266">
        <f t="shared" si="35"/>
        <v>-0.10276594214499823</v>
      </c>
      <c r="G144" s="611">
        <f t="shared" ref="G144:G207" si="40">SUM(B138:B144)/7</f>
        <v>100.84156649712122</v>
      </c>
      <c r="H144" s="633">
        <f t="shared" si="36"/>
        <v>-9.8676892268741767E-2</v>
      </c>
      <c r="I144" s="1709" t="s">
        <v>346</v>
      </c>
      <c r="J144" s="2530" t="str">
        <f t="shared" si="31"/>
        <v>---</v>
      </c>
      <c r="K144" s="2527">
        <v>0</v>
      </c>
      <c r="L144" s="1670"/>
      <c r="M144" s="10"/>
      <c r="N144" s="201">
        <v>38565</v>
      </c>
      <c r="O144" s="710">
        <v>101.327</v>
      </c>
      <c r="P144" s="36">
        <f t="shared" si="32"/>
        <v>6.2999999999959755E-3</v>
      </c>
      <c r="Q144" s="263">
        <f t="shared" si="30"/>
        <v>-0.15</v>
      </c>
      <c r="R144" s="394">
        <f t="shared" si="28"/>
        <v>101.28383333333333</v>
      </c>
      <c r="S144" s="297">
        <f t="shared" si="37"/>
        <v>5.9066666666666379E-2</v>
      </c>
      <c r="T144" s="687">
        <f t="shared" ref="T144:T207" si="41">SUM(O138:O144)/7</f>
        <v>101.16818571428573</v>
      </c>
      <c r="U144" s="266">
        <f t="shared" si="39"/>
        <v>2.485714285715801E-2</v>
      </c>
      <c r="V144" s="609" t="str">
        <f t="shared" si="33"/>
        <v>---</v>
      </c>
      <c r="W144" s="247">
        <v>0</v>
      </c>
      <c r="X144" s="645"/>
      <c r="Y144" s="216"/>
    </row>
    <row r="145" spans="1:25">
      <c r="A145" s="2513">
        <v>38596</v>
      </c>
      <c r="B145" s="2548">
        <v>100.48188161245581</v>
      </c>
      <c r="C145" s="2537">
        <f t="shared" si="34"/>
        <v>-6.2508441846048868E-2</v>
      </c>
      <c r="D145" s="1733">
        <f t="shared" si="29"/>
        <v>-0.5</v>
      </c>
      <c r="E145" s="687">
        <f t="shared" si="38"/>
        <v>100.55477665774862</v>
      </c>
      <c r="F145" s="266">
        <f t="shared" si="35"/>
        <v>-8.8396118396971701E-2</v>
      </c>
      <c r="G145" s="611">
        <f t="shared" si="40"/>
        <v>100.74840096136845</v>
      </c>
      <c r="H145" s="633">
        <f t="shared" si="36"/>
        <v>-9.3165535752774531E-2</v>
      </c>
      <c r="I145" s="1709" t="s">
        <v>346</v>
      </c>
      <c r="J145" s="2530" t="str">
        <f t="shared" si="31"/>
        <v>谷</v>
      </c>
      <c r="K145" s="2527">
        <v>-1</v>
      </c>
      <c r="L145" s="1670"/>
      <c r="M145" s="10"/>
      <c r="N145" s="201">
        <v>38596</v>
      </c>
      <c r="O145" s="710">
        <v>101.24930000000001</v>
      </c>
      <c r="P145" s="36">
        <f t="shared" si="32"/>
        <v>-7.7699999999992997E-2</v>
      </c>
      <c r="Q145" s="263">
        <f t="shared" si="30"/>
        <v>-0.14000000000000001</v>
      </c>
      <c r="R145" s="394">
        <f t="shared" ref="R145:R159" si="42">SUM(O143:O145)/3</f>
        <v>101.29899999999999</v>
      </c>
      <c r="S145" s="297">
        <f t="shared" si="37"/>
        <v>1.5166666666658557E-2</v>
      </c>
      <c r="T145" s="687">
        <f t="shared" si="41"/>
        <v>101.188</v>
      </c>
      <c r="U145" s="266">
        <f t="shared" si="39"/>
        <v>1.981428571427557E-2</v>
      </c>
      <c r="V145" s="609" t="str">
        <f t="shared" si="33"/>
        <v>---</v>
      </c>
      <c r="W145" s="247">
        <v>0</v>
      </c>
      <c r="X145" s="645"/>
      <c r="Y145" s="216"/>
    </row>
    <row r="146" spans="1:25">
      <c r="A146" s="2513">
        <v>38626</v>
      </c>
      <c r="B146" s="2548">
        <v>100.48992343840261</v>
      </c>
      <c r="C146" s="2537">
        <f t="shared" si="34"/>
        <v>8.0418259468046926E-3</v>
      </c>
      <c r="D146" s="1733">
        <f t="shared" ref="D146:D209" si="43">ROUND((B146-B134)/B134*100,1)</f>
        <v>-0.6</v>
      </c>
      <c r="E146" s="687">
        <f t="shared" si="38"/>
        <v>100.50539836838676</v>
      </c>
      <c r="F146" s="266">
        <f t="shared" si="35"/>
        <v>-4.9378289361854399E-2</v>
      </c>
      <c r="G146" s="611">
        <f t="shared" si="40"/>
        <v>100.67107503354541</v>
      </c>
      <c r="H146" s="633">
        <f t="shared" si="36"/>
        <v>-7.7325927823039819E-2</v>
      </c>
      <c r="I146" s="1709" t="s">
        <v>346</v>
      </c>
      <c r="J146" s="2530" t="str">
        <f t="shared" si="31"/>
        <v>---</v>
      </c>
      <c r="K146" s="2527">
        <v>0</v>
      </c>
      <c r="L146" s="1670"/>
      <c r="M146" s="10"/>
      <c r="N146" s="201">
        <v>38626</v>
      </c>
      <c r="O146" s="710">
        <v>101.363</v>
      </c>
      <c r="P146" s="36">
        <f t="shared" si="32"/>
        <v>0.11369999999999436</v>
      </c>
      <c r="Q146" s="263">
        <f t="shared" ref="Q146:Q209" si="44">ROUND((O146-O134)/O134*100,2)</f>
        <v>-0.02</v>
      </c>
      <c r="R146" s="394">
        <f t="shared" si="42"/>
        <v>101.31310000000001</v>
      </c>
      <c r="S146" s="297">
        <f t="shared" si="37"/>
        <v>1.4100000000013324E-2</v>
      </c>
      <c r="T146" s="687">
        <f t="shared" si="41"/>
        <v>101.24042857142857</v>
      </c>
      <c r="U146" s="266">
        <f t="shared" si="39"/>
        <v>5.2428571428563941E-2</v>
      </c>
      <c r="V146" s="609" t="str">
        <f t="shared" si="33"/>
        <v>---</v>
      </c>
      <c r="W146" s="247">
        <v>0</v>
      </c>
      <c r="X146" s="645"/>
      <c r="Y146" s="216"/>
    </row>
    <row r="147" spans="1:25">
      <c r="A147" s="2513">
        <v>38657</v>
      </c>
      <c r="B147" s="2548">
        <v>100.59114309986859</v>
      </c>
      <c r="C147" s="2537">
        <f t="shared" si="34"/>
        <v>0.10121966146597572</v>
      </c>
      <c r="D147" s="1733">
        <f t="shared" si="43"/>
        <v>-0.6</v>
      </c>
      <c r="E147" s="687">
        <f t="shared" si="38"/>
        <v>100.52098271690902</v>
      </c>
      <c r="F147" s="266">
        <f t="shared" si="35"/>
        <v>1.5584348522253322E-2</v>
      </c>
      <c r="G147" s="611">
        <f t="shared" si="40"/>
        <v>100.62073633712865</v>
      </c>
      <c r="H147" s="633">
        <f t="shared" si="36"/>
        <v>-5.0338696416758921E-2</v>
      </c>
      <c r="I147" s="1709" t="s">
        <v>349</v>
      </c>
      <c r="J147" s="2530" t="str">
        <f t="shared" si="31"/>
        <v>---</v>
      </c>
      <c r="K147" s="2527">
        <v>0</v>
      </c>
      <c r="L147" s="1670"/>
      <c r="M147" s="10"/>
      <c r="N147" s="201">
        <v>38657</v>
      </c>
      <c r="O147" s="710">
        <v>101.4971</v>
      </c>
      <c r="P147" s="36">
        <f t="shared" si="32"/>
        <v>0.13410000000000366</v>
      </c>
      <c r="Q147" s="263">
        <f t="shared" si="44"/>
        <v>0.2</v>
      </c>
      <c r="R147" s="394">
        <f t="shared" si="42"/>
        <v>101.3698</v>
      </c>
      <c r="S147" s="297">
        <f t="shared" si="37"/>
        <v>5.6699999999992201E-2</v>
      </c>
      <c r="T147" s="687">
        <f t="shared" si="41"/>
        <v>101.30152857142858</v>
      </c>
      <c r="U147" s="266">
        <f t="shared" si="39"/>
        <v>6.1100000000010368E-2</v>
      </c>
      <c r="V147" s="609" t="str">
        <f t="shared" si="33"/>
        <v>---</v>
      </c>
      <c r="W147" s="247">
        <v>0</v>
      </c>
      <c r="X147" s="645"/>
      <c r="Y147" s="216"/>
    </row>
    <row r="148" spans="1:25">
      <c r="A148" s="2514">
        <v>38687</v>
      </c>
      <c r="B148" s="2548">
        <v>100.758837053845</v>
      </c>
      <c r="C148" s="2538">
        <f t="shared" si="34"/>
        <v>0.16769395397641063</v>
      </c>
      <c r="D148" s="1734">
        <f t="shared" si="43"/>
        <v>-0.5</v>
      </c>
      <c r="E148" s="688">
        <f t="shared" si="38"/>
        <v>100.61330119737208</v>
      </c>
      <c r="F148" s="267">
        <f t="shared" si="35"/>
        <v>9.2318480463063679E-2</v>
      </c>
      <c r="G148" s="612">
        <f t="shared" si="40"/>
        <v>100.60732907614411</v>
      </c>
      <c r="H148" s="634">
        <f t="shared" si="36"/>
        <v>-1.3407260984536151E-2</v>
      </c>
      <c r="I148" s="1710" t="s">
        <v>349</v>
      </c>
      <c r="J148" s="2531" t="str">
        <f t="shared" si="31"/>
        <v>---</v>
      </c>
      <c r="K148" s="2527">
        <v>0</v>
      </c>
      <c r="L148" s="1671"/>
      <c r="M148" s="10"/>
      <c r="N148" s="202">
        <v>38687</v>
      </c>
      <c r="O148" s="710">
        <v>101.611</v>
      </c>
      <c r="P148" s="36">
        <f t="shared" si="32"/>
        <v>0.113900000000001</v>
      </c>
      <c r="Q148" s="543">
        <f t="shared" si="44"/>
        <v>0.47</v>
      </c>
      <c r="R148" s="394">
        <f t="shared" si="42"/>
        <v>101.49036666666666</v>
      </c>
      <c r="S148" s="297">
        <f t="shared" si="37"/>
        <v>0.1205666666666616</v>
      </c>
      <c r="T148" s="688">
        <f t="shared" si="41"/>
        <v>101.36741428571429</v>
      </c>
      <c r="U148" s="267">
        <f t="shared" si="39"/>
        <v>6.5885714285712993E-2</v>
      </c>
      <c r="V148" s="609" t="str">
        <f t="shared" si="33"/>
        <v>---</v>
      </c>
      <c r="W148" s="247">
        <v>0</v>
      </c>
      <c r="X148" s="645"/>
      <c r="Y148" s="216"/>
    </row>
    <row r="149" spans="1:25">
      <c r="A149" s="2513">
        <v>38718</v>
      </c>
      <c r="B149" s="2548">
        <v>101.01101809861974</v>
      </c>
      <c r="C149" s="2537">
        <f t="shared" si="34"/>
        <v>0.25218104477474412</v>
      </c>
      <c r="D149" s="1733">
        <f t="shared" si="43"/>
        <v>-0.2</v>
      </c>
      <c r="E149" s="687">
        <f t="shared" si="38"/>
        <v>100.78699941744445</v>
      </c>
      <c r="F149" s="266">
        <f t="shared" si="35"/>
        <v>0.17369822007236735</v>
      </c>
      <c r="G149" s="611">
        <f t="shared" si="40"/>
        <v>100.6450359519974</v>
      </c>
      <c r="H149" s="633">
        <f t="shared" si="36"/>
        <v>3.7706875853288579E-2</v>
      </c>
      <c r="I149" s="1709" t="s">
        <v>344</v>
      </c>
      <c r="J149" s="2532" t="str">
        <f t="shared" si="31"/>
        <v>---</v>
      </c>
      <c r="K149" s="2527">
        <v>0</v>
      </c>
      <c r="L149" s="1670"/>
      <c r="M149" s="10"/>
      <c r="N149" s="201">
        <v>38718</v>
      </c>
      <c r="O149" s="712">
        <v>101.7978</v>
      </c>
      <c r="P149" s="244">
        <f t="shared" si="32"/>
        <v>0.18679999999999097</v>
      </c>
      <c r="Q149" s="263">
        <f t="shared" si="44"/>
        <v>0.64</v>
      </c>
      <c r="R149" s="642">
        <f t="shared" si="42"/>
        <v>101.63529999999999</v>
      </c>
      <c r="S149" s="643">
        <f t="shared" si="37"/>
        <v>0.14493333333332714</v>
      </c>
      <c r="T149" s="687">
        <f t="shared" si="41"/>
        <v>101.45227142857142</v>
      </c>
      <c r="U149" s="266">
        <f t="shared" si="39"/>
        <v>8.4857142857131862E-2</v>
      </c>
      <c r="V149" s="609" t="str">
        <f t="shared" si="33"/>
        <v>---</v>
      </c>
      <c r="W149" s="247">
        <v>0</v>
      </c>
      <c r="X149" s="645"/>
      <c r="Y149" s="216"/>
    </row>
    <row r="150" spans="1:25">
      <c r="A150" s="2513">
        <v>38749</v>
      </c>
      <c r="B150" s="2548">
        <v>101.2895884354283</v>
      </c>
      <c r="C150" s="2537">
        <f t="shared" si="34"/>
        <v>0.27857033680855636</v>
      </c>
      <c r="D150" s="1733">
        <f t="shared" si="43"/>
        <v>0.2</v>
      </c>
      <c r="E150" s="687">
        <f t="shared" si="38"/>
        <v>101.01981452929768</v>
      </c>
      <c r="F150" s="266">
        <f t="shared" si="35"/>
        <v>0.23281511185322756</v>
      </c>
      <c r="G150" s="611">
        <f t="shared" si="40"/>
        <v>100.73811168470313</v>
      </c>
      <c r="H150" s="633">
        <f t="shared" si="36"/>
        <v>9.3075732705727887E-2</v>
      </c>
      <c r="I150" s="1709" t="s">
        <v>344</v>
      </c>
      <c r="J150" s="2530" t="str">
        <f t="shared" si="31"/>
        <v>---</v>
      </c>
      <c r="K150" s="2527">
        <v>0</v>
      </c>
      <c r="L150" s="1670"/>
      <c r="M150" s="10"/>
      <c r="N150" s="201">
        <v>38749</v>
      </c>
      <c r="O150" s="710">
        <v>101.83929999999999</v>
      </c>
      <c r="P150" s="36">
        <f t="shared" si="32"/>
        <v>4.1499999999999204E-2</v>
      </c>
      <c r="Q150" s="263">
        <f t="shared" si="44"/>
        <v>0.72</v>
      </c>
      <c r="R150" s="394">
        <f t="shared" si="42"/>
        <v>101.74936666666666</v>
      </c>
      <c r="S150" s="297">
        <f t="shared" si="37"/>
        <v>0.1140666666666732</v>
      </c>
      <c r="T150" s="687">
        <f t="shared" si="41"/>
        <v>101.52635714285714</v>
      </c>
      <c r="U150" s="266">
        <f t="shared" si="39"/>
        <v>7.4085714285715198E-2</v>
      </c>
      <c r="V150" s="609" t="str">
        <f t="shared" si="33"/>
        <v>---</v>
      </c>
      <c r="W150" s="247">
        <v>0</v>
      </c>
      <c r="X150" s="645"/>
      <c r="Y150" s="216"/>
    </row>
    <row r="151" spans="1:25">
      <c r="A151" s="2513">
        <v>38777</v>
      </c>
      <c r="B151" s="2548">
        <v>101.55339957137097</v>
      </c>
      <c r="C151" s="2537">
        <f t="shared" si="34"/>
        <v>0.26381113594267447</v>
      </c>
      <c r="D151" s="1733">
        <f t="shared" si="43"/>
        <v>0.5</v>
      </c>
      <c r="E151" s="687">
        <f t="shared" si="38"/>
        <v>101.28466870180632</v>
      </c>
      <c r="F151" s="266">
        <f t="shared" si="35"/>
        <v>0.26485417250864884</v>
      </c>
      <c r="G151" s="611">
        <f t="shared" si="40"/>
        <v>100.88225590142729</v>
      </c>
      <c r="H151" s="633">
        <f t="shared" si="36"/>
        <v>0.14414421672415756</v>
      </c>
      <c r="I151" s="1709" t="s">
        <v>344</v>
      </c>
      <c r="J151" s="2530" t="str">
        <f t="shared" si="31"/>
        <v>---</v>
      </c>
      <c r="K151" s="2527">
        <v>0</v>
      </c>
      <c r="L151" s="1670"/>
      <c r="M151" s="10"/>
      <c r="N151" s="201">
        <v>38777</v>
      </c>
      <c r="O151" s="710">
        <v>101.73690000000001</v>
      </c>
      <c r="P151" s="36">
        <f t="shared" si="32"/>
        <v>-0.10239999999998872</v>
      </c>
      <c r="Q151" s="263">
        <f t="shared" si="44"/>
        <v>0.73</v>
      </c>
      <c r="R151" s="394">
        <f t="shared" si="42"/>
        <v>101.79133333333333</v>
      </c>
      <c r="S151" s="297">
        <f t="shared" si="37"/>
        <v>4.1966666666667152E-2</v>
      </c>
      <c r="T151" s="687">
        <f t="shared" si="41"/>
        <v>101.58491428571428</v>
      </c>
      <c r="U151" s="266">
        <f t="shared" si="39"/>
        <v>5.8557142857139866E-2</v>
      </c>
      <c r="V151" s="609" t="str">
        <f t="shared" si="33"/>
        <v>---</v>
      </c>
      <c r="W151" s="247">
        <v>0</v>
      </c>
      <c r="X151" s="645"/>
      <c r="Y151" s="216"/>
    </row>
    <row r="152" spans="1:25">
      <c r="A152" s="2513">
        <v>38808</v>
      </c>
      <c r="B152" s="2548">
        <v>101.79783615121045</v>
      </c>
      <c r="C152" s="2537">
        <f t="shared" si="34"/>
        <v>0.24443657983947276</v>
      </c>
      <c r="D152" s="1733">
        <f t="shared" si="43"/>
        <v>0.8</v>
      </c>
      <c r="E152" s="687">
        <f t="shared" si="38"/>
        <v>101.54694138600324</v>
      </c>
      <c r="F152" s="266">
        <f t="shared" si="35"/>
        <v>0.26227268419691541</v>
      </c>
      <c r="G152" s="611">
        <f t="shared" si="40"/>
        <v>101.07024940696367</v>
      </c>
      <c r="H152" s="633">
        <f t="shared" si="36"/>
        <v>0.18799350553638305</v>
      </c>
      <c r="I152" s="1709" t="s">
        <v>344</v>
      </c>
      <c r="J152" s="2530" t="str">
        <f t="shared" si="31"/>
        <v>---</v>
      </c>
      <c r="K152" s="2527">
        <v>0</v>
      </c>
      <c r="L152" s="1670"/>
      <c r="M152" s="10"/>
      <c r="N152" s="201">
        <v>38808</v>
      </c>
      <c r="O152" s="710">
        <v>101.6977</v>
      </c>
      <c r="P152" s="36">
        <f t="shared" si="32"/>
        <v>-3.9200000000008117E-2</v>
      </c>
      <c r="Q152" s="263">
        <f t="shared" si="44"/>
        <v>0.62</v>
      </c>
      <c r="R152" s="394">
        <f t="shared" si="42"/>
        <v>101.75796666666668</v>
      </c>
      <c r="S152" s="297">
        <f t="shared" si="37"/>
        <v>-3.3366666666651668E-2</v>
      </c>
      <c r="T152" s="687">
        <f t="shared" si="41"/>
        <v>101.64897142857141</v>
      </c>
      <c r="U152" s="266">
        <f t="shared" si="39"/>
        <v>6.4057142857137706E-2</v>
      </c>
      <c r="V152" s="609" t="str">
        <f t="shared" si="33"/>
        <v>---</v>
      </c>
      <c r="W152" s="247">
        <v>0</v>
      </c>
      <c r="X152" s="645"/>
      <c r="Y152" s="216"/>
    </row>
    <row r="153" spans="1:25">
      <c r="A153" s="2513">
        <v>38838</v>
      </c>
      <c r="B153" s="2548">
        <v>102.01645954176351</v>
      </c>
      <c r="C153" s="2537">
        <f t="shared" si="34"/>
        <v>0.21862339055306279</v>
      </c>
      <c r="D153" s="1733">
        <f t="shared" si="43"/>
        <v>1.2</v>
      </c>
      <c r="E153" s="687">
        <f t="shared" si="38"/>
        <v>101.78923175478162</v>
      </c>
      <c r="F153" s="266">
        <f t="shared" si="35"/>
        <v>0.24229036877838439</v>
      </c>
      <c r="G153" s="611">
        <f t="shared" si="40"/>
        <v>101.28832599315808</v>
      </c>
      <c r="H153" s="633">
        <f t="shared" si="36"/>
        <v>0.21807658619441384</v>
      </c>
      <c r="I153" s="1709" t="s">
        <v>344</v>
      </c>
      <c r="J153" s="2530" t="str">
        <f t="shared" si="31"/>
        <v>---</v>
      </c>
      <c r="K153" s="2527">
        <v>0</v>
      </c>
      <c r="L153" s="1670"/>
      <c r="M153" s="10"/>
      <c r="N153" s="201">
        <v>38838</v>
      </c>
      <c r="O153" s="710">
        <v>101.5744</v>
      </c>
      <c r="P153" s="36">
        <f t="shared" si="32"/>
        <v>-0.12330000000000041</v>
      </c>
      <c r="Q153" s="263">
        <f t="shared" si="44"/>
        <v>0.42</v>
      </c>
      <c r="R153" s="394">
        <f t="shared" si="42"/>
        <v>101.66966666666667</v>
      </c>
      <c r="S153" s="297">
        <f t="shared" si="37"/>
        <v>-8.830000000000382E-2</v>
      </c>
      <c r="T153" s="687">
        <f t="shared" si="41"/>
        <v>101.67917142857141</v>
      </c>
      <c r="U153" s="266">
        <f t="shared" si="39"/>
        <v>3.0199999999993565E-2</v>
      </c>
      <c r="V153" s="609" t="str">
        <f t="shared" si="33"/>
        <v>---</v>
      </c>
      <c r="W153" s="247">
        <v>0</v>
      </c>
      <c r="X153" s="645"/>
      <c r="Y153" s="216"/>
    </row>
    <row r="154" spans="1:25">
      <c r="A154" s="2513">
        <v>38869</v>
      </c>
      <c r="B154" s="2548">
        <v>102.19221097967731</v>
      </c>
      <c r="C154" s="2537">
        <f t="shared" si="34"/>
        <v>0.17575143791380299</v>
      </c>
      <c r="D154" s="1733">
        <f t="shared" si="43"/>
        <v>1.4</v>
      </c>
      <c r="E154" s="687">
        <f t="shared" si="38"/>
        <v>102.00216889088375</v>
      </c>
      <c r="F154" s="266">
        <f t="shared" si="35"/>
        <v>0.21293713610212706</v>
      </c>
      <c r="G154" s="611">
        <f t="shared" si="40"/>
        <v>101.51704997598789</v>
      </c>
      <c r="H154" s="633">
        <f t="shared" si="36"/>
        <v>0.22872398282980555</v>
      </c>
      <c r="I154" s="1709" t="s">
        <v>344</v>
      </c>
      <c r="J154" s="2530" t="str">
        <f t="shared" si="31"/>
        <v>---</v>
      </c>
      <c r="K154" s="2527">
        <v>0</v>
      </c>
      <c r="L154" s="1670"/>
      <c r="M154" s="10"/>
      <c r="N154" s="201">
        <v>38869</v>
      </c>
      <c r="O154" s="710">
        <v>101.4011</v>
      </c>
      <c r="P154" s="36">
        <f t="shared" si="32"/>
        <v>-0.17329999999999757</v>
      </c>
      <c r="Q154" s="263">
        <f t="shared" si="44"/>
        <v>0.19</v>
      </c>
      <c r="R154" s="394">
        <f t="shared" si="42"/>
        <v>101.55773333333333</v>
      </c>
      <c r="S154" s="297">
        <f t="shared" si="37"/>
        <v>-0.1119333333333401</v>
      </c>
      <c r="T154" s="687">
        <f t="shared" si="41"/>
        <v>101.66545714285714</v>
      </c>
      <c r="U154" s="266">
        <f t="shared" si="39"/>
        <v>-1.3714285714272023E-2</v>
      </c>
      <c r="V154" s="609" t="str">
        <f t="shared" si="33"/>
        <v>---</v>
      </c>
      <c r="W154" s="247">
        <v>0</v>
      </c>
      <c r="X154" s="645"/>
      <c r="Y154" s="216"/>
    </row>
    <row r="155" spans="1:25">
      <c r="A155" s="2513">
        <v>38899</v>
      </c>
      <c r="B155" s="2548">
        <v>102.30914530985909</v>
      </c>
      <c r="C155" s="2537">
        <f t="shared" si="34"/>
        <v>0.11693433018177757</v>
      </c>
      <c r="D155" s="1733">
        <f t="shared" si="43"/>
        <v>1.7</v>
      </c>
      <c r="E155" s="687">
        <f t="shared" si="38"/>
        <v>102.17260527709998</v>
      </c>
      <c r="F155" s="266">
        <f t="shared" si="35"/>
        <v>0.17043638621622392</v>
      </c>
      <c r="G155" s="611">
        <f t="shared" si="40"/>
        <v>101.73852258398991</v>
      </c>
      <c r="H155" s="633">
        <f t="shared" si="36"/>
        <v>0.22147260800201707</v>
      </c>
      <c r="I155" s="1709" t="s">
        <v>344</v>
      </c>
      <c r="J155" s="2530" t="str">
        <f t="shared" si="31"/>
        <v>---</v>
      </c>
      <c r="K155" s="2527">
        <v>0</v>
      </c>
      <c r="L155" s="1670"/>
      <c r="M155" s="10"/>
      <c r="N155" s="201">
        <v>38899</v>
      </c>
      <c r="O155" s="710">
        <v>101.3514</v>
      </c>
      <c r="P155" s="36">
        <f t="shared" si="32"/>
        <v>-4.970000000000141E-2</v>
      </c>
      <c r="Q155" s="263">
        <f t="shared" si="44"/>
        <v>0.03</v>
      </c>
      <c r="R155" s="394">
        <f t="shared" si="42"/>
        <v>101.4423</v>
      </c>
      <c r="S155" s="297">
        <f t="shared" si="37"/>
        <v>-0.11543333333332839</v>
      </c>
      <c r="T155" s="687">
        <f t="shared" si="41"/>
        <v>101.62837142857143</v>
      </c>
      <c r="U155" s="266">
        <f t="shared" si="39"/>
        <v>-3.7085714285709059E-2</v>
      </c>
      <c r="V155" s="609" t="str">
        <f t="shared" si="33"/>
        <v>---</v>
      </c>
      <c r="W155" s="247">
        <v>0</v>
      </c>
      <c r="X155" s="645"/>
      <c r="Y155" s="216"/>
    </row>
    <row r="156" spans="1:25">
      <c r="A156" s="2513">
        <v>38930</v>
      </c>
      <c r="B156" s="2548">
        <v>102.37515050263434</v>
      </c>
      <c r="C156" s="2537">
        <f t="shared" si="34"/>
        <v>6.6005192775250521E-2</v>
      </c>
      <c r="D156" s="1733">
        <f t="shared" si="43"/>
        <v>1.8</v>
      </c>
      <c r="E156" s="687">
        <f t="shared" si="38"/>
        <v>102.29216893072358</v>
      </c>
      <c r="F156" s="266">
        <f t="shared" si="35"/>
        <v>0.11956365362360089</v>
      </c>
      <c r="G156" s="611">
        <f t="shared" si="40"/>
        <v>101.93339864170628</v>
      </c>
      <c r="H156" s="633">
        <f t="shared" si="36"/>
        <v>0.19487605771637106</v>
      </c>
      <c r="I156" s="1709" t="s">
        <v>344</v>
      </c>
      <c r="J156" s="2530" t="str">
        <f t="shared" si="31"/>
        <v>---</v>
      </c>
      <c r="K156" s="2527">
        <v>0</v>
      </c>
      <c r="L156" s="1670"/>
      <c r="M156" s="10"/>
      <c r="N156" s="201">
        <v>38930</v>
      </c>
      <c r="O156" s="710">
        <v>101.2771</v>
      </c>
      <c r="P156" s="36">
        <f t="shared" si="32"/>
        <v>-7.4299999999993815E-2</v>
      </c>
      <c r="Q156" s="263">
        <f t="shared" si="44"/>
        <v>-0.05</v>
      </c>
      <c r="R156" s="394">
        <f t="shared" si="42"/>
        <v>101.34320000000001</v>
      </c>
      <c r="S156" s="297">
        <f t="shared" si="37"/>
        <v>-9.909999999999286E-2</v>
      </c>
      <c r="T156" s="687">
        <f t="shared" si="41"/>
        <v>101.5539857142857</v>
      </c>
      <c r="U156" s="266">
        <f t="shared" si="39"/>
        <v>-7.4385714285725157E-2</v>
      </c>
      <c r="V156" s="609" t="str">
        <f t="shared" si="33"/>
        <v>---</v>
      </c>
      <c r="W156" s="247">
        <v>0</v>
      </c>
      <c r="X156" s="645"/>
      <c r="Y156" s="216"/>
    </row>
    <row r="157" spans="1:25">
      <c r="A157" s="2513">
        <v>38961</v>
      </c>
      <c r="B157" s="2548">
        <v>102.37807376094126</v>
      </c>
      <c r="C157" s="2537">
        <f t="shared" si="34"/>
        <v>2.9232583069216389E-3</v>
      </c>
      <c r="D157" s="1733">
        <f t="shared" si="43"/>
        <v>1.9</v>
      </c>
      <c r="E157" s="687">
        <f t="shared" si="38"/>
        <v>102.35412319114489</v>
      </c>
      <c r="F157" s="266">
        <f t="shared" si="35"/>
        <v>6.1954260421316576E-2</v>
      </c>
      <c r="G157" s="611">
        <f t="shared" si="40"/>
        <v>102.08889654535098</v>
      </c>
      <c r="H157" s="633">
        <f t="shared" si="36"/>
        <v>0.15549790364470084</v>
      </c>
      <c r="I157" s="1709" t="s">
        <v>344</v>
      </c>
      <c r="J157" s="2530" t="str">
        <f t="shared" si="31"/>
        <v>---</v>
      </c>
      <c r="K157" s="2527">
        <v>0</v>
      </c>
      <c r="L157" s="1670"/>
      <c r="M157" s="10"/>
      <c r="N157" s="201">
        <v>38961</v>
      </c>
      <c r="O157" s="710">
        <v>101.25409999999999</v>
      </c>
      <c r="P157" s="36">
        <f t="shared" si="32"/>
        <v>-2.3000000000010346E-2</v>
      </c>
      <c r="Q157" s="263">
        <f t="shared" si="44"/>
        <v>0</v>
      </c>
      <c r="R157" s="394">
        <f t="shared" si="42"/>
        <v>101.2942</v>
      </c>
      <c r="S157" s="297">
        <f t="shared" si="37"/>
        <v>-4.9000000000006594E-2</v>
      </c>
      <c r="T157" s="687">
        <f t="shared" si="41"/>
        <v>101.47038571428571</v>
      </c>
      <c r="U157" s="266">
        <f t="shared" si="39"/>
        <v>-8.3599999999989905E-2</v>
      </c>
      <c r="V157" s="609" t="str">
        <f t="shared" si="33"/>
        <v>---</v>
      </c>
      <c r="W157" s="247">
        <v>0</v>
      </c>
      <c r="X157" s="645"/>
      <c r="Y157" s="216"/>
    </row>
    <row r="158" spans="1:25">
      <c r="A158" s="2513">
        <v>38991</v>
      </c>
      <c r="B158" s="2548">
        <v>102.30570973544799</v>
      </c>
      <c r="C158" s="2537">
        <f t="shared" si="34"/>
        <v>-7.2364025493271811E-2</v>
      </c>
      <c r="D158" s="1733">
        <f t="shared" si="43"/>
        <v>1.8</v>
      </c>
      <c r="E158" s="687">
        <f t="shared" si="38"/>
        <v>102.35297799967452</v>
      </c>
      <c r="F158" s="266">
        <f t="shared" si="35"/>
        <v>-1.1451914703712873E-3</v>
      </c>
      <c r="G158" s="611">
        <f t="shared" si="40"/>
        <v>102.19636942593341</v>
      </c>
      <c r="H158" s="633">
        <f t="shared" si="36"/>
        <v>0.10747288058243498</v>
      </c>
      <c r="I158" s="1709" t="s">
        <v>349</v>
      </c>
      <c r="J158" s="2530" t="str">
        <f t="shared" si="31"/>
        <v>---</v>
      </c>
      <c r="K158" s="2527">
        <v>0</v>
      </c>
      <c r="L158" s="1670"/>
      <c r="M158" s="10"/>
      <c r="N158" s="201">
        <v>38991</v>
      </c>
      <c r="O158" s="710">
        <v>101.4087</v>
      </c>
      <c r="P158" s="36">
        <f t="shared" si="32"/>
        <v>0.15460000000000207</v>
      </c>
      <c r="Q158" s="263">
        <f t="shared" si="44"/>
        <v>0.05</v>
      </c>
      <c r="R158" s="394">
        <f t="shared" si="42"/>
        <v>101.31330000000001</v>
      </c>
      <c r="S158" s="297">
        <f t="shared" si="37"/>
        <v>1.9100000000008777E-2</v>
      </c>
      <c r="T158" s="687">
        <f t="shared" si="41"/>
        <v>101.4235</v>
      </c>
      <c r="U158" s="266">
        <f t="shared" si="39"/>
        <v>-4.6885714285707536E-2</v>
      </c>
      <c r="V158" s="609" t="str">
        <f t="shared" si="33"/>
        <v>---</v>
      </c>
      <c r="W158" s="247">
        <v>0</v>
      </c>
      <c r="X158" s="645"/>
      <c r="Y158" s="216"/>
    </row>
    <row r="159" spans="1:25">
      <c r="A159" s="2513">
        <v>39022</v>
      </c>
      <c r="B159" s="2548">
        <v>102.18356688997839</v>
      </c>
      <c r="C159" s="2537">
        <f t="shared" si="34"/>
        <v>-0.12214284546959675</v>
      </c>
      <c r="D159" s="1733">
        <f t="shared" si="43"/>
        <v>1.6</v>
      </c>
      <c r="E159" s="687">
        <f t="shared" si="38"/>
        <v>102.28911679545588</v>
      </c>
      <c r="F159" s="266">
        <f t="shared" si="35"/>
        <v>-6.38612042186395E-2</v>
      </c>
      <c r="G159" s="611">
        <f t="shared" si="40"/>
        <v>102.251473817186</v>
      </c>
      <c r="H159" s="633">
        <f t="shared" si="36"/>
        <v>5.5104391252584151E-2</v>
      </c>
      <c r="I159" s="1709" t="s">
        <v>349</v>
      </c>
      <c r="J159" s="2530" t="str">
        <f t="shared" si="31"/>
        <v>---</v>
      </c>
      <c r="K159" s="2527">
        <v>0</v>
      </c>
      <c r="L159" s="1670"/>
      <c r="M159" s="10"/>
      <c r="N159" s="201">
        <v>39022</v>
      </c>
      <c r="O159" s="710">
        <v>101.527</v>
      </c>
      <c r="P159" s="36">
        <f t="shared" si="32"/>
        <v>0.11830000000000496</v>
      </c>
      <c r="Q159" s="263">
        <f t="shared" si="44"/>
        <v>0.03</v>
      </c>
      <c r="R159" s="394">
        <f t="shared" si="42"/>
        <v>101.39659999999999</v>
      </c>
      <c r="S159" s="297">
        <f t="shared" si="37"/>
        <v>8.3299999999979946E-2</v>
      </c>
      <c r="T159" s="687">
        <f t="shared" si="41"/>
        <v>101.39911428571429</v>
      </c>
      <c r="U159" s="266">
        <f t="shared" si="39"/>
        <v>-2.4385714285713789E-2</v>
      </c>
      <c r="V159" s="609" t="str">
        <f t="shared" si="33"/>
        <v>---</v>
      </c>
      <c r="W159" s="247">
        <v>0</v>
      </c>
      <c r="X159" s="645"/>
      <c r="Y159" s="216"/>
    </row>
    <row r="160" spans="1:25">
      <c r="A160" s="2513">
        <v>39052</v>
      </c>
      <c r="B160" s="2548">
        <v>102.02219409226305</v>
      </c>
      <c r="C160" s="2537">
        <f t="shared" si="34"/>
        <v>-0.16137279771534452</v>
      </c>
      <c r="D160" s="1733">
        <f t="shared" si="43"/>
        <v>1.3</v>
      </c>
      <c r="E160" s="687">
        <f t="shared" si="38"/>
        <v>102.17049023922982</v>
      </c>
      <c r="F160" s="266">
        <f t="shared" si="35"/>
        <v>-0.11862655622606155</v>
      </c>
      <c r="G160" s="611">
        <f t="shared" si="40"/>
        <v>102.25229303868592</v>
      </c>
      <c r="H160" s="633">
        <f t="shared" si="36"/>
        <v>8.1922149992408322E-4</v>
      </c>
      <c r="I160" s="1709" t="s">
        <v>346</v>
      </c>
      <c r="J160" s="2530" t="str">
        <f t="shared" si="31"/>
        <v>---</v>
      </c>
      <c r="K160" s="2527">
        <v>0</v>
      </c>
      <c r="L160" s="1670"/>
      <c r="M160" s="10"/>
      <c r="N160" s="250">
        <v>39052</v>
      </c>
      <c r="O160" s="714">
        <v>101.5343</v>
      </c>
      <c r="P160" s="253">
        <f t="shared" si="32"/>
        <v>7.3000000000007503E-3</v>
      </c>
      <c r="Q160" s="694">
        <f t="shared" si="44"/>
        <v>-0.08</v>
      </c>
      <c r="R160" s="395">
        <f t="shared" ref="R160:R223" si="45">SUM(O158:O160)/3</f>
        <v>101.49000000000001</v>
      </c>
      <c r="S160" s="298">
        <f t="shared" si="37"/>
        <v>9.3400000000016803E-2</v>
      </c>
      <c r="T160" s="683">
        <f t="shared" si="41"/>
        <v>101.39338571428573</v>
      </c>
      <c r="U160" s="693">
        <f t="shared" si="39"/>
        <v>-5.7285714285626455E-3</v>
      </c>
      <c r="V160" s="608" t="str">
        <f t="shared" si="33"/>
        <v>山</v>
      </c>
      <c r="W160" s="252">
        <v>1</v>
      </c>
      <c r="X160" s="645"/>
      <c r="Y160" s="216"/>
    </row>
    <row r="161" spans="1:25">
      <c r="A161" s="2515">
        <v>39083</v>
      </c>
      <c r="B161" s="2548">
        <v>101.84706395074225</v>
      </c>
      <c r="C161" s="2539">
        <f t="shared" si="34"/>
        <v>-0.1751301415207962</v>
      </c>
      <c r="D161" s="1732">
        <f t="shared" si="43"/>
        <v>0.8</v>
      </c>
      <c r="E161" s="689">
        <f t="shared" si="38"/>
        <v>102.01760831099456</v>
      </c>
      <c r="F161" s="268">
        <f t="shared" si="35"/>
        <v>-0.15288192823526003</v>
      </c>
      <c r="G161" s="613">
        <f t="shared" si="40"/>
        <v>102.20298632026663</v>
      </c>
      <c r="H161" s="635">
        <f t="shared" si="36"/>
        <v>-4.9306718419288131E-2</v>
      </c>
      <c r="I161" s="1711" t="s">
        <v>346</v>
      </c>
      <c r="J161" s="2530" t="str">
        <f t="shared" si="31"/>
        <v>---</v>
      </c>
      <c r="K161" s="2527">
        <v>0</v>
      </c>
      <c r="L161" s="1749"/>
      <c r="M161" s="10"/>
      <c r="N161" s="200">
        <v>39083</v>
      </c>
      <c r="O161" s="712">
        <v>101.59780000000001</v>
      </c>
      <c r="P161" s="244">
        <f t="shared" si="32"/>
        <v>6.3500000000004775E-2</v>
      </c>
      <c r="Q161" s="263">
        <f t="shared" si="44"/>
        <v>-0.2</v>
      </c>
      <c r="R161" s="642">
        <f t="shared" si="45"/>
        <v>101.55303333333335</v>
      </c>
      <c r="S161" s="643">
        <f t="shared" si="37"/>
        <v>6.3033333333336827E-2</v>
      </c>
      <c r="T161" s="689">
        <f t="shared" si="41"/>
        <v>101.42148571428572</v>
      </c>
      <c r="U161" s="268">
        <f t="shared" si="39"/>
        <v>2.8099999999994907E-2</v>
      </c>
      <c r="V161" s="609" t="str">
        <f t="shared" si="33"/>
        <v>---</v>
      </c>
      <c r="W161" s="247">
        <v>0</v>
      </c>
      <c r="X161" s="645"/>
      <c r="Y161" s="216"/>
    </row>
    <row r="162" spans="1:25">
      <c r="A162" s="2513">
        <v>39114</v>
      </c>
      <c r="B162" s="2548">
        <v>101.68954304870395</v>
      </c>
      <c r="C162" s="2537">
        <f t="shared" si="34"/>
        <v>-0.15752090203829994</v>
      </c>
      <c r="D162" s="1733">
        <f t="shared" si="43"/>
        <v>0.4</v>
      </c>
      <c r="E162" s="687">
        <f t="shared" si="38"/>
        <v>101.85293369723642</v>
      </c>
      <c r="F162" s="266">
        <f t="shared" si="35"/>
        <v>-0.16467461375813741</v>
      </c>
      <c r="G162" s="611">
        <f t="shared" si="40"/>
        <v>102.11447171153019</v>
      </c>
      <c r="H162" s="633">
        <f t="shared" si="36"/>
        <v>-8.8514608736446121E-2</v>
      </c>
      <c r="I162" s="1709" t="s">
        <v>346</v>
      </c>
      <c r="J162" s="2530" t="str">
        <f t="shared" si="31"/>
        <v>---</v>
      </c>
      <c r="K162" s="2527">
        <v>0</v>
      </c>
      <c r="L162" s="1670"/>
      <c r="M162" s="10"/>
      <c r="N162" s="201">
        <v>39114</v>
      </c>
      <c r="O162" s="710">
        <v>101.5399</v>
      </c>
      <c r="P162" s="36">
        <f t="shared" si="32"/>
        <v>-5.7900000000003615E-2</v>
      </c>
      <c r="Q162" s="263">
        <f t="shared" si="44"/>
        <v>-0.28999999999999998</v>
      </c>
      <c r="R162" s="394">
        <f t="shared" si="45"/>
        <v>101.55733333333335</v>
      </c>
      <c r="S162" s="297">
        <f t="shared" si="37"/>
        <v>4.3000000000006366E-3</v>
      </c>
      <c r="T162" s="687">
        <f t="shared" si="41"/>
        <v>101.44841428571429</v>
      </c>
      <c r="U162" s="266">
        <f t="shared" si="39"/>
        <v>2.6928571428570081E-2</v>
      </c>
      <c r="V162" s="609" t="str">
        <f t="shared" si="33"/>
        <v>---</v>
      </c>
      <c r="W162" s="247">
        <v>0</v>
      </c>
      <c r="X162" s="645"/>
      <c r="Y162" s="216"/>
    </row>
    <row r="163" spans="1:25">
      <c r="A163" s="2513">
        <v>39142</v>
      </c>
      <c r="B163" s="2548">
        <v>101.52096713533557</v>
      </c>
      <c r="C163" s="2537">
        <f t="shared" si="34"/>
        <v>-0.16857591336838595</v>
      </c>
      <c r="D163" s="1733">
        <f t="shared" si="43"/>
        <v>0</v>
      </c>
      <c r="E163" s="687">
        <f t="shared" si="38"/>
        <v>101.68585804492726</v>
      </c>
      <c r="F163" s="266">
        <f t="shared" si="35"/>
        <v>-0.16707565230916543</v>
      </c>
      <c r="G163" s="611">
        <f t="shared" si="40"/>
        <v>101.99244551620178</v>
      </c>
      <c r="H163" s="633">
        <f t="shared" si="36"/>
        <v>-0.12202619532840231</v>
      </c>
      <c r="I163" s="1709" t="s">
        <v>346</v>
      </c>
      <c r="J163" s="2530" t="str">
        <f t="shared" si="31"/>
        <v>---</v>
      </c>
      <c r="K163" s="2527">
        <v>0</v>
      </c>
      <c r="L163" s="1670"/>
      <c r="M163" s="10"/>
      <c r="N163" s="201">
        <v>39142</v>
      </c>
      <c r="O163" s="710">
        <v>101.3267</v>
      </c>
      <c r="P163" s="36">
        <f t="shared" si="32"/>
        <v>-0.2132000000000005</v>
      </c>
      <c r="Q163" s="263">
        <f t="shared" si="44"/>
        <v>-0.4</v>
      </c>
      <c r="R163" s="394">
        <f t="shared" si="45"/>
        <v>101.48813333333334</v>
      </c>
      <c r="S163" s="297">
        <f t="shared" si="37"/>
        <v>-6.9200000000009254E-2</v>
      </c>
      <c r="T163" s="687">
        <f t="shared" si="41"/>
        <v>101.4555</v>
      </c>
      <c r="U163" s="266">
        <f t="shared" si="39"/>
        <v>7.0857142857079225E-3</v>
      </c>
      <c r="V163" s="609" t="str">
        <f t="shared" si="33"/>
        <v>---</v>
      </c>
      <c r="W163" s="247">
        <v>0</v>
      </c>
      <c r="X163" s="645"/>
      <c r="Y163" s="216"/>
    </row>
    <row r="164" spans="1:25">
      <c r="A164" s="2513">
        <v>39173</v>
      </c>
      <c r="B164" s="2548">
        <v>101.34336869806305</v>
      </c>
      <c r="C164" s="2537">
        <f t="shared" si="34"/>
        <v>-0.17759843727252189</v>
      </c>
      <c r="D164" s="1733">
        <f t="shared" si="43"/>
        <v>-0.4</v>
      </c>
      <c r="E164" s="687">
        <f t="shared" si="38"/>
        <v>101.51795962736753</v>
      </c>
      <c r="F164" s="266">
        <f t="shared" si="35"/>
        <v>-0.16789841755972645</v>
      </c>
      <c r="G164" s="611">
        <f t="shared" si="40"/>
        <v>101.84463050721919</v>
      </c>
      <c r="H164" s="633">
        <f t="shared" si="36"/>
        <v>-0.14781500898259026</v>
      </c>
      <c r="I164" s="1709" t="s">
        <v>346</v>
      </c>
      <c r="J164" s="2530" t="str">
        <f t="shared" si="31"/>
        <v>---</v>
      </c>
      <c r="K164" s="2527">
        <v>0</v>
      </c>
      <c r="L164" s="1670"/>
      <c r="M164" s="10"/>
      <c r="N164" s="201">
        <v>39173</v>
      </c>
      <c r="O164" s="710">
        <v>101.1255</v>
      </c>
      <c r="P164" s="36">
        <f t="shared" si="32"/>
        <v>-0.20120000000000005</v>
      </c>
      <c r="Q164" s="263">
        <f t="shared" si="44"/>
        <v>-0.56000000000000005</v>
      </c>
      <c r="R164" s="394">
        <f t="shared" si="45"/>
        <v>101.33069999999999</v>
      </c>
      <c r="S164" s="297">
        <f t="shared" si="37"/>
        <v>-0.15743333333334419</v>
      </c>
      <c r="T164" s="687">
        <f t="shared" si="41"/>
        <v>101.43712857142857</v>
      </c>
      <c r="U164" s="266">
        <f t="shared" si="39"/>
        <v>-1.8371428571427373E-2</v>
      </c>
      <c r="V164" s="609" t="str">
        <f t="shared" si="33"/>
        <v>---</v>
      </c>
      <c r="W164" s="247">
        <v>0</v>
      </c>
      <c r="X164" s="645"/>
      <c r="Y164" s="216"/>
    </row>
    <row r="165" spans="1:25">
      <c r="A165" s="2513">
        <v>39203</v>
      </c>
      <c r="B165" s="2548">
        <v>101.15255169147825</v>
      </c>
      <c r="C165" s="2537">
        <f t="shared" si="34"/>
        <v>-0.19081700658479406</v>
      </c>
      <c r="D165" s="1733">
        <f t="shared" si="43"/>
        <v>-0.8</v>
      </c>
      <c r="E165" s="687">
        <f t="shared" si="38"/>
        <v>101.3389625082923</v>
      </c>
      <c r="F165" s="266">
        <f t="shared" si="35"/>
        <v>-0.17899711907523397</v>
      </c>
      <c r="G165" s="611">
        <f t="shared" si="40"/>
        <v>101.67989364379494</v>
      </c>
      <c r="H165" s="633">
        <f t="shared" si="36"/>
        <v>-0.16473686342425253</v>
      </c>
      <c r="I165" s="1709" t="s">
        <v>346</v>
      </c>
      <c r="J165" s="2530" t="str">
        <f t="shared" si="31"/>
        <v>---</v>
      </c>
      <c r="K165" s="2527">
        <v>0</v>
      </c>
      <c r="L165" s="1670"/>
      <c r="M165" s="10"/>
      <c r="N165" s="201">
        <v>39203</v>
      </c>
      <c r="O165" s="710">
        <v>100.8839</v>
      </c>
      <c r="P165" s="36">
        <f t="shared" si="32"/>
        <v>-0.24160000000000537</v>
      </c>
      <c r="Q165" s="263">
        <f t="shared" si="44"/>
        <v>-0.68</v>
      </c>
      <c r="R165" s="394">
        <f t="shared" si="45"/>
        <v>101.11203333333333</v>
      </c>
      <c r="S165" s="297">
        <f t="shared" si="37"/>
        <v>-0.2186666666666639</v>
      </c>
      <c r="T165" s="687">
        <f t="shared" si="41"/>
        <v>101.36215714285716</v>
      </c>
      <c r="U165" s="266">
        <f t="shared" si="39"/>
        <v>-7.4971428571416254E-2</v>
      </c>
      <c r="V165" s="609" t="str">
        <f t="shared" si="33"/>
        <v>---</v>
      </c>
      <c r="W165" s="247">
        <v>0</v>
      </c>
      <c r="X165" s="645"/>
      <c r="Y165" s="216"/>
    </row>
    <row r="166" spans="1:25">
      <c r="A166" s="2513">
        <v>39234</v>
      </c>
      <c r="B166" s="2548">
        <v>100.94173559986996</v>
      </c>
      <c r="C166" s="2537">
        <f t="shared" si="34"/>
        <v>-0.21081609160829373</v>
      </c>
      <c r="D166" s="1733">
        <f t="shared" si="43"/>
        <v>-1.2</v>
      </c>
      <c r="E166" s="687">
        <f t="shared" si="38"/>
        <v>101.14588532980376</v>
      </c>
      <c r="F166" s="266">
        <f t="shared" si="35"/>
        <v>-0.19307717848853656</v>
      </c>
      <c r="G166" s="611">
        <f t="shared" si="40"/>
        <v>101.50248917377944</v>
      </c>
      <c r="H166" s="633">
        <f t="shared" si="36"/>
        <v>-0.17740447001550308</v>
      </c>
      <c r="I166" s="1709" t="s">
        <v>346</v>
      </c>
      <c r="J166" s="2530" t="str">
        <f t="shared" si="31"/>
        <v>---</v>
      </c>
      <c r="K166" s="2527">
        <v>0</v>
      </c>
      <c r="L166" s="1670"/>
      <c r="M166" s="10"/>
      <c r="N166" s="201">
        <v>39234</v>
      </c>
      <c r="O166" s="710">
        <v>100.6134</v>
      </c>
      <c r="P166" s="36">
        <f t="shared" si="32"/>
        <v>-0.27049999999999841</v>
      </c>
      <c r="Q166" s="263">
        <f t="shared" si="44"/>
        <v>-0.78</v>
      </c>
      <c r="R166" s="394">
        <f t="shared" si="45"/>
        <v>100.87426666666666</v>
      </c>
      <c r="S166" s="297">
        <f t="shared" si="37"/>
        <v>-0.23776666666667268</v>
      </c>
      <c r="T166" s="687">
        <f t="shared" si="41"/>
        <v>101.23164285714286</v>
      </c>
      <c r="U166" s="266">
        <f t="shared" si="39"/>
        <v>-0.13051428571429824</v>
      </c>
      <c r="V166" s="609" t="str">
        <f t="shared" si="33"/>
        <v>---</v>
      </c>
      <c r="W166" s="247">
        <v>0</v>
      </c>
      <c r="X166" s="645"/>
      <c r="Y166" s="216"/>
    </row>
    <row r="167" spans="1:25">
      <c r="A167" s="2513">
        <v>39264</v>
      </c>
      <c r="B167" s="2548">
        <v>100.76677380280893</v>
      </c>
      <c r="C167" s="2537">
        <f t="shared" si="34"/>
        <v>-0.17496179706103021</v>
      </c>
      <c r="D167" s="1733">
        <f t="shared" si="43"/>
        <v>-1.5</v>
      </c>
      <c r="E167" s="687">
        <f t="shared" si="38"/>
        <v>100.95368703138571</v>
      </c>
      <c r="F167" s="266">
        <f t="shared" si="35"/>
        <v>-0.19219829841804881</v>
      </c>
      <c r="G167" s="611">
        <f t="shared" si="40"/>
        <v>101.32314341814315</v>
      </c>
      <c r="H167" s="633">
        <f t="shared" si="36"/>
        <v>-0.17934575563629096</v>
      </c>
      <c r="I167" s="1709" t="s">
        <v>346</v>
      </c>
      <c r="J167" s="2530" t="str">
        <f t="shared" si="31"/>
        <v>---</v>
      </c>
      <c r="K167" s="2527">
        <v>0</v>
      </c>
      <c r="L167" s="1670"/>
      <c r="M167" s="10"/>
      <c r="N167" s="201">
        <v>39264</v>
      </c>
      <c r="O167" s="710">
        <v>100.438</v>
      </c>
      <c r="P167" s="36">
        <f t="shared" si="32"/>
        <v>-0.17539999999999623</v>
      </c>
      <c r="Q167" s="263">
        <f t="shared" si="44"/>
        <v>-0.9</v>
      </c>
      <c r="R167" s="394">
        <f t="shared" si="45"/>
        <v>100.6451</v>
      </c>
      <c r="S167" s="297">
        <f t="shared" si="37"/>
        <v>-0.22916666666665719</v>
      </c>
      <c r="T167" s="687">
        <f t="shared" si="41"/>
        <v>101.07502857142856</v>
      </c>
      <c r="U167" s="266">
        <f t="shared" si="39"/>
        <v>-0.15661428571429781</v>
      </c>
      <c r="V167" s="609" t="str">
        <f t="shared" si="33"/>
        <v>---</v>
      </c>
      <c r="W167" s="247">
        <v>0</v>
      </c>
      <c r="X167" s="645"/>
      <c r="Y167" s="216"/>
    </row>
    <row r="168" spans="1:25">
      <c r="A168" s="2513">
        <v>39295</v>
      </c>
      <c r="B168" s="2548">
        <v>100.62057172466442</v>
      </c>
      <c r="C168" s="2537">
        <f t="shared" si="34"/>
        <v>-0.14620207814451192</v>
      </c>
      <c r="D168" s="1733">
        <f t="shared" si="43"/>
        <v>-1.7</v>
      </c>
      <c r="E168" s="687">
        <f t="shared" si="38"/>
        <v>100.77636037578111</v>
      </c>
      <c r="F168" s="266">
        <f t="shared" si="35"/>
        <v>-0.17732665560460248</v>
      </c>
      <c r="G168" s="611">
        <f t="shared" si="40"/>
        <v>101.14793024298918</v>
      </c>
      <c r="H168" s="633">
        <f t="shared" si="36"/>
        <v>-0.17521317515397072</v>
      </c>
      <c r="I168" s="1709" t="s">
        <v>346</v>
      </c>
      <c r="J168" s="2530" t="str">
        <f t="shared" si="31"/>
        <v>---</v>
      </c>
      <c r="K168" s="2527">
        <v>0</v>
      </c>
      <c r="L168" s="1670"/>
      <c r="M168" s="10"/>
      <c r="N168" s="201">
        <v>39295</v>
      </c>
      <c r="O168" s="710">
        <v>100.3126</v>
      </c>
      <c r="P168" s="36">
        <f t="shared" si="32"/>
        <v>-0.12539999999999907</v>
      </c>
      <c r="Q168" s="263">
        <f t="shared" si="44"/>
        <v>-0.95</v>
      </c>
      <c r="R168" s="394">
        <f t="shared" si="45"/>
        <v>100.45466666666668</v>
      </c>
      <c r="S168" s="297">
        <f t="shared" si="37"/>
        <v>-0.19043333333331702</v>
      </c>
      <c r="T168" s="687">
        <f t="shared" si="41"/>
        <v>100.89142857142858</v>
      </c>
      <c r="U168" s="266">
        <f t="shared" si="39"/>
        <v>-0.18359999999998422</v>
      </c>
      <c r="V168" s="609" t="str">
        <f t="shared" si="33"/>
        <v>---</v>
      </c>
      <c r="W168" s="247">
        <v>0</v>
      </c>
      <c r="X168" s="645"/>
      <c r="Y168" s="216"/>
    </row>
    <row r="169" spans="1:25">
      <c r="A169" s="2513">
        <v>39326</v>
      </c>
      <c r="B169" s="2548">
        <v>100.53761726152837</v>
      </c>
      <c r="C169" s="2537">
        <f t="shared" si="34"/>
        <v>-8.2954463136047707E-2</v>
      </c>
      <c r="D169" s="1733">
        <f t="shared" si="43"/>
        <v>-1.8</v>
      </c>
      <c r="E169" s="687">
        <f t="shared" si="38"/>
        <v>100.64165426300058</v>
      </c>
      <c r="F169" s="266">
        <f t="shared" si="35"/>
        <v>-0.13470611278053468</v>
      </c>
      <c r="G169" s="611">
        <f t="shared" si="40"/>
        <v>100.9833694162498</v>
      </c>
      <c r="H169" s="633">
        <f t="shared" si="36"/>
        <v>-0.16456082673937544</v>
      </c>
      <c r="I169" s="1709" t="s">
        <v>346</v>
      </c>
      <c r="J169" s="2530" t="str">
        <f t="shared" si="31"/>
        <v>---</v>
      </c>
      <c r="K169" s="2527">
        <v>0</v>
      </c>
      <c r="L169" s="1670"/>
      <c r="M169" s="10"/>
      <c r="N169" s="201">
        <v>39326</v>
      </c>
      <c r="O169" s="710">
        <v>100.1438</v>
      </c>
      <c r="P169" s="36">
        <f t="shared" si="32"/>
        <v>-0.1688000000000045</v>
      </c>
      <c r="Q169" s="263">
        <f t="shared" si="44"/>
        <v>-1.1000000000000001</v>
      </c>
      <c r="R169" s="394">
        <f t="shared" si="45"/>
        <v>100.29813333333334</v>
      </c>
      <c r="S169" s="297">
        <f t="shared" si="37"/>
        <v>-0.15653333333334274</v>
      </c>
      <c r="T169" s="687">
        <f t="shared" si="41"/>
        <v>100.69198571428572</v>
      </c>
      <c r="U169" s="266">
        <f t="shared" si="39"/>
        <v>-0.1994428571428557</v>
      </c>
      <c r="V169" s="609" t="str">
        <f t="shared" si="33"/>
        <v>---</v>
      </c>
      <c r="W169" s="247">
        <v>0</v>
      </c>
      <c r="X169" s="645"/>
      <c r="Y169" s="216"/>
    </row>
    <row r="170" spans="1:25">
      <c r="A170" s="2513">
        <v>39356</v>
      </c>
      <c r="B170" s="2548">
        <v>100.54681289959066</v>
      </c>
      <c r="C170" s="2537">
        <f t="shared" si="34"/>
        <v>9.1956380622946199E-3</v>
      </c>
      <c r="D170" s="1733">
        <f t="shared" si="43"/>
        <v>-1.7</v>
      </c>
      <c r="E170" s="687">
        <f t="shared" si="38"/>
        <v>100.56833396192781</v>
      </c>
      <c r="F170" s="266">
        <f t="shared" si="35"/>
        <v>-7.3320301072769212E-2</v>
      </c>
      <c r="G170" s="611">
        <f t="shared" si="40"/>
        <v>100.84420452542909</v>
      </c>
      <c r="H170" s="633">
        <f t="shared" si="36"/>
        <v>-0.13916489082070882</v>
      </c>
      <c r="I170" s="1709" t="s">
        <v>346</v>
      </c>
      <c r="J170" s="2530" t="str">
        <f t="shared" si="31"/>
        <v>---</v>
      </c>
      <c r="K170" s="2527">
        <v>0</v>
      </c>
      <c r="L170" s="1670"/>
      <c r="M170" s="10"/>
      <c r="N170" s="201">
        <v>39356</v>
      </c>
      <c r="O170" s="710">
        <v>99.859679999999997</v>
      </c>
      <c r="P170" s="36">
        <f t="shared" si="32"/>
        <v>-0.28412000000000148</v>
      </c>
      <c r="Q170" s="263">
        <f t="shared" si="44"/>
        <v>-1.53</v>
      </c>
      <c r="R170" s="394">
        <f t="shared" si="45"/>
        <v>100.10536</v>
      </c>
      <c r="S170" s="297">
        <f t="shared" si="37"/>
        <v>-0.19277333333333502</v>
      </c>
      <c r="T170" s="687">
        <f t="shared" si="41"/>
        <v>100.48241142857144</v>
      </c>
      <c r="U170" s="266">
        <f t="shared" si="39"/>
        <v>-0.20957428571428238</v>
      </c>
      <c r="V170" s="609" t="str">
        <f t="shared" si="33"/>
        <v>---</v>
      </c>
      <c r="W170" s="247">
        <v>0</v>
      </c>
      <c r="X170" s="645"/>
      <c r="Y170" s="216"/>
    </row>
    <row r="171" spans="1:25">
      <c r="A171" s="2513">
        <v>39387</v>
      </c>
      <c r="B171" s="2548">
        <v>100.61743487307086</v>
      </c>
      <c r="C171" s="2537">
        <f t="shared" si="34"/>
        <v>7.0621973480200495E-2</v>
      </c>
      <c r="D171" s="1733">
        <f t="shared" si="43"/>
        <v>-1.5</v>
      </c>
      <c r="E171" s="687">
        <f t="shared" si="38"/>
        <v>100.56728834472996</v>
      </c>
      <c r="F171" s="266">
        <f t="shared" si="35"/>
        <v>-1.0456171978461271E-3</v>
      </c>
      <c r="G171" s="611">
        <f t="shared" si="40"/>
        <v>100.74049969328735</v>
      </c>
      <c r="H171" s="633">
        <f t="shared" si="36"/>
        <v>-0.10370483214174442</v>
      </c>
      <c r="I171" s="1709" t="s">
        <v>350</v>
      </c>
      <c r="J171" s="2530" t="str">
        <f t="shared" si="31"/>
        <v>---</v>
      </c>
      <c r="K171" s="2527">
        <v>0</v>
      </c>
      <c r="L171" s="1670"/>
      <c r="M171" s="10"/>
      <c r="N171" s="201">
        <v>39387</v>
      </c>
      <c r="O171" s="710">
        <v>99.468190000000007</v>
      </c>
      <c r="P171" s="36">
        <f t="shared" si="32"/>
        <v>-0.39148999999999035</v>
      </c>
      <c r="Q171" s="263">
        <f t="shared" si="44"/>
        <v>-2.0299999999999998</v>
      </c>
      <c r="R171" s="394">
        <f t="shared" si="45"/>
        <v>99.823890000000006</v>
      </c>
      <c r="S171" s="297">
        <f t="shared" si="37"/>
        <v>-0.28146999999999878</v>
      </c>
      <c r="T171" s="687">
        <f t="shared" si="41"/>
        <v>100.24565285714286</v>
      </c>
      <c r="U171" s="266">
        <f t="shared" si="39"/>
        <v>-0.23675857142858092</v>
      </c>
      <c r="V171" s="609" t="str">
        <f t="shared" si="33"/>
        <v>---</v>
      </c>
      <c r="W171" s="247">
        <v>0</v>
      </c>
      <c r="X171" s="645"/>
      <c r="Y171" s="216"/>
    </row>
    <row r="172" spans="1:25">
      <c r="A172" s="2514">
        <v>39417</v>
      </c>
      <c r="B172" s="2548">
        <v>100.74232369119599</v>
      </c>
      <c r="C172" s="2538">
        <f t="shared" si="34"/>
        <v>0.12488881812512886</v>
      </c>
      <c r="D172" s="1734">
        <f t="shared" si="43"/>
        <v>-1.3</v>
      </c>
      <c r="E172" s="688">
        <f t="shared" si="38"/>
        <v>100.63552382128584</v>
      </c>
      <c r="F172" s="267">
        <f t="shared" si="35"/>
        <v>6.8235476555884134E-2</v>
      </c>
      <c r="G172" s="612">
        <f t="shared" si="40"/>
        <v>100.68189569324703</v>
      </c>
      <c r="H172" s="634">
        <f t="shared" si="36"/>
        <v>-5.8604000040318738E-2</v>
      </c>
      <c r="I172" s="1710" t="s">
        <v>350</v>
      </c>
      <c r="J172" s="2531" t="str">
        <f t="shared" si="31"/>
        <v>---</v>
      </c>
      <c r="K172" s="2527">
        <v>0</v>
      </c>
      <c r="L172" s="1671"/>
      <c r="M172" s="10"/>
      <c r="N172" s="202">
        <v>39417</v>
      </c>
      <c r="O172" s="711">
        <v>99.120800000000003</v>
      </c>
      <c r="P172" s="242">
        <f t="shared" si="32"/>
        <v>-0.34739000000000431</v>
      </c>
      <c r="Q172" s="543">
        <f t="shared" si="44"/>
        <v>-2.38</v>
      </c>
      <c r="R172" s="492">
        <f t="shared" si="45"/>
        <v>99.482889999999998</v>
      </c>
      <c r="S172" s="490">
        <f t="shared" si="37"/>
        <v>-0.34100000000000819</v>
      </c>
      <c r="T172" s="688">
        <f t="shared" si="41"/>
        <v>99.993781428571438</v>
      </c>
      <c r="U172" s="267">
        <f t="shared" si="39"/>
        <v>-0.25187142857141964</v>
      </c>
      <c r="V172" s="609" t="str">
        <f t="shared" si="33"/>
        <v>---</v>
      </c>
      <c r="W172" s="247">
        <v>0</v>
      </c>
      <c r="X172" s="645"/>
      <c r="Y172" s="216"/>
    </row>
    <row r="173" spans="1:25">
      <c r="A173" s="2513">
        <v>39448</v>
      </c>
      <c r="B173" s="2548">
        <v>100.92409032236294</v>
      </c>
      <c r="C173" s="2537">
        <f t="shared" si="34"/>
        <v>0.18176663116695124</v>
      </c>
      <c r="D173" s="1733">
        <f t="shared" si="43"/>
        <v>-0.9</v>
      </c>
      <c r="E173" s="687">
        <f t="shared" si="38"/>
        <v>100.76128296220993</v>
      </c>
      <c r="F173" s="266">
        <f t="shared" si="35"/>
        <v>0.1257591409240888</v>
      </c>
      <c r="G173" s="611">
        <f t="shared" si="40"/>
        <v>100.67937493931746</v>
      </c>
      <c r="H173" s="633">
        <f t="shared" si="36"/>
        <v>-2.520753929573516E-3</v>
      </c>
      <c r="I173" s="1709" t="s">
        <v>344</v>
      </c>
      <c r="J173" s="2532" t="str">
        <f t="shared" si="31"/>
        <v>---</v>
      </c>
      <c r="K173" s="2527">
        <v>0</v>
      </c>
      <c r="L173" s="1670"/>
      <c r="M173" s="10"/>
      <c r="N173" s="201">
        <v>39448</v>
      </c>
      <c r="O173" s="710">
        <v>98.841650000000001</v>
      </c>
      <c r="P173" s="36">
        <f t="shared" si="32"/>
        <v>-0.27915000000000134</v>
      </c>
      <c r="Q173" s="263">
        <f t="shared" si="44"/>
        <v>-2.71</v>
      </c>
      <c r="R173" s="394">
        <f t="shared" si="45"/>
        <v>99.14354666666668</v>
      </c>
      <c r="S173" s="297">
        <f t="shared" si="37"/>
        <v>-0.33934333333331779</v>
      </c>
      <c r="T173" s="687">
        <f t="shared" si="41"/>
        <v>99.740674285714277</v>
      </c>
      <c r="U173" s="266">
        <f t="shared" si="39"/>
        <v>-0.25310714285716074</v>
      </c>
      <c r="V173" s="609" t="str">
        <f t="shared" si="33"/>
        <v>---</v>
      </c>
      <c r="W173" s="247">
        <v>0</v>
      </c>
      <c r="X173" s="645"/>
      <c r="Y173" s="216"/>
    </row>
    <row r="174" spans="1:25">
      <c r="A174" s="2513">
        <v>39479</v>
      </c>
      <c r="B174" s="2548">
        <v>101.14163831334508</v>
      </c>
      <c r="C174" s="2537">
        <f t="shared" si="34"/>
        <v>0.2175479909821405</v>
      </c>
      <c r="D174" s="1733">
        <f t="shared" si="43"/>
        <v>-0.5</v>
      </c>
      <c r="E174" s="687">
        <f t="shared" si="38"/>
        <v>100.93601744230135</v>
      </c>
      <c r="F174" s="266">
        <f t="shared" si="35"/>
        <v>0.17473448009141634</v>
      </c>
      <c r="G174" s="611">
        <f t="shared" si="40"/>
        <v>100.73292701225118</v>
      </c>
      <c r="H174" s="633">
        <f t="shared" si="36"/>
        <v>5.3552072933726436E-2</v>
      </c>
      <c r="I174" s="1709" t="s">
        <v>344</v>
      </c>
      <c r="J174" s="2530" t="str">
        <f t="shared" si="31"/>
        <v>---</v>
      </c>
      <c r="K174" s="2527">
        <v>0</v>
      </c>
      <c r="L174" s="1670"/>
      <c r="M174" s="10"/>
      <c r="N174" s="201">
        <v>39479</v>
      </c>
      <c r="O174" s="710">
        <v>98.571460000000002</v>
      </c>
      <c r="P174" s="36">
        <f t="shared" si="32"/>
        <v>-0.27018999999999949</v>
      </c>
      <c r="Q174" s="263">
        <f t="shared" si="44"/>
        <v>-2.92</v>
      </c>
      <c r="R174" s="394">
        <f t="shared" si="45"/>
        <v>98.844636666666659</v>
      </c>
      <c r="S174" s="297">
        <f t="shared" si="37"/>
        <v>-0.29891000000002066</v>
      </c>
      <c r="T174" s="687">
        <f t="shared" si="41"/>
        <v>99.474025714285716</v>
      </c>
      <c r="U174" s="266">
        <f t="shared" si="39"/>
        <v>-0.26664857142856135</v>
      </c>
      <c r="V174" s="609" t="str">
        <f t="shared" si="33"/>
        <v>---</v>
      </c>
      <c r="W174" s="247">
        <v>0</v>
      </c>
      <c r="X174" s="645"/>
      <c r="Y174" s="216"/>
    </row>
    <row r="175" spans="1:25">
      <c r="A175" s="2513">
        <v>39508</v>
      </c>
      <c r="B175" s="2548">
        <v>101.34310454892324</v>
      </c>
      <c r="C175" s="2537">
        <f t="shared" si="34"/>
        <v>0.20146623557815246</v>
      </c>
      <c r="D175" s="1733">
        <f t="shared" si="43"/>
        <v>-0.2</v>
      </c>
      <c r="E175" s="687">
        <f t="shared" si="38"/>
        <v>101.13627772821042</v>
      </c>
      <c r="F175" s="266">
        <f t="shared" si="35"/>
        <v>0.20026028590906719</v>
      </c>
      <c r="G175" s="611">
        <f t="shared" si="40"/>
        <v>100.8361459871453</v>
      </c>
      <c r="H175" s="633">
        <f t="shared" si="36"/>
        <v>0.10321897489411924</v>
      </c>
      <c r="I175" s="1709" t="s">
        <v>344</v>
      </c>
      <c r="J175" s="2530" t="str">
        <f t="shared" si="31"/>
        <v>---</v>
      </c>
      <c r="K175" s="2527">
        <v>0</v>
      </c>
      <c r="L175" s="1670"/>
      <c r="M175" s="10"/>
      <c r="N175" s="201">
        <v>39508</v>
      </c>
      <c r="O175" s="710">
        <v>98.253579999999999</v>
      </c>
      <c r="P175" s="36">
        <f t="shared" si="32"/>
        <v>-0.31788000000000238</v>
      </c>
      <c r="Q175" s="263">
        <f t="shared" si="44"/>
        <v>-3.03</v>
      </c>
      <c r="R175" s="394">
        <f t="shared" si="45"/>
        <v>98.555563333333339</v>
      </c>
      <c r="S175" s="297">
        <f t="shared" si="37"/>
        <v>-0.28907333333332019</v>
      </c>
      <c r="T175" s="687">
        <f t="shared" si="41"/>
        <v>99.179880000000011</v>
      </c>
      <c r="U175" s="266">
        <f t="shared" si="39"/>
        <v>-0.29414571428570468</v>
      </c>
      <c r="V175" s="609" t="str">
        <f t="shared" si="33"/>
        <v>---</v>
      </c>
      <c r="W175" s="247">
        <v>0</v>
      </c>
      <c r="X175" s="645"/>
      <c r="Y175" s="216"/>
    </row>
    <row r="176" spans="1:25">
      <c r="A176" s="2513">
        <v>39539</v>
      </c>
      <c r="B176" s="2548">
        <v>101.48340874730579</v>
      </c>
      <c r="C176" s="2537">
        <f t="shared" si="34"/>
        <v>0.1403041983825517</v>
      </c>
      <c r="D176" s="1733">
        <f t="shared" si="43"/>
        <v>0.1</v>
      </c>
      <c r="E176" s="687">
        <f t="shared" si="38"/>
        <v>101.32271720319136</v>
      </c>
      <c r="F176" s="266">
        <f t="shared" si="35"/>
        <v>0.18643947498094349</v>
      </c>
      <c r="G176" s="611">
        <f t="shared" si="40"/>
        <v>100.97125905654208</v>
      </c>
      <c r="H176" s="633">
        <f t="shared" si="36"/>
        <v>0.13511306939678036</v>
      </c>
      <c r="I176" s="1709" t="s">
        <v>344</v>
      </c>
      <c r="J176" s="2530" t="str">
        <f t="shared" si="31"/>
        <v>山</v>
      </c>
      <c r="K176" s="2527">
        <v>1</v>
      </c>
      <c r="L176" s="1670"/>
      <c r="M176" s="10"/>
      <c r="N176" s="201">
        <v>39539</v>
      </c>
      <c r="O176" s="710">
        <v>97.828199999999995</v>
      </c>
      <c r="P176" s="36">
        <f t="shared" si="32"/>
        <v>-0.42538000000000409</v>
      </c>
      <c r="Q176" s="263">
        <f t="shared" si="44"/>
        <v>-3.26</v>
      </c>
      <c r="R176" s="394">
        <f t="shared" si="45"/>
        <v>98.217746666666656</v>
      </c>
      <c r="S176" s="297">
        <f t="shared" si="37"/>
        <v>-0.33781666666668286</v>
      </c>
      <c r="T176" s="687">
        <f t="shared" si="41"/>
        <v>98.849080000000001</v>
      </c>
      <c r="U176" s="266">
        <f t="shared" si="39"/>
        <v>-0.33080000000001064</v>
      </c>
      <c r="V176" s="609" t="str">
        <f t="shared" si="33"/>
        <v>---</v>
      </c>
      <c r="W176" s="247">
        <v>0</v>
      </c>
      <c r="X176" s="645"/>
      <c r="Y176" s="216"/>
    </row>
    <row r="177" spans="1:25">
      <c r="A177" s="2513">
        <v>39569</v>
      </c>
      <c r="B177" s="2548">
        <v>101.46826013067884</v>
      </c>
      <c r="C177" s="2537">
        <f t="shared" si="34"/>
        <v>-1.5148616626945E-2</v>
      </c>
      <c r="D177" s="1733">
        <f t="shared" si="43"/>
        <v>0.3</v>
      </c>
      <c r="E177" s="687">
        <f t="shared" si="38"/>
        <v>101.43159114230262</v>
      </c>
      <c r="F177" s="266">
        <f t="shared" si="35"/>
        <v>0.10887393911126253</v>
      </c>
      <c r="G177" s="611">
        <f t="shared" si="40"/>
        <v>101.10289437526896</v>
      </c>
      <c r="H177" s="633">
        <f t="shared" si="36"/>
        <v>0.13163531872687884</v>
      </c>
      <c r="I177" s="1709" t="s">
        <v>344</v>
      </c>
      <c r="J177" s="2530" t="str">
        <f t="shared" si="31"/>
        <v>---</v>
      </c>
      <c r="K177" s="2527">
        <v>0</v>
      </c>
      <c r="L177" s="1670"/>
      <c r="M177" s="10"/>
      <c r="N177" s="201">
        <v>39569</v>
      </c>
      <c r="O177" s="710">
        <v>97.384749999999997</v>
      </c>
      <c r="P177" s="36">
        <f t="shared" si="32"/>
        <v>-0.44344999999999857</v>
      </c>
      <c r="Q177" s="263">
        <f t="shared" si="44"/>
        <v>-3.47</v>
      </c>
      <c r="R177" s="394">
        <f t="shared" si="45"/>
        <v>97.822176666666664</v>
      </c>
      <c r="S177" s="297">
        <f t="shared" si="37"/>
        <v>-0.39556999999999221</v>
      </c>
      <c r="T177" s="687">
        <f t="shared" si="41"/>
        <v>98.495518571428576</v>
      </c>
      <c r="U177" s="266">
        <f t="shared" si="39"/>
        <v>-0.35356142857142459</v>
      </c>
      <c r="V177" s="609" t="str">
        <f t="shared" si="33"/>
        <v>---</v>
      </c>
      <c r="W177" s="247">
        <v>0</v>
      </c>
      <c r="X177" s="645"/>
      <c r="Y177" s="216"/>
    </row>
    <row r="178" spans="1:25">
      <c r="A178" s="2513">
        <v>39600</v>
      </c>
      <c r="B178" s="2548">
        <v>101.26071504487582</v>
      </c>
      <c r="C178" s="2537">
        <f t="shared" si="34"/>
        <v>-0.20754508580301945</v>
      </c>
      <c r="D178" s="1733">
        <f t="shared" si="43"/>
        <v>0.3</v>
      </c>
      <c r="E178" s="687">
        <f t="shared" si="38"/>
        <v>101.40412797428682</v>
      </c>
      <c r="F178" s="266">
        <f t="shared" si="35"/>
        <v>-2.7463168015799511E-2</v>
      </c>
      <c r="G178" s="611">
        <f t="shared" si="40"/>
        <v>101.19479154266968</v>
      </c>
      <c r="H178" s="633">
        <f t="shared" si="36"/>
        <v>9.1897167400716739E-2</v>
      </c>
      <c r="I178" s="1709" t="s">
        <v>350</v>
      </c>
      <c r="J178" s="2530" t="str">
        <f t="shared" si="31"/>
        <v>---</v>
      </c>
      <c r="K178" s="2527">
        <v>0</v>
      </c>
      <c r="L178" s="1670"/>
      <c r="M178" s="10"/>
      <c r="N178" s="201">
        <v>39600</v>
      </c>
      <c r="O178" s="710">
        <v>97.007840000000002</v>
      </c>
      <c r="P178" s="36">
        <f t="shared" si="32"/>
        <v>-0.37690999999999519</v>
      </c>
      <c r="Q178" s="263">
        <f t="shared" si="44"/>
        <v>-3.58</v>
      </c>
      <c r="R178" s="394">
        <f t="shared" si="45"/>
        <v>97.406929999999988</v>
      </c>
      <c r="S178" s="297">
        <f t="shared" si="37"/>
        <v>-0.41524666666667542</v>
      </c>
      <c r="T178" s="687">
        <f t="shared" si="41"/>
        <v>98.144040000000004</v>
      </c>
      <c r="U178" s="266">
        <f t="shared" si="39"/>
        <v>-0.3514785714285722</v>
      </c>
      <c r="V178" s="609" t="str">
        <f t="shared" si="33"/>
        <v>---</v>
      </c>
      <c r="W178" s="247">
        <v>0</v>
      </c>
      <c r="X178" s="645"/>
      <c r="Y178" s="216"/>
    </row>
    <row r="179" spans="1:25">
      <c r="A179" s="2513">
        <v>39630</v>
      </c>
      <c r="B179" s="2548">
        <v>100.85673151080748</v>
      </c>
      <c r="C179" s="2537">
        <f t="shared" si="34"/>
        <v>-0.40398353406834531</v>
      </c>
      <c r="D179" s="1733">
        <f t="shared" si="43"/>
        <v>0.1</v>
      </c>
      <c r="E179" s="687">
        <f t="shared" si="38"/>
        <v>101.19523556212071</v>
      </c>
      <c r="F179" s="266">
        <f t="shared" si="35"/>
        <v>-0.20889241216610799</v>
      </c>
      <c r="G179" s="611">
        <f t="shared" si="40"/>
        <v>101.21113551689987</v>
      </c>
      <c r="H179" s="633">
        <f t="shared" si="36"/>
        <v>1.6343974230196068E-2</v>
      </c>
      <c r="I179" s="1709" t="s">
        <v>350</v>
      </c>
      <c r="J179" s="2530" t="str">
        <f t="shared" si="31"/>
        <v>---</v>
      </c>
      <c r="K179" s="2527">
        <v>0</v>
      </c>
      <c r="L179" s="1670"/>
      <c r="M179" s="10"/>
      <c r="N179" s="201">
        <v>39630</v>
      </c>
      <c r="O179" s="710">
        <v>96.724080000000001</v>
      </c>
      <c r="P179" s="36">
        <f t="shared" si="32"/>
        <v>-0.2837600000000009</v>
      </c>
      <c r="Q179" s="263">
        <f t="shared" si="44"/>
        <v>-3.7</v>
      </c>
      <c r="R179" s="394">
        <f t="shared" si="45"/>
        <v>97.038889999999995</v>
      </c>
      <c r="S179" s="297">
        <f t="shared" si="37"/>
        <v>-0.36803999999999348</v>
      </c>
      <c r="T179" s="687">
        <f t="shared" si="41"/>
        <v>97.801651428571418</v>
      </c>
      <c r="U179" s="266">
        <f t="shared" si="39"/>
        <v>-0.34238857142858592</v>
      </c>
      <c r="V179" s="609" t="str">
        <f t="shared" si="33"/>
        <v>---</v>
      </c>
      <c r="W179" s="247">
        <v>0</v>
      </c>
      <c r="X179" s="645"/>
      <c r="Y179" s="216"/>
    </row>
    <row r="180" spans="1:25">
      <c r="A180" s="2513">
        <v>39661</v>
      </c>
      <c r="B180" s="2548">
        <v>100.27180804074786</v>
      </c>
      <c r="C180" s="2537">
        <f t="shared" si="34"/>
        <v>-0.58492347005962131</v>
      </c>
      <c r="D180" s="1733">
        <f t="shared" si="43"/>
        <v>-0.3</v>
      </c>
      <c r="E180" s="687">
        <f t="shared" si="38"/>
        <v>100.79641819881039</v>
      </c>
      <c r="F180" s="266">
        <f t="shared" si="35"/>
        <v>-0.39881736331032869</v>
      </c>
      <c r="G180" s="611">
        <f t="shared" si="40"/>
        <v>101.11795233381201</v>
      </c>
      <c r="H180" s="633">
        <f t="shared" si="36"/>
        <v>-9.3183183087859334E-2</v>
      </c>
      <c r="I180" s="1709" t="s">
        <v>346</v>
      </c>
      <c r="J180" s="2530" t="str">
        <f t="shared" si="31"/>
        <v>---</v>
      </c>
      <c r="K180" s="2527">
        <v>0</v>
      </c>
      <c r="L180" s="1670"/>
      <c r="M180" s="10"/>
      <c r="N180" s="201">
        <v>39661</v>
      </c>
      <c r="O180" s="710">
        <v>96.547839999999994</v>
      </c>
      <c r="P180" s="36">
        <f t="shared" si="32"/>
        <v>-0.17624000000000706</v>
      </c>
      <c r="Q180" s="263">
        <f t="shared" si="44"/>
        <v>-3.75</v>
      </c>
      <c r="R180" s="394">
        <f t="shared" si="45"/>
        <v>96.759920000000008</v>
      </c>
      <c r="S180" s="297">
        <f t="shared" si="37"/>
        <v>-0.27896999999998684</v>
      </c>
      <c r="T180" s="687">
        <f t="shared" si="41"/>
        <v>97.473964285714274</v>
      </c>
      <c r="U180" s="266">
        <f t="shared" si="39"/>
        <v>-0.32768714285714395</v>
      </c>
      <c r="V180" s="609" t="str">
        <f t="shared" si="33"/>
        <v>---</v>
      </c>
      <c r="W180" s="247">
        <v>0</v>
      </c>
      <c r="X180" s="645"/>
      <c r="Y180" s="216"/>
    </row>
    <row r="181" spans="1:25">
      <c r="A181" s="2513">
        <v>39692</v>
      </c>
      <c r="B181" s="2548">
        <v>99.520248422635362</v>
      </c>
      <c r="C181" s="2537">
        <f t="shared" si="34"/>
        <v>-0.75155961811249483</v>
      </c>
      <c r="D181" s="1733">
        <f t="shared" si="43"/>
        <v>-1</v>
      </c>
      <c r="E181" s="687">
        <f t="shared" si="38"/>
        <v>100.21626265806356</v>
      </c>
      <c r="F181" s="266">
        <f t="shared" si="35"/>
        <v>-0.58015554074682996</v>
      </c>
      <c r="G181" s="611">
        <f t="shared" si="40"/>
        <v>100.88632520656778</v>
      </c>
      <c r="H181" s="633">
        <f t="shared" si="36"/>
        <v>-0.23162712724423784</v>
      </c>
      <c r="I181" s="1709" t="s">
        <v>346</v>
      </c>
      <c r="J181" s="2530" t="str">
        <f t="shared" si="31"/>
        <v>---</v>
      </c>
      <c r="K181" s="2527">
        <v>0</v>
      </c>
      <c r="L181" s="1670"/>
      <c r="M181" s="10"/>
      <c r="N181" s="201">
        <v>39692</v>
      </c>
      <c r="O181" s="710">
        <v>96.461650000000006</v>
      </c>
      <c r="P181" s="36">
        <f t="shared" si="32"/>
        <v>-8.6189999999987776E-2</v>
      </c>
      <c r="Q181" s="263">
        <f t="shared" si="44"/>
        <v>-3.68</v>
      </c>
      <c r="R181" s="394">
        <f t="shared" si="45"/>
        <v>96.577856666666662</v>
      </c>
      <c r="S181" s="297">
        <f t="shared" si="37"/>
        <v>-0.18206333333334612</v>
      </c>
      <c r="T181" s="687">
        <f t="shared" si="41"/>
        <v>97.172562857142836</v>
      </c>
      <c r="U181" s="266">
        <f t="shared" si="39"/>
        <v>-0.30140142857143815</v>
      </c>
      <c r="V181" s="609" t="str">
        <f t="shared" si="33"/>
        <v>---</v>
      </c>
      <c r="W181" s="247">
        <v>0</v>
      </c>
      <c r="X181" s="645"/>
      <c r="Y181" s="216"/>
    </row>
    <row r="182" spans="1:25">
      <c r="A182" s="2513">
        <v>39722</v>
      </c>
      <c r="B182" s="2548">
        <v>98.615028898701283</v>
      </c>
      <c r="C182" s="2537">
        <f t="shared" si="34"/>
        <v>-0.90521952393407901</v>
      </c>
      <c r="D182" s="1733">
        <f t="shared" si="43"/>
        <v>-1.9</v>
      </c>
      <c r="E182" s="687">
        <f t="shared" si="38"/>
        <v>99.469028454028162</v>
      </c>
      <c r="F182" s="266">
        <f t="shared" si="35"/>
        <v>-0.74723420403539365</v>
      </c>
      <c r="G182" s="611">
        <f t="shared" si="40"/>
        <v>100.49660011367894</v>
      </c>
      <c r="H182" s="633">
        <f t="shared" si="36"/>
        <v>-0.38972509288883828</v>
      </c>
      <c r="I182" s="1709" t="s">
        <v>346</v>
      </c>
      <c r="J182" s="2530" t="str">
        <f t="shared" si="31"/>
        <v>---</v>
      </c>
      <c r="K182" s="2527">
        <v>0</v>
      </c>
      <c r="L182" s="1670"/>
      <c r="M182" s="10"/>
      <c r="N182" s="201">
        <v>39722</v>
      </c>
      <c r="O182" s="710">
        <v>96.288730000000001</v>
      </c>
      <c r="P182" s="36">
        <f t="shared" si="32"/>
        <v>-0.17292000000000485</v>
      </c>
      <c r="Q182" s="263">
        <f t="shared" si="44"/>
        <v>-3.58</v>
      </c>
      <c r="R182" s="394">
        <f t="shared" si="45"/>
        <v>96.43274000000001</v>
      </c>
      <c r="S182" s="297">
        <f t="shared" si="37"/>
        <v>-0.14511666666665235</v>
      </c>
      <c r="T182" s="687">
        <f t="shared" si="41"/>
        <v>96.891869999999997</v>
      </c>
      <c r="U182" s="266">
        <f t="shared" si="39"/>
        <v>-0.28069285714283865</v>
      </c>
      <c r="V182" s="609" t="str">
        <f t="shared" si="33"/>
        <v>---</v>
      </c>
      <c r="W182" s="247">
        <v>0</v>
      </c>
      <c r="X182" s="645"/>
      <c r="Y182" s="216"/>
    </row>
    <row r="183" spans="1:25">
      <c r="A183" s="2513">
        <v>39753</v>
      </c>
      <c r="B183" s="2548">
        <v>97.611442000595261</v>
      </c>
      <c r="C183" s="2537">
        <f t="shared" si="34"/>
        <v>-1.0035868981060219</v>
      </c>
      <c r="D183" s="1733">
        <f t="shared" si="43"/>
        <v>-3</v>
      </c>
      <c r="E183" s="687">
        <f t="shared" si="38"/>
        <v>98.582239773977292</v>
      </c>
      <c r="F183" s="266">
        <f t="shared" si="35"/>
        <v>-0.88678868005086997</v>
      </c>
      <c r="G183" s="611">
        <f t="shared" si="40"/>
        <v>99.943462007005991</v>
      </c>
      <c r="H183" s="633">
        <f t="shared" si="36"/>
        <v>-0.55313810667294661</v>
      </c>
      <c r="I183" s="1709" t="s">
        <v>346</v>
      </c>
      <c r="J183" s="2530" t="str">
        <f t="shared" si="31"/>
        <v>---</v>
      </c>
      <c r="K183" s="2527">
        <v>0</v>
      </c>
      <c r="L183" s="1670"/>
      <c r="M183" s="10"/>
      <c r="N183" s="201">
        <v>39753</v>
      </c>
      <c r="O183" s="710">
        <v>96.082890000000006</v>
      </c>
      <c r="P183" s="36">
        <f t="shared" si="32"/>
        <v>-0.20583999999999492</v>
      </c>
      <c r="Q183" s="263">
        <f t="shared" si="44"/>
        <v>-3.4</v>
      </c>
      <c r="R183" s="394">
        <f t="shared" si="45"/>
        <v>96.277756666666676</v>
      </c>
      <c r="S183" s="297">
        <f t="shared" si="37"/>
        <v>-0.15498333333333392</v>
      </c>
      <c r="T183" s="687">
        <f t="shared" si="41"/>
        <v>96.642540000000011</v>
      </c>
      <c r="U183" s="266">
        <f t="shared" si="39"/>
        <v>-0.24932999999998628</v>
      </c>
      <c r="V183" s="609" t="str">
        <f t="shared" si="33"/>
        <v>---</v>
      </c>
      <c r="W183" s="247">
        <v>0</v>
      </c>
      <c r="X183" s="645"/>
      <c r="Y183" s="216"/>
    </row>
    <row r="184" spans="1:25">
      <c r="A184" s="2513">
        <v>39783</v>
      </c>
      <c r="B184" s="2548">
        <v>96.61803347229025</v>
      </c>
      <c r="C184" s="2537">
        <f t="shared" si="34"/>
        <v>-0.99340852830501092</v>
      </c>
      <c r="D184" s="1733">
        <f t="shared" si="43"/>
        <v>-4.0999999999999996</v>
      </c>
      <c r="E184" s="687">
        <f t="shared" si="38"/>
        <v>97.614834790528946</v>
      </c>
      <c r="F184" s="266">
        <f t="shared" si="35"/>
        <v>-0.96740498344834691</v>
      </c>
      <c r="G184" s="611">
        <f t="shared" si="40"/>
        <v>99.250572484379035</v>
      </c>
      <c r="H184" s="633">
        <f t="shared" si="36"/>
        <v>-0.69288952262695602</v>
      </c>
      <c r="I184" s="1709" t="s">
        <v>346</v>
      </c>
      <c r="J184" s="2530" t="str">
        <f t="shared" si="31"/>
        <v>---</v>
      </c>
      <c r="K184" s="2527">
        <v>0</v>
      </c>
      <c r="L184" s="1670"/>
      <c r="M184" s="10"/>
      <c r="N184" s="201">
        <v>39783</v>
      </c>
      <c r="O184" s="710">
        <v>95.887439999999998</v>
      </c>
      <c r="P184" s="36">
        <f t="shared" si="32"/>
        <v>-0.19545000000000812</v>
      </c>
      <c r="Q184" s="543">
        <f t="shared" si="44"/>
        <v>-3.26</v>
      </c>
      <c r="R184" s="394">
        <f t="shared" si="45"/>
        <v>96.086353333333321</v>
      </c>
      <c r="S184" s="297">
        <f t="shared" si="37"/>
        <v>-0.19140333333335491</v>
      </c>
      <c r="T184" s="687">
        <f t="shared" si="41"/>
        <v>96.428638571428564</v>
      </c>
      <c r="U184" s="266">
        <f t="shared" si="39"/>
        <v>-0.21390142857144667</v>
      </c>
      <c r="V184" s="609" t="str">
        <f t="shared" si="33"/>
        <v>---</v>
      </c>
      <c r="W184" s="247">
        <v>0</v>
      </c>
      <c r="X184" s="645"/>
      <c r="Y184" s="216"/>
    </row>
    <row r="185" spans="1:25">
      <c r="A185" s="2515">
        <v>39814</v>
      </c>
      <c r="B185" s="2548">
        <v>95.731705414345896</v>
      </c>
      <c r="C185" s="2539">
        <f t="shared" si="34"/>
        <v>-0.88632805794435399</v>
      </c>
      <c r="D185" s="1732">
        <f t="shared" si="43"/>
        <v>-5.0999999999999996</v>
      </c>
      <c r="E185" s="689">
        <f t="shared" si="38"/>
        <v>96.653726962410474</v>
      </c>
      <c r="F185" s="268">
        <f t="shared" si="35"/>
        <v>-0.96110782811847173</v>
      </c>
      <c r="G185" s="613">
        <f t="shared" si="40"/>
        <v>98.460713965731912</v>
      </c>
      <c r="H185" s="635">
        <f t="shared" si="36"/>
        <v>-0.78985851864712231</v>
      </c>
      <c r="I185" s="1711" t="s">
        <v>346</v>
      </c>
      <c r="J185" s="2530" t="str">
        <f t="shared" si="31"/>
        <v>---</v>
      </c>
      <c r="K185" s="2527">
        <v>0</v>
      </c>
      <c r="L185" s="1749"/>
      <c r="M185" s="10"/>
      <c r="N185" s="200">
        <v>39814</v>
      </c>
      <c r="O185" s="712">
        <v>95.830680000000001</v>
      </c>
      <c r="P185" s="244">
        <f t="shared" si="32"/>
        <v>-5.6759999999997035E-2</v>
      </c>
      <c r="Q185" s="263">
        <f t="shared" si="44"/>
        <v>-3.05</v>
      </c>
      <c r="R185" s="642">
        <f t="shared" si="45"/>
        <v>95.933670000000006</v>
      </c>
      <c r="S185" s="643">
        <f t="shared" si="37"/>
        <v>-0.15268333333331441</v>
      </c>
      <c r="T185" s="689">
        <f t="shared" si="41"/>
        <v>96.260472857142858</v>
      </c>
      <c r="U185" s="268">
        <f t="shared" si="39"/>
        <v>-0.16816571428570626</v>
      </c>
      <c r="V185" s="609" t="str">
        <f t="shared" si="33"/>
        <v>---</v>
      </c>
      <c r="W185" s="247">
        <v>0</v>
      </c>
      <c r="X185" s="645"/>
      <c r="Y185" s="216"/>
    </row>
    <row r="186" spans="1:25">
      <c r="A186" s="2513">
        <v>39845</v>
      </c>
      <c r="B186" s="2548">
        <v>95.094505818261098</v>
      </c>
      <c r="C186" s="2537">
        <f t="shared" si="34"/>
        <v>-0.63719959608479826</v>
      </c>
      <c r="D186" s="1733">
        <f t="shared" si="43"/>
        <v>-6</v>
      </c>
      <c r="E186" s="687">
        <f t="shared" si="38"/>
        <v>95.814748234965748</v>
      </c>
      <c r="F186" s="266">
        <f t="shared" si="35"/>
        <v>-0.83897872744472579</v>
      </c>
      <c r="G186" s="611">
        <f t="shared" si="40"/>
        <v>97.637538866796731</v>
      </c>
      <c r="H186" s="633">
        <f t="shared" si="36"/>
        <v>-0.82317509893518093</v>
      </c>
      <c r="I186" s="1709" t="s">
        <v>346</v>
      </c>
      <c r="J186" s="2530" t="str">
        <f t="shared" si="31"/>
        <v>---</v>
      </c>
      <c r="K186" s="2527">
        <v>0</v>
      </c>
      <c r="L186" s="1670"/>
      <c r="M186" s="10"/>
      <c r="N186" s="201">
        <v>39845</v>
      </c>
      <c r="O186" s="710">
        <v>95.990350000000007</v>
      </c>
      <c r="P186" s="36">
        <f t="shared" si="32"/>
        <v>0.15967000000000553</v>
      </c>
      <c r="Q186" s="263">
        <f t="shared" si="44"/>
        <v>-2.62</v>
      </c>
      <c r="R186" s="394">
        <f t="shared" si="45"/>
        <v>95.902823333333345</v>
      </c>
      <c r="S186" s="297">
        <f t="shared" si="37"/>
        <v>-3.0846666666661804E-2</v>
      </c>
      <c r="T186" s="687">
        <f t="shared" si="41"/>
        <v>96.155654285714292</v>
      </c>
      <c r="U186" s="266">
        <f t="shared" si="39"/>
        <v>-0.10481857142856654</v>
      </c>
      <c r="V186" s="609" t="str">
        <f t="shared" si="33"/>
        <v>---</v>
      </c>
      <c r="W186" s="247">
        <v>0</v>
      </c>
      <c r="X186" s="645"/>
      <c r="Y186" s="216"/>
    </row>
    <row r="187" spans="1:25">
      <c r="A187" s="2513">
        <v>39873</v>
      </c>
      <c r="B187" s="2548">
        <v>94.788245168175223</v>
      </c>
      <c r="C187" s="2537">
        <f t="shared" si="34"/>
        <v>-0.30626065008587489</v>
      </c>
      <c r="D187" s="1733">
        <f t="shared" si="43"/>
        <v>-6.5</v>
      </c>
      <c r="E187" s="687">
        <f t="shared" si="38"/>
        <v>95.204818800260739</v>
      </c>
      <c r="F187" s="266">
        <f t="shared" si="35"/>
        <v>-0.60992943470500904</v>
      </c>
      <c r="G187" s="611">
        <f t="shared" si="40"/>
        <v>96.854172742143462</v>
      </c>
      <c r="H187" s="633">
        <f t="shared" si="36"/>
        <v>-0.78336612465326994</v>
      </c>
      <c r="I187" s="1709" t="s">
        <v>346</v>
      </c>
      <c r="J187" s="2530" t="str">
        <f t="shared" si="31"/>
        <v>---</v>
      </c>
      <c r="K187" s="2527">
        <v>0</v>
      </c>
      <c r="L187" s="1670"/>
      <c r="M187" s="10"/>
      <c r="N187" s="250">
        <v>39873</v>
      </c>
      <c r="O187" s="713">
        <v>96.422709999999995</v>
      </c>
      <c r="P187" s="251">
        <f t="shared" si="32"/>
        <v>0.43235999999998853</v>
      </c>
      <c r="Q187" s="693">
        <f t="shared" si="44"/>
        <v>-1.86</v>
      </c>
      <c r="R187" s="393">
        <f t="shared" si="45"/>
        <v>96.081246666666672</v>
      </c>
      <c r="S187" s="295">
        <f t="shared" si="37"/>
        <v>0.17842333333332761</v>
      </c>
      <c r="T187" s="683">
        <f t="shared" si="41"/>
        <v>96.137778571428598</v>
      </c>
      <c r="U187" s="693">
        <f t="shared" si="39"/>
        <v>-1.7875714285693789E-2</v>
      </c>
      <c r="V187" s="608" t="str">
        <f t="shared" si="33"/>
        <v>谷</v>
      </c>
      <c r="W187" s="252">
        <v>-1</v>
      </c>
      <c r="X187" s="645"/>
      <c r="Y187" s="216"/>
    </row>
    <row r="188" spans="1:25">
      <c r="A188" s="2516">
        <v>39904</v>
      </c>
      <c r="B188" s="2548">
        <v>94.752837751732883</v>
      </c>
      <c r="C188" s="593">
        <f t="shared" si="34"/>
        <v>-3.5407416442339468E-2</v>
      </c>
      <c r="D188" s="1735">
        <f t="shared" si="43"/>
        <v>-6.6</v>
      </c>
      <c r="E188" s="683">
        <f t="shared" si="38"/>
        <v>94.878529579389735</v>
      </c>
      <c r="F188" s="693">
        <f t="shared" si="35"/>
        <v>-0.3262892208710042</v>
      </c>
      <c r="G188" s="393">
        <f t="shared" si="40"/>
        <v>96.173114074871705</v>
      </c>
      <c r="H188" s="295">
        <f t="shared" si="36"/>
        <v>-0.68105866727175624</v>
      </c>
      <c r="I188" s="1712" t="s">
        <v>346</v>
      </c>
      <c r="J188" s="2533" t="str">
        <f t="shared" si="31"/>
        <v>谷</v>
      </c>
      <c r="K188" s="2527">
        <v>-1</v>
      </c>
      <c r="L188" s="1670"/>
      <c r="M188" s="10"/>
      <c r="N188" s="201">
        <v>39904</v>
      </c>
      <c r="O188" s="710">
        <v>97.058059999999998</v>
      </c>
      <c r="P188" s="36">
        <f t="shared" si="32"/>
        <v>0.63535000000000252</v>
      </c>
      <c r="Q188" s="263">
        <f t="shared" si="44"/>
        <v>-0.79</v>
      </c>
      <c r="R188" s="394">
        <f t="shared" si="45"/>
        <v>96.490373333333324</v>
      </c>
      <c r="S188" s="297">
        <f t="shared" si="37"/>
        <v>0.40912666666665132</v>
      </c>
      <c r="T188" s="52">
        <f t="shared" si="41"/>
        <v>96.222979999999993</v>
      </c>
      <c r="U188" s="263">
        <f t="shared" si="39"/>
        <v>8.5201428571394899E-2</v>
      </c>
      <c r="V188" s="609" t="str">
        <f t="shared" si="33"/>
        <v>---</v>
      </c>
      <c r="W188" s="247">
        <v>0</v>
      </c>
      <c r="X188" s="645"/>
      <c r="Y188" s="216"/>
    </row>
    <row r="189" spans="1:25">
      <c r="A189" s="2513">
        <v>39934</v>
      </c>
      <c r="B189" s="2548">
        <v>94.958979465358553</v>
      </c>
      <c r="C189" s="2537">
        <f t="shared" si="34"/>
        <v>0.20614171362566935</v>
      </c>
      <c r="D189" s="1733">
        <f t="shared" si="43"/>
        <v>-6.4</v>
      </c>
      <c r="E189" s="687">
        <f t="shared" si="38"/>
        <v>94.833354128422215</v>
      </c>
      <c r="F189" s="266">
        <f t="shared" si="35"/>
        <v>-4.5175450967519737E-2</v>
      </c>
      <c r="G189" s="611">
        <f t="shared" si="40"/>
        <v>95.650821298679872</v>
      </c>
      <c r="H189" s="633">
        <f t="shared" si="36"/>
        <v>-0.52229277619183279</v>
      </c>
      <c r="I189" s="1709" t="s">
        <v>346</v>
      </c>
      <c r="J189" s="2530" t="str">
        <f t="shared" si="31"/>
        <v>---</v>
      </c>
      <c r="K189" s="2527">
        <v>0</v>
      </c>
      <c r="L189" s="1670"/>
      <c r="M189" s="10"/>
      <c r="N189" s="201">
        <v>39934</v>
      </c>
      <c r="O189" s="710">
        <v>97.737480000000005</v>
      </c>
      <c r="P189" s="36">
        <f t="shared" si="32"/>
        <v>0.67942000000000746</v>
      </c>
      <c r="Q189" s="263">
        <f t="shared" si="44"/>
        <v>0.36</v>
      </c>
      <c r="R189" s="394">
        <f t="shared" si="45"/>
        <v>97.072749999999999</v>
      </c>
      <c r="S189" s="297">
        <f t="shared" si="37"/>
        <v>0.58237666666667565</v>
      </c>
      <c r="T189" s="687">
        <f t="shared" si="41"/>
        <v>96.429944285714299</v>
      </c>
      <c r="U189" s="266">
        <f t="shared" si="39"/>
        <v>0.20696428571430658</v>
      </c>
      <c r="V189" s="609" t="str">
        <f t="shared" si="33"/>
        <v>---</v>
      </c>
      <c r="W189" s="247">
        <v>0</v>
      </c>
      <c r="X189" s="645"/>
      <c r="Y189" s="216"/>
    </row>
    <row r="190" spans="1:25">
      <c r="A190" s="2513">
        <v>39965</v>
      </c>
      <c r="B190" s="2548">
        <v>95.393262674977564</v>
      </c>
      <c r="C190" s="2537">
        <f t="shared" si="34"/>
        <v>0.43428320961901079</v>
      </c>
      <c r="D190" s="1733">
        <f t="shared" si="43"/>
        <v>-5.8</v>
      </c>
      <c r="E190" s="687">
        <f t="shared" si="38"/>
        <v>95.035026630689671</v>
      </c>
      <c r="F190" s="266">
        <f t="shared" si="35"/>
        <v>0.20167250226745637</v>
      </c>
      <c r="G190" s="611">
        <f t="shared" si="40"/>
        <v>95.333938537877358</v>
      </c>
      <c r="H190" s="633">
        <f t="shared" si="36"/>
        <v>-0.31688276080251399</v>
      </c>
      <c r="I190" s="1709" t="s">
        <v>349</v>
      </c>
      <c r="J190" s="2530" t="str">
        <f t="shared" si="31"/>
        <v>---</v>
      </c>
      <c r="K190" s="2527">
        <v>0</v>
      </c>
      <c r="L190" s="1670"/>
      <c r="M190" s="10"/>
      <c r="N190" s="201">
        <v>39965</v>
      </c>
      <c r="O190" s="710">
        <v>98.322410000000005</v>
      </c>
      <c r="P190" s="36">
        <f t="shared" si="32"/>
        <v>0.58492999999999995</v>
      </c>
      <c r="Q190" s="263">
        <f t="shared" si="44"/>
        <v>1.36</v>
      </c>
      <c r="R190" s="394">
        <f t="shared" si="45"/>
        <v>97.705983333333336</v>
      </c>
      <c r="S190" s="297">
        <f t="shared" si="37"/>
        <v>0.63323333333333665</v>
      </c>
      <c r="T190" s="687">
        <f t="shared" si="41"/>
        <v>96.749875714285722</v>
      </c>
      <c r="U190" s="266">
        <f t="shared" si="39"/>
        <v>0.31993142857142232</v>
      </c>
      <c r="V190" s="609" t="str">
        <f t="shared" si="33"/>
        <v>---</v>
      </c>
      <c r="W190" s="247">
        <v>0</v>
      </c>
      <c r="X190" s="645"/>
      <c r="Y190" s="216"/>
    </row>
    <row r="191" spans="1:25">
      <c r="A191" s="2513">
        <v>39995</v>
      </c>
      <c r="B191" s="2548">
        <v>95.992332211271872</v>
      </c>
      <c r="C191" s="2537">
        <f t="shared" si="34"/>
        <v>0.59906953629430859</v>
      </c>
      <c r="D191" s="1733">
        <f t="shared" si="43"/>
        <v>-4.8</v>
      </c>
      <c r="E191" s="687">
        <f t="shared" si="38"/>
        <v>95.448191450536001</v>
      </c>
      <c r="F191" s="266">
        <f t="shared" si="35"/>
        <v>0.41316481984632958</v>
      </c>
      <c r="G191" s="611">
        <f t="shared" si="40"/>
        <v>95.244552643446156</v>
      </c>
      <c r="H191" s="633">
        <f t="shared" si="36"/>
        <v>-8.9385894431202928E-2</v>
      </c>
      <c r="I191" s="1709" t="s">
        <v>349</v>
      </c>
      <c r="J191" s="2530" t="str">
        <f t="shared" si="31"/>
        <v>---</v>
      </c>
      <c r="K191" s="2527">
        <v>0</v>
      </c>
      <c r="L191" s="1670"/>
      <c r="M191" s="10"/>
      <c r="N191" s="201">
        <v>39995</v>
      </c>
      <c r="O191" s="710">
        <v>98.787779999999998</v>
      </c>
      <c r="P191" s="36">
        <f t="shared" si="32"/>
        <v>0.46536999999999296</v>
      </c>
      <c r="Q191" s="263">
        <f t="shared" si="44"/>
        <v>2.13</v>
      </c>
      <c r="R191" s="394">
        <f t="shared" si="45"/>
        <v>98.282556666666665</v>
      </c>
      <c r="S191" s="297">
        <f t="shared" si="37"/>
        <v>0.57657333333332872</v>
      </c>
      <c r="T191" s="687">
        <f t="shared" si="41"/>
        <v>97.164210000000011</v>
      </c>
      <c r="U191" s="266">
        <f t="shared" si="39"/>
        <v>0.41433428571428976</v>
      </c>
      <c r="V191" s="609" t="str">
        <f t="shared" si="33"/>
        <v>---</v>
      </c>
      <c r="W191" s="247">
        <v>0</v>
      </c>
      <c r="X191" s="645"/>
      <c r="Y191" s="216"/>
    </row>
    <row r="192" spans="1:25">
      <c r="A192" s="2513">
        <v>40026</v>
      </c>
      <c r="B192" s="2548">
        <v>96.695055573044257</v>
      </c>
      <c r="C192" s="2537">
        <f t="shared" si="34"/>
        <v>0.70272336177238515</v>
      </c>
      <c r="D192" s="1733">
        <f t="shared" si="43"/>
        <v>-3.6</v>
      </c>
      <c r="E192" s="687">
        <f t="shared" si="38"/>
        <v>96.026883486431231</v>
      </c>
      <c r="F192" s="266">
        <f t="shared" si="35"/>
        <v>0.57869203589523011</v>
      </c>
      <c r="G192" s="611">
        <f t="shared" si="40"/>
        <v>95.382174094688779</v>
      </c>
      <c r="H192" s="633">
        <f t="shared" si="36"/>
        <v>0.13762145124262304</v>
      </c>
      <c r="I192" s="1709" t="s">
        <v>344</v>
      </c>
      <c r="J192" s="2530" t="str">
        <f t="shared" si="31"/>
        <v>---</v>
      </c>
      <c r="K192" s="2527">
        <v>0</v>
      </c>
      <c r="L192" s="1670"/>
      <c r="M192" s="10"/>
      <c r="N192" s="201">
        <v>40026</v>
      </c>
      <c r="O192" s="710">
        <v>99.078540000000004</v>
      </c>
      <c r="P192" s="36">
        <f t="shared" si="32"/>
        <v>0.2907600000000059</v>
      </c>
      <c r="Q192" s="263">
        <f t="shared" si="44"/>
        <v>2.62</v>
      </c>
      <c r="R192" s="394">
        <f t="shared" si="45"/>
        <v>98.729576666666659</v>
      </c>
      <c r="S192" s="297">
        <f t="shared" si="37"/>
        <v>0.44701999999999487</v>
      </c>
      <c r="T192" s="687">
        <f t="shared" si="41"/>
        <v>97.628190000000004</v>
      </c>
      <c r="U192" s="266">
        <f t="shared" si="39"/>
        <v>0.46397999999999229</v>
      </c>
      <c r="V192" s="609" t="str">
        <f t="shared" si="33"/>
        <v>---</v>
      </c>
      <c r="W192" s="247">
        <v>0</v>
      </c>
      <c r="X192" s="645"/>
      <c r="Y192" s="216"/>
    </row>
    <row r="193" spans="1:25">
      <c r="A193" s="2513">
        <v>40057</v>
      </c>
      <c r="B193" s="2548">
        <v>97.477034744501253</v>
      </c>
      <c r="C193" s="2537">
        <f t="shared" si="34"/>
        <v>0.78197917145699591</v>
      </c>
      <c r="D193" s="1733">
        <f t="shared" si="43"/>
        <v>-2.1</v>
      </c>
      <c r="E193" s="687">
        <f t="shared" si="38"/>
        <v>96.721474176272451</v>
      </c>
      <c r="F193" s="266">
        <f t="shared" si="35"/>
        <v>0.69459068984122041</v>
      </c>
      <c r="G193" s="611">
        <f t="shared" si="40"/>
        <v>95.722535369865923</v>
      </c>
      <c r="H193" s="633">
        <f t="shared" si="36"/>
        <v>0.34036127517714476</v>
      </c>
      <c r="I193" s="1709" t="s">
        <v>344</v>
      </c>
      <c r="J193" s="2530" t="str">
        <f t="shared" si="31"/>
        <v>---</v>
      </c>
      <c r="K193" s="2527">
        <v>0</v>
      </c>
      <c r="L193" s="1670"/>
      <c r="M193" s="10"/>
      <c r="N193" s="201">
        <v>40057</v>
      </c>
      <c r="O193" s="710">
        <v>99.223709999999997</v>
      </c>
      <c r="P193" s="36">
        <f t="shared" si="32"/>
        <v>0.14516999999999314</v>
      </c>
      <c r="Q193" s="263">
        <f t="shared" si="44"/>
        <v>2.86</v>
      </c>
      <c r="R193" s="394">
        <f t="shared" si="45"/>
        <v>99.030010000000004</v>
      </c>
      <c r="S193" s="297">
        <f t="shared" si="37"/>
        <v>0.30043333333334488</v>
      </c>
      <c r="T193" s="687">
        <f t="shared" si="41"/>
        <v>98.09009857142857</v>
      </c>
      <c r="U193" s="266">
        <f t="shared" si="39"/>
        <v>0.46190857142856601</v>
      </c>
      <c r="V193" s="609" t="str">
        <f t="shared" si="33"/>
        <v>---</v>
      </c>
      <c r="W193" s="247">
        <v>0</v>
      </c>
      <c r="X193" s="645"/>
      <c r="Y193" s="216"/>
    </row>
    <row r="194" spans="1:25">
      <c r="A194" s="2513">
        <v>40087</v>
      </c>
      <c r="B194" s="2548">
        <v>98.245833261695608</v>
      </c>
      <c r="C194" s="2537">
        <f t="shared" si="34"/>
        <v>0.76879851719435521</v>
      </c>
      <c r="D194" s="1733">
        <f t="shared" si="43"/>
        <v>-0.4</v>
      </c>
      <c r="E194" s="687">
        <f t="shared" si="38"/>
        <v>97.472641193080378</v>
      </c>
      <c r="F194" s="266">
        <f t="shared" si="35"/>
        <v>0.7511670168079263</v>
      </c>
      <c r="G194" s="611">
        <f t="shared" si="40"/>
        <v>96.216476526083142</v>
      </c>
      <c r="H194" s="633">
        <f t="shared" si="36"/>
        <v>0.49394115621721824</v>
      </c>
      <c r="I194" s="1709" t="s">
        <v>344</v>
      </c>
      <c r="J194" s="2530" t="str">
        <f t="shared" si="31"/>
        <v>---</v>
      </c>
      <c r="K194" s="2527">
        <v>0</v>
      </c>
      <c r="L194" s="1670"/>
      <c r="M194" s="10"/>
      <c r="N194" s="201">
        <v>40087</v>
      </c>
      <c r="O194" s="710">
        <v>99.266329999999996</v>
      </c>
      <c r="P194" s="36">
        <f t="shared" si="32"/>
        <v>4.2619999999999436E-2</v>
      </c>
      <c r="Q194" s="263">
        <f t="shared" si="44"/>
        <v>3.09</v>
      </c>
      <c r="R194" s="394">
        <f t="shared" si="45"/>
        <v>99.189526666666666</v>
      </c>
      <c r="S194" s="297">
        <f t="shared" si="37"/>
        <v>0.15951666666666142</v>
      </c>
      <c r="T194" s="687">
        <f t="shared" si="41"/>
        <v>98.496330000000015</v>
      </c>
      <c r="U194" s="266">
        <f t="shared" si="39"/>
        <v>0.40623142857144501</v>
      </c>
      <c r="V194" s="609" t="str">
        <f t="shared" si="33"/>
        <v>---</v>
      </c>
      <c r="W194" s="247">
        <v>0</v>
      </c>
      <c r="X194" s="645"/>
      <c r="Y194" s="216"/>
    </row>
    <row r="195" spans="1:25">
      <c r="A195" s="2513">
        <v>40118</v>
      </c>
      <c r="B195" s="2548">
        <v>98.937281581137412</v>
      </c>
      <c r="C195" s="2537">
        <f t="shared" si="34"/>
        <v>0.69144831944180396</v>
      </c>
      <c r="D195" s="1733">
        <f t="shared" si="43"/>
        <v>1.4</v>
      </c>
      <c r="E195" s="687">
        <f t="shared" si="38"/>
        <v>98.220049862444753</v>
      </c>
      <c r="F195" s="266">
        <f t="shared" si="35"/>
        <v>0.74740866936437556</v>
      </c>
      <c r="G195" s="611">
        <f t="shared" si="40"/>
        <v>96.814254215998076</v>
      </c>
      <c r="H195" s="633">
        <f t="shared" si="36"/>
        <v>0.59777768991493474</v>
      </c>
      <c r="I195" s="1709" t="s">
        <v>344</v>
      </c>
      <c r="J195" s="2530" t="str">
        <f t="shared" si="31"/>
        <v>---</v>
      </c>
      <c r="K195" s="2527">
        <v>0</v>
      </c>
      <c r="L195" s="1670"/>
      <c r="M195" s="10"/>
      <c r="N195" s="201">
        <v>40118</v>
      </c>
      <c r="O195" s="710">
        <v>99.228679999999997</v>
      </c>
      <c r="P195" s="36">
        <f t="shared" si="32"/>
        <v>-3.7649999999999295E-2</v>
      </c>
      <c r="Q195" s="263">
        <f t="shared" si="44"/>
        <v>3.27</v>
      </c>
      <c r="R195" s="394">
        <f t="shared" si="45"/>
        <v>99.239573333333325</v>
      </c>
      <c r="S195" s="297">
        <f t="shared" si="37"/>
        <v>5.0046666666659689E-2</v>
      </c>
      <c r="T195" s="687">
        <f t="shared" si="41"/>
        <v>98.806418571428566</v>
      </c>
      <c r="U195" s="266">
        <f t="shared" si="39"/>
        <v>0.31008857142855106</v>
      </c>
      <c r="V195" s="609" t="str">
        <f t="shared" si="33"/>
        <v>---</v>
      </c>
      <c r="W195" s="247">
        <v>0</v>
      </c>
      <c r="X195" s="645"/>
      <c r="Y195" s="216"/>
    </row>
    <row r="196" spans="1:25">
      <c r="A196" s="2514">
        <v>40148</v>
      </c>
      <c r="B196" s="2548">
        <v>99.509110960424209</v>
      </c>
      <c r="C196" s="2538">
        <f t="shared" si="34"/>
        <v>0.57182937928679678</v>
      </c>
      <c r="D196" s="1734">
        <f t="shared" si="43"/>
        <v>3</v>
      </c>
      <c r="E196" s="688">
        <f t="shared" si="38"/>
        <v>98.897408601085729</v>
      </c>
      <c r="F196" s="267">
        <f t="shared" si="35"/>
        <v>0.67735873864097584</v>
      </c>
      <c r="G196" s="612">
        <f t="shared" si="40"/>
        <v>97.464273001007442</v>
      </c>
      <c r="H196" s="634">
        <f t="shared" si="36"/>
        <v>0.65001878500936527</v>
      </c>
      <c r="I196" s="1710" t="s">
        <v>344</v>
      </c>
      <c r="J196" s="2531" t="str">
        <f t="shared" si="31"/>
        <v>---</v>
      </c>
      <c r="K196" s="2527">
        <v>0</v>
      </c>
      <c r="L196" s="1671"/>
      <c r="M196" s="10"/>
      <c r="N196" s="202">
        <v>40148</v>
      </c>
      <c r="O196" s="711">
        <v>99.180009999999996</v>
      </c>
      <c r="P196" s="242">
        <f t="shared" si="32"/>
        <v>-4.8670000000001323E-2</v>
      </c>
      <c r="Q196" s="543">
        <f t="shared" si="44"/>
        <v>3.43</v>
      </c>
      <c r="R196" s="492">
        <f t="shared" si="45"/>
        <v>99.225006666666658</v>
      </c>
      <c r="S196" s="490">
        <f t="shared" si="37"/>
        <v>-1.4566666666667061E-2</v>
      </c>
      <c r="T196" s="688">
        <f t="shared" si="41"/>
        <v>99.012494285714283</v>
      </c>
      <c r="U196" s="267">
        <f t="shared" si="39"/>
        <v>0.20607571428571703</v>
      </c>
      <c r="V196" s="609" t="str">
        <f t="shared" si="33"/>
        <v>---</v>
      </c>
      <c r="W196" s="247">
        <v>0</v>
      </c>
      <c r="X196" s="645"/>
      <c r="Y196" s="216"/>
    </row>
    <row r="197" spans="1:25">
      <c r="A197" s="2513">
        <v>40179</v>
      </c>
      <c r="B197" s="2548">
        <v>99.981264542574323</v>
      </c>
      <c r="C197" s="2537">
        <f t="shared" si="34"/>
        <v>0.47215358215011349</v>
      </c>
      <c r="D197" s="1733">
        <f t="shared" si="43"/>
        <v>4.4000000000000004</v>
      </c>
      <c r="E197" s="687">
        <f t="shared" si="38"/>
        <v>99.475885694711977</v>
      </c>
      <c r="F197" s="266">
        <f t="shared" si="35"/>
        <v>0.57847709362624755</v>
      </c>
      <c r="G197" s="611">
        <f t="shared" si="40"/>
        <v>98.11970183923556</v>
      </c>
      <c r="H197" s="633">
        <f t="shared" si="36"/>
        <v>0.65542883822811859</v>
      </c>
      <c r="I197" s="1709" t="s">
        <v>344</v>
      </c>
      <c r="J197" s="2532" t="str">
        <f t="shared" si="31"/>
        <v>---</v>
      </c>
      <c r="K197" s="2527">
        <v>0</v>
      </c>
      <c r="L197" s="1670"/>
      <c r="M197" s="10"/>
      <c r="N197" s="201">
        <v>40179</v>
      </c>
      <c r="O197" s="710">
        <v>99.274209999999997</v>
      </c>
      <c r="P197" s="36">
        <f t="shared" si="32"/>
        <v>9.4200000000000728E-2</v>
      </c>
      <c r="Q197" s="263">
        <f t="shared" si="44"/>
        <v>3.59</v>
      </c>
      <c r="R197" s="394">
        <f t="shared" si="45"/>
        <v>99.227633333333316</v>
      </c>
      <c r="S197" s="297">
        <f t="shared" si="37"/>
        <v>2.6266666666572291E-3</v>
      </c>
      <c r="T197" s="687">
        <f t="shared" si="41"/>
        <v>99.14846571428572</v>
      </c>
      <c r="U197" s="266">
        <f t="shared" si="39"/>
        <v>0.13597142857143751</v>
      </c>
      <c r="V197" s="609" t="str">
        <f t="shared" si="33"/>
        <v>---</v>
      </c>
      <c r="W197" s="247">
        <v>0</v>
      </c>
      <c r="X197" s="645"/>
      <c r="Y197" s="216"/>
    </row>
    <row r="198" spans="1:25">
      <c r="A198" s="2513">
        <v>40210</v>
      </c>
      <c r="B198" s="2548">
        <v>100.3102879715771</v>
      </c>
      <c r="C198" s="2537">
        <f t="shared" si="34"/>
        <v>0.32902342900277404</v>
      </c>
      <c r="D198" s="1733">
        <f t="shared" si="43"/>
        <v>5.5</v>
      </c>
      <c r="E198" s="687">
        <f t="shared" si="38"/>
        <v>99.933554491525214</v>
      </c>
      <c r="F198" s="266">
        <f t="shared" si="35"/>
        <v>0.45766879681323758</v>
      </c>
      <c r="G198" s="611">
        <f t="shared" si="40"/>
        <v>98.736552662136305</v>
      </c>
      <c r="H198" s="633">
        <f t="shared" si="36"/>
        <v>0.61685082290074433</v>
      </c>
      <c r="I198" s="1709" t="s">
        <v>344</v>
      </c>
      <c r="J198" s="2530" t="str">
        <f t="shared" ref="J198:J261" si="46">IF(K198=1,"山",IF(K198=-1,"谷","---"))</f>
        <v>---</v>
      </c>
      <c r="K198" s="2527">
        <v>0</v>
      </c>
      <c r="L198" s="1670"/>
      <c r="M198" s="10"/>
      <c r="N198" s="201">
        <v>40210</v>
      </c>
      <c r="O198" s="710">
        <v>99.439790000000002</v>
      </c>
      <c r="P198" s="36">
        <f t="shared" ref="P198:P261" si="47">O198-O197</f>
        <v>0.16558000000000561</v>
      </c>
      <c r="Q198" s="263">
        <f t="shared" si="44"/>
        <v>3.59</v>
      </c>
      <c r="R198" s="394">
        <f t="shared" si="45"/>
        <v>99.298003333333327</v>
      </c>
      <c r="S198" s="297">
        <f t="shared" si="37"/>
        <v>7.0370000000011146E-2</v>
      </c>
      <c r="T198" s="687">
        <f t="shared" si="41"/>
        <v>99.241610000000009</v>
      </c>
      <c r="U198" s="266">
        <f t="shared" si="39"/>
        <v>9.3144285714288344E-2</v>
      </c>
      <c r="V198" s="609" t="str">
        <f t="shared" ref="V198:V261" si="48">IF(W198=1,"山",IF(W198=-1,"谷","---"))</f>
        <v>---</v>
      </c>
      <c r="W198" s="247">
        <v>0</v>
      </c>
      <c r="X198" s="645"/>
      <c r="Y198" s="216"/>
    </row>
    <row r="199" spans="1:25">
      <c r="A199" s="2513">
        <v>40238</v>
      </c>
      <c r="B199" s="2548">
        <v>100.47505161898731</v>
      </c>
      <c r="C199" s="2537">
        <f t="shared" ref="C199:C265" si="49">B199-B198</f>
        <v>0.16476364741021143</v>
      </c>
      <c r="D199" s="1733">
        <f t="shared" si="43"/>
        <v>6</v>
      </c>
      <c r="E199" s="687">
        <f t="shared" si="38"/>
        <v>100.25553471104625</v>
      </c>
      <c r="F199" s="266">
        <f t="shared" si="35"/>
        <v>0.32198021952103772</v>
      </c>
      <c r="G199" s="611">
        <f t="shared" si="40"/>
        <v>99.276552097271036</v>
      </c>
      <c r="H199" s="633">
        <f t="shared" si="36"/>
        <v>0.5399994351347317</v>
      </c>
      <c r="I199" s="1709" t="s">
        <v>344</v>
      </c>
      <c r="J199" s="2530" t="str">
        <f t="shared" si="46"/>
        <v>---</v>
      </c>
      <c r="K199" s="2527">
        <v>0</v>
      </c>
      <c r="L199" s="1670"/>
      <c r="M199" s="10"/>
      <c r="N199" s="201">
        <v>40238</v>
      </c>
      <c r="O199" s="710">
        <v>99.616739999999993</v>
      </c>
      <c r="P199" s="36">
        <f t="shared" si="47"/>
        <v>0.17694999999999084</v>
      </c>
      <c r="Q199" s="263">
        <f t="shared" si="44"/>
        <v>3.31</v>
      </c>
      <c r="R199" s="394">
        <f t="shared" si="45"/>
        <v>99.443579999999997</v>
      </c>
      <c r="S199" s="297">
        <f t="shared" si="37"/>
        <v>0.14557666666667046</v>
      </c>
      <c r="T199" s="687">
        <f t="shared" si="41"/>
        <v>99.318495714285717</v>
      </c>
      <c r="U199" s="266">
        <f t="shared" si="39"/>
        <v>7.6885714285708673E-2</v>
      </c>
      <c r="V199" s="609" t="str">
        <f t="shared" si="48"/>
        <v>---</v>
      </c>
      <c r="W199" s="247">
        <v>0</v>
      </c>
      <c r="X199" s="645"/>
      <c r="Y199" s="216"/>
    </row>
    <row r="200" spans="1:25">
      <c r="A200" s="2516">
        <v>40269</v>
      </c>
      <c r="B200" s="2548">
        <v>100.51333285598088</v>
      </c>
      <c r="C200" s="593">
        <f t="shared" si="49"/>
        <v>3.8281236993569223E-2</v>
      </c>
      <c r="D200" s="1735">
        <f t="shared" si="43"/>
        <v>6.1</v>
      </c>
      <c r="E200" s="683">
        <f t="shared" si="38"/>
        <v>100.43289081551511</v>
      </c>
      <c r="F200" s="693">
        <f t="shared" ref="F200:F263" si="50">E200-E199</f>
        <v>0.1773561044688563</v>
      </c>
      <c r="G200" s="393">
        <f t="shared" si="40"/>
        <v>99.71030897033954</v>
      </c>
      <c r="H200" s="295">
        <f t="shared" ref="H200:H263" si="51">G200-G199</f>
        <v>0.43375687306850352</v>
      </c>
      <c r="I200" s="1712" t="s">
        <v>344</v>
      </c>
      <c r="J200" s="2533" t="str">
        <f t="shared" si="46"/>
        <v>---</v>
      </c>
      <c r="K200" s="2527">
        <v>0</v>
      </c>
      <c r="L200" s="1670"/>
      <c r="M200" s="10"/>
      <c r="N200" s="201">
        <v>40269</v>
      </c>
      <c r="O200" s="710">
        <v>99.756559999999993</v>
      </c>
      <c r="P200" s="36">
        <f t="shared" si="47"/>
        <v>0.13982000000000028</v>
      </c>
      <c r="Q200" s="263">
        <f t="shared" si="44"/>
        <v>2.78</v>
      </c>
      <c r="R200" s="394">
        <f t="shared" si="45"/>
        <v>99.604363333333325</v>
      </c>
      <c r="S200" s="297">
        <f t="shared" ref="S200:S263" si="52">R200-R199</f>
        <v>0.1607833333333275</v>
      </c>
      <c r="T200" s="52">
        <f t="shared" si="41"/>
        <v>99.394617142857143</v>
      </c>
      <c r="U200" s="263">
        <f t="shared" si="39"/>
        <v>7.6121428571426009E-2</v>
      </c>
      <c r="V200" s="609" t="str">
        <f t="shared" si="48"/>
        <v>---</v>
      </c>
      <c r="W200" s="247">
        <v>0</v>
      </c>
      <c r="X200" s="645"/>
      <c r="Y200" s="216"/>
    </row>
    <row r="201" spans="1:25">
      <c r="A201" s="2513">
        <v>40299</v>
      </c>
      <c r="B201" s="2548">
        <v>100.47720155332553</v>
      </c>
      <c r="C201" s="2537">
        <f t="shared" si="49"/>
        <v>-3.6131302655348918E-2</v>
      </c>
      <c r="D201" s="1733">
        <f t="shared" si="43"/>
        <v>5.8</v>
      </c>
      <c r="E201" s="687">
        <f t="shared" si="38"/>
        <v>100.48852867609791</v>
      </c>
      <c r="F201" s="266">
        <f t="shared" si="50"/>
        <v>5.5637860582805843E-2</v>
      </c>
      <c r="G201" s="611">
        <f t="shared" si="40"/>
        <v>100.02907586914382</v>
      </c>
      <c r="H201" s="633">
        <f t="shared" si="51"/>
        <v>0.31876689880428444</v>
      </c>
      <c r="I201" s="1709" t="s">
        <v>344</v>
      </c>
      <c r="J201" s="2530" t="str">
        <f t="shared" si="46"/>
        <v>---</v>
      </c>
      <c r="K201" s="2527">
        <v>0</v>
      </c>
      <c r="L201" s="1670"/>
      <c r="M201" s="10"/>
      <c r="N201" s="201">
        <v>40299</v>
      </c>
      <c r="O201" s="710">
        <v>99.838390000000004</v>
      </c>
      <c r="P201" s="36">
        <f t="shared" si="47"/>
        <v>8.1830000000010727E-2</v>
      </c>
      <c r="Q201" s="263">
        <f t="shared" si="44"/>
        <v>2.15</v>
      </c>
      <c r="R201" s="394">
        <f t="shared" si="45"/>
        <v>99.737229999999997</v>
      </c>
      <c r="S201" s="297">
        <f t="shared" si="52"/>
        <v>0.13286666666667202</v>
      </c>
      <c r="T201" s="687">
        <f t="shared" si="41"/>
        <v>99.476340000000008</v>
      </c>
      <c r="U201" s="266">
        <f t="shared" si="39"/>
        <v>8.1722857142864314E-2</v>
      </c>
      <c r="V201" s="609" t="str">
        <f t="shared" si="48"/>
        <v>---</v>
      </c>
      <c r="W201" s="247">
        <v>0</v>
      </c>
      <c r="X201" s="645"/>
      <c r="Y201" s="216"/>
    </row>
    <row r="202" spans="1:25">
      <c r="A202" s="2513">
        <v>40330</v>
      </c>
      <c r="B202" s="2548">
        <v>100.39766394766781</v>
      </c>
      <c r="C202" s="2537">
        <f t="shared" si="49"/>
        <v>-7.9537605657719723E-2</v>
      </c>
      <c r="D202" s="1733">
        <f t="shared" si="43"/>
        <v>5.2</v>
      </c>
      <c r="E202" s="687">
        <f t="shared" si="38"/>
        <v>100.46273278565808</v>
      </c>
      <c r="F202" s="266">
        <f t="shared" si="50"/>
        <v>-2.5795890439837876E-2</v>
      </c>
      <c r="G202" s="611">
        <f t="shared" si="40"/>
        <v>100.23770192150531</v>
      </c>
      <c r="H202" s="633">
        <f t="shared" si="51"/>
        <v>0.20862605236148113</v>
      </c>
      <c r="I202" s="1709" t="s">
        <v>350</v>
      </c>
      <c r="J202" s="2530" t="str">
        <f t="shared" si="46"/>
        <v>---</v>
      </c>
      <c r="K202" s="2527">
        <v>0</v>
      </c>
      <c r="L202" s="1670"/>
      <c r="M202" s="10"/>
      <c r="N202" s="201">
        <v>40330</v>
      </c>
      <c r="O202" s="710">
        <v>99.867149999999995</v>
      </c>
      <c r="P202" s="36">
        <f t="shared" si="47"/>
        <v>2.8759999999991237E-2</v>
      </c>
      <c r="Q202" s="263">
        <f t="shared" si="44"/>
        <v>1.57</v>
      </c>
      <c r="R202" s="394">
        <f t="shared" si="45"/>
        <v>99.820699999999988</v>
      </c>
      <c r="S202" s="297">
        <f t="shared" si="52"/>
        <v>8.3469999999991273E-2</v>
      </c>
      <c r="T202" s="687">
        <f t="shared" si="41"/>
        <v>99.567549999999997</v>
      </c>
      <c r="U202" s="266">
        <f t="shared" si="39"/>
        <v>9.1209999999989577E-2</v>
      </c>
      <c r="V202" s="609" t="str">
        <f t="shared" si="48"/>
        <v>---</v>
      </c>
      <c r="W202" s="247">
        <v>0</v>
      </c>
      <c r="X202" s="645"/>
      <c r="Y202" s="216"/>
    </row>
    <row r="203" spans="1:25">
      <c r="A203" s="2513">
        <v>40360</v>
      </c>
      <c r="B203" s="2548">
        <v>100.30695206022158</v>
      </c>
      <c r="C203" s="2537">
        <f t="shared" si="49"/>
        <v>-9.0711887446232708E-2</v>
      </c>
      <c r="D203" s="1733">
        <f t="shared" si="43"/>
        <v>4.5</v>
      </c>
      <c r="E203" s="687">
        <f t="shared" si="38"/>
        <v>100.39393918707164</v>
      </c>
      <c r="F203" s="266">
        <f t="shared" si="50"/>
        <v>-6.879359858643852E-2</v>
      </c>
      <c r="G203" s="611">
        <f t="shared" si="40"/>
        <v>100.35167922147636</v>
      </c>
      <c r="H203" s="633">
        <f t="shared" si="51"/>
        <v>0.11397729997105444</v>
      </c>
      <c r="I203" s="1709" t="s">
        <v>350</v>
      </c>
      <c r="J203" s="2530" t="str">
        <f t="shared" si="46"/>
        <v>---</v>
      </c>
      <c r="K203" s="2527">
        <v>0</v>
      </c>
      <c r="L203" s="1670"/>
      <c r="M203" s="10"/>
      <c r="N203" s="201">
        <v>40360</v>
      </c>
      <c r="O203" s="710">
        <v>99.819360000000003</v>
      </c>
      <c r="P203" s="36">
        <f t="shared" si="47"/>
        <v>-4.7789999999992006E-2</v>
      </c>
      <c r="Q203" s="263">
        <f t="shared" si="44"/>
        <v>1.04</v>
      </c>
      <c r="R203" s="394">
        <f t="shared" si="45"/>
        <v>99.841633333333334</v>
      </c>
      <c r="S203" s="297">
        <f t="shared" si="52"/>
        <v>2.0933333333346127E-2</v>
      </c>
      <c r="T203" s="687">
        <f t="shared" si="41"/>
        <v>99.658885714285702</v>
      </c>
      <c r="U203" s="266">
        <f t="shared" si="39"/>
        <v>9.1335714285705194E-2</v>
      </c>
      <c r="V203" s="609" t="str">
        <f t="shared" si="48"/>
        <v>---</v>
      </c>
      <c r="W203" s="247">
        <v>0</v>
      </c>
      <c r="X203" s="645"/>
      <c r="Y203" s="216"/>
    </row>
    <row r="204" spans="1:25">
      <c r="A204" s="2513">
        <v>40391</v>
      </c>
      <c r="B204" s="2548">
        <v>100.18936797059209</v>
      </c>
      <c r="C204" s="2537">
        <f t="shared" si="49"/>
        <v>-0.11758408962948863</v>
      </c>
      <c r="D204" s="1733">
        <f t="shared" si="43"/>
        <v>3.6</v>
      </c>
      <c r="E204" s="687">
        <f t="shared" ref="E204:E267" si="53">SUM(B202:B204)/3</f>
        <v>100.29799465949384</v>
      </c>
      <c r="F204" s="266">
        <f t="shared" si="50"/>
        <v>-9.5944527577799477E-2</v>
      </c>
      <c r="G204" s="611">
        <f t="shared" si="40"/>
        <v>100.38140828262176</v>
      </c>
      <c r="H204" s="633">
        <f t="shared" si="51"/>
        <v>2.972906114540308E-2</v>
      </c>
      <c r="I204" s="1709" t="s">
        <v>346</v>
      </c>
      <c r="J204" s="2530" t="str">
        <f t="shared" si="46"/>
        <v>---</v>
      </c>
      <c r="K204" s="2527">
        <v>0</v>
      </c>
      <c r="L204" s="1670"/>
      <c r="M204" s="10"/>
      <c r="N204" s="201">
        <v>40391</v>
      </c>
      <c r="O204" s="710">
        <v>99.697069999999997</v>
      </c>
      <c r="P204" s="36">
        <f t="shared" si="47"/>
        <v>-0.12229000000000667</v>
      </c>
      <c r="Q204" s="263">
        <f t="shared" si="44"/>
        <v>0.62</v>
      </c>
      <c r="R204" s="394">
        <f t="shared" si="45"/>
        <v>99.79452666666667</v>
      </c>
      <c r="S204" s="297">
        <f t="shared" si="52"/>
        <v>-4.710666666666441E-2</v>
      </c>
      <c r="T204" s="687">
        <f t="shared" si="41"/>
        <v>99.71929428571427</v>
      </c>
      <c r="U204" s="266">
        <f t="shared" ref="U204:U267" si="54">T204-T203</f>
        <v>6.040857142856737E-2</v>
      </c>
      <c r="V204" s="609" t="str">
        <f t="shared" si="48"/>
        <v>---</v>
      </c>
      <c r="W204" s="247">
        <v>0</v>
      </c>
      <c r="X204" s="645"/>
      <c r="Y204" s="216"/>
    </row>
    <row r="205" spans="1:25">
      <c r="A205" s="2513">
        <v>40422</v>
      </c>
      <c r="B205" s="2548">
        <v>100.07985225878156</v>
      </c>
      <c r="C205" s="2537">
        <f t="shared" si="49"/>
        <v>-0.10951571181053055</v>
      </c>
      <c r="D205" s="1733">
        <f t="shared" si="43"/>
        <v>2.7</v>
      </c>
      <c r="E205" s="687">
        <f t="shared" si="53"/>
        <v>100.19205742986507</v>
      </c>
      <c r="F205" s="266">
        <f t="shared" si="50"/>
        <v>-0.10593722962876484</v>
      </c>
      <c r="G205" s="611">
        <f t="shared" si="40"/>
        <v>100.34848889507954</v>
      </c>
      <c r="H205" s="633">
        <f t="shared" si="51"/>
        <v>-3.2919387542222012E-2</v>
      </c>
      <c r="I205" s="1709" t="s">
        <v>346</v>
      </c>
      <c r="J205" s="2530" t="str">
        <f t="shared" si="46"/>
        <v>---</v>
      </c>
      <c r="K205" s="2527">
        <v>0</v>
      </c>
      <c r="L205" s="1670"/>
      <c r="M205" s="10"/>
      <c r="N205" s="201">
        <v>40422</v>
      </c>
      <c r="O205" s="710">
        <v>99.575710000000001</v>
      </c>
      <c r="P205" s="36">
        <f t="shared" si="47"/>
        <v>-0.12135999999999569</v>
      </c>
      <c r="Q205" s="263">
        <f t="shared" si="44"/>
        <v>0.35</v>
      </c>
      <c r="R205" s="394">
        <f t="shared" si="45"/>
        <v>99.69738000000001</v>
      </c>
      <c r="S205" s="297">
        <f t="shared" si="52"/>
        <v>-9.7146666666660053E-2</v>
      </c>
      <c r="T205" s="687">
        <f t="shared" si="41"/>
        <v>99.73871142857142</v>
      </c>
      <c r="U205" s="266">
        <f t="shared" si="54"/>
        <v>1.9417142857150793E-2</v>
      </c>
      <c r="V205" s="609" t="str">
        <f t="shared" si="48"/>
        <v>---</v>
      </c>
      <c r="W205" s="247">
        <v>0</v>
      </c>
      <c r="X205" s="645"/>
      <c r="Y205" s="216"/>
    </row>
    <row r="206" spans="1:25">
      <c r="A206" s="2513">
        <v>40452</v>
      </c>
      <c r="B206" s="2548">
        <v>100.00037958866791</v>
      </c>
      <c r="C206" s="2537">
        <f t="shared" si="49"/>
        <v>-7.9472670113645449E-2</v>
      </c>
      <c r="D206" s="1733">
        <f t="shared" si="43"/>
        <v>1.8</v>
      </c>
      <c r="E206" s="687">
        <f t="shared" si="53"/>
        <v>100.08986660601386</v>
      </c>
      <c r="F206" s="266">
        <f t="shared" si="50"/>
        <v>-0.10219082385121681</v>
      </c>
      <c r="G206" s="611">
        <f t="shared" si="40"/>
        <v>100.28067860503391</v>
      </c>
      <c r="H206" s="633">
        <f t="shared" si="51"/>
        <v>-6.7810290045628108E-2</v>
      </c>
      <c r="I206" s="1709" t="s">
        <v>346</v>
      </c>
      <c r="J206" s="2530" t="str">
        <f t="shared" si="46"/>
        <v>---</v>
      </c>
      <c r="K206" s="2527">
        <v>0</v>
      </c>
      <c r="L206" s="1670"/>
      <c r="M206" s="10"/>
      <c r="N206" s="201">
        <v>40452</v>
      </c>
      <c r="O206" s="710">
        <v>99.560829999999996</v>
      </c>
      <c r="P206" s="36">
        <f t="shared" si="47"/>
        <v>-1.4880000000005111E-2</v>
      </c>
      <c r="Q206" s="263">
        <f t="shared" si="44"/>
        <v>0.3</v>
      </c>
      <c r="R206" s="394">
        <f t="shared" si="45"/>
        <v>99.611203333333336</v>
      </c>
      <c r="S206" s="297">
        <f t="shared" si="52"/>
        <v>-8.6176666666673896E-2</v>
      </c>
      <c r="T206" s="687">
        <f t="shared" si="41"/>
        <v>99.730724285714274</v>
      </c>
      <c r="U206" s="266">
        <f t="shared" si="54"/>
        <v>-7.9871428571465231E-3</v>
      </c>
      <c r="V206" s="609" t="str">
        <f t="shared" si="48"/>
        <v>---</v>
      </c>
      <c r="W206" s="247">
        <v>0</v>
      </c>
      <c r="X206" s="645"/>
      <c r="Y206" s="216"/>
    </row>
    <row r="207" spans="1:25">
      <c r="A207" s="2513">
        <v>40483</v>
      </c>
      <c r="B207" s="2548">
        <v>100.01747192513265</v>
      </c>
      <c r="C207" s="2537">
        <f t="shared" si="49"/>
        <v>1.7092336464742175E-2</v>
      </c>
      <c r="D207" s="1733">
        <f t="shared" si="43"/>
        <v>1.1000000000000001</v>
      </c>
      <c r="E207" s="687">
        <f t="shared" si="53"/>
        <v>100.03256792419404</v>
      </c>
      <c r="F207" s="266">
        <f t="shared" si="50"/>
        <v>-5.7298681819816011E-2</v>
      </c>
      <c r="G207" s="611">
        <f t="shared" si="40"/>
        <v>100.20984132919844</v>
      </c>
      <c r="H207" s="633">
        <f t="shared" si="51"/>
        <v>-7.0837275835472724E-2</v>
      </c>
      <c r="I207" s="1709" t="s">
        <v>346</v>
      </c>
      <c r="J207" s="2530" t="str">
        <f t="shared" si="46"/>
        <v>---</v>
      </c>
      <c r="K207" s="2527">
        <v>0</v>
      </c>
      <c r="L207" s="1670"/>
      <c r="M207" s="10"/>
      <c r="N207" s="201">
        <v>40483</v>
      </c>
      <c r="O207" s="710">
        <v>99.633489999999995</v>
      </c>
      <c r="P207" s="36">
        <f t="shared" si="47"/>
        <v>7.2659999999999059E-2</v>
      </c>
      <c r="Q207" s="263">
        <f t="shared" si="44"/>
        <v>0.41</v>
      </c>
      <c r="R207" s="394">
        <f t="shared" si="45"/>
        <v>99.590010000000007</v>
      </c>
      <c r="S207" s="297">
        <f t="shared" si="52"/>
        <v>-2.1193333333329178E-2</v>
      </c>
      <c r="T207" s="687">
        <f t="shared" si="41"/>
        <v>99.713142857142856</v>
      </c>
      <c r="U207" s="266">
        <f t="shared" si="54"/>
        <v>-1.7581428571418201E-2</v>
      </c>
      <c r="V207" s="609" t="str">
        <f t="shared" si="48"/>
        <v>---</v>
      </c>
      <c r="W207" s="247">
        <v>0</v>
      </c>
      <c r="X207" s="645"/>
      <c r="Y207" s="216"/>
    </row>
    <row r="208" spans="1:25">
      <c r="A208" s="2513">
        <v>40513</v>
      </c>
      <c r="B208" s="2548">
        <v>100.12293750253383</v>
      </c>
      <c r="C208" s="2537">
        <f t="shared" si="49"/>
        <v>0.10546557740117635</v>
      </c>
      <c r="D208" s="1733">
        <f t="shared" si="43"/>
        <v>0.6</v>
      </c>
      <c r="E208" s="687">
        <f t="shared" si="53"/>
        <v>100.04692967211146</v>
      </c>
      <c r="F208" s="266">
        <f t="shared" si="50"/>
        <v>1.4361747917419621E-2</v>
      </c>
      <c r="G208" s="611">
        <f t="shared" ref="G208:G271" si="55">SUM(B202:B208)/7</f>
        <v>100.15923217908536</v>
      </c>
      <c r="H208" s="633">
        <f t="shared" si="51"/>
        <v>-5.060915011307543E-2</v>
      </c>
      <c r="I208" s="1709" t="s">
        <v>349</v>
      </c>
      <c r="J208" s="2530" t="str">
        <f t="shared" si="46"/>
        <v>---</v>
      </c>
      <c r="K208" s="2527">
        <v>0</v>
      </c>
      <c r="L208" s="1670"/>
      <c r="M208" s="10"/>
      <c r="N208" s="250">
        <v>40513</v>
      </c>
      <c r="O208" s="713">
        <v>99.692809999999994</v>
      </c>
      <c r="P208" s="251">
        <f t="shared" si="47"/>
        <v>5.9319999999999595E-2</v>
      </c>
      <c r="Q208" s="694">
        <f t="shared" si="44"/>
        <v>0.52</v>
      </c>
      <c r="R208" s="393">
        <f t="shared" si="45"/>
        <v>99.629043333333343</v>
      </c>
      <c r="S208" s="295">
        <f t="shared" si="52"/>
        <v>3.9033333333335918E-2</v>
      </c>
      <c r="T208" s="683">
        <f t="shared" ref="T208:T241" si="56">SUM(O202:O208)/7</f>
        <v>99.692345714285722</v>
      </c>
      <c r="U208" s="693">
        <f t="shared" si="54"/>
        <v>-2.0797142857134077E-2</v>
      </c>
      <c r="V208" s="608" t="str">
        <f t="shared" si="48"/>
        <v>山</v>
      </c>
      <c r="W208" s="252">
        <v>1</v>
      </c>
      <c r="X208" s="645"/>
      <c r="Y208" s="216"/>
    </row>
    <row r="209" spans="1:25">
      <c r="A209" s="2515">
        <v>40544</v>
      </c>
      <c r="B209" s="2548">
        <v>100.23067056834086</v>
      </c>
      <c r="C209" s="2539">
        <f t="shared" si="49"/>
        <v>0.10773306580702524</v>
      </c>
      <c r="D209" s="1732">
        <f t="shared" si="43"/>
        <v>0.2</v>
      </c>
      <c r="E209" s="689">
        <f t="shared" si="53"/>
        <v>100.12369333200245</v>
      </c>
      <c r="F209" s="268">
        <f t="shared" si="50"/>
        <v>7.6763659890985991E-2</v>
      </c>
      <c r="G209" s="613">
        <f t="shared" si="55"/>
        <v>100.13537598203864</v>
      </c>
      <c r="H209" s="635">
        <f t="shared" si="51"/>
        <v>-2.3856197046725924E-2</v>
      </c>
      <c r="I209" s="1711" t="s">
        <v>349</v>
      </c>
      <c r="J209" s="2530" t="str">
        <f t="shared" si="46"/>
        <v>---</v>
      </c>
      <c r="K209" s="2527">
        <v>0</v>
      </c>
      <c r="L209" s="1749"/>
      <c r="M209" s="10"/>
      <c r="N209" s="200">
        <v>40544</v>
      </c>
      <c r="O209" s="712">
        <v>99.621189999999999</v>
      </c>
      <c r="P209" s="244">
        <f t="shared" si="47"/>
        <v>-7.1619999999995798E-2</v>
      </c>
      <c r="Q209" s="263">
        <f t="shared" si="44"/>
        <v>0.35</v>
      </c>
      <c r="R209" s="642">
        <f t="shared" si="45"/>
        <v>99.649163333333334</v>
      </c>
      <c r="S209" s="643">
        <f t="shared" si="52"/>
        <v>2.0119999999991478E-2</v>
      </c>
      <c r="T209" s="689">
        <f t="shared" si="56"/>
        <v>99.657208571428569</v>
      </c>
      <c r="U209" s="268">
        <f t="shared" si="54"/>
        <v>-3.5137142857152526E-2</v>
      </c>
      <c r="V209" s="609" t="str">
        <f t="shared" si="48"/>
        <v>---</v>
      </c>
      <c r="W209" s="247">
        <v>0</v>
      </c>
      <c r="X209" s="645"/>
      <c r="Y209" s="216"/>
    </row>
    <row r="210" spans="1:25">
      <c r="A210" s="2513">
        <v>40575</v>
      </c>
      <c r="B210" s="2548">
        <v>100.28091331944005</v>
      </c>
      <c r="C210" s="2537">
        <f t="shared" si="49"/>
        <v>5.0242751099190741E-2</v>
      </c>
      <c r="D210" s="1733">
        <f t="shared" ref="D210:D220" si="57">ROUND((B210-B198)/B198*100,1)</f>
        <v>0</v>
      </c>
      <c r="E210" s="687">
        <f t="shared" si="53"/>
        <v>100.21150713010491</v>
      </c>
      <c r="F210" s="266">
        <f t="shared" si="50"/>
        <v>8.7813798102459373E-2</v>
      </c>
      <c r="G210" s="611">
        <f t="shared" si="55"/>
        <v>100.131656161927</v>
      </c>
      <c r="H210" s="633">
        <f t="shared" si="51"/>
        <v>-3.7198201116410701E-3</v>
      </c>
      <c r="I210" s="1709" t="s">
        <v>344</v>
      </c>
      <c r="J210" s="2530" t="str">
        <f t="shared" si="46"/>
        <v>---</v>
      </c>
      <c r="K210" s="2527">
        <v>0</v>
      </c>
      <c r="L210" s="1670"/>
      <c r="M210" s="10"/>
      <c r="N210" s="201">
        <v>40575</v>
      </c>
      <c r="O210" s="710">
        <v>99.280230000000003</v>
      </c>
      <c r="P210" s="36">
        <f t="shared" si="47"/>
        <v>-0.34095999999999549</v>
      </c>
      <c r="Q210" s="263">
        <f t="shared" ref="Q210:Q273" si="58">ROUND((O210-O198)/O198*100,2)</f>
        <v>-0.16</v>
      </c>
      <c r="R210" s="394">
        <f t="shared" si="45"/>
        <v>99.531409999999994</v>
      </c>
      <c r="S210" s="297">
        <f t="shared" si="52"/>
        <v>-0.11775333333334004</v>
      </c>
      <c r="T210" s="687">
        <f t="shared" si="56"/>
        <v>99.580190000000002</v>
      </c>
      <c r="U210" s="266">
        <f t="shared" si="54"/>
        <v>-7.7018571428567384E-2</v>
      </c>
      <c r="V210" s="609" t="str">
        <f t="shared" si="48"/>
        <v>---</v>
      </c>
      <c r="W210" s="247">
        <v>0</v>
      </c>
      <c r="X210" s="645"/>
      <c r="Y210" s="216"/>
    </row>
    <row r="211" spans="1:25">
      <c r="A211" s="2513">
        <v>40603</v>
      </c>
      <c r="B211" s="2548">
        <v>100.26859479028489</v>
      </c>
      <c r="C211" s="2537">
        <f t="shared" si="49"/>
        <v>-1.2318529155152191E-2</v>
      </c>
      <c r="D211" s="1733">
        <f t="shared" si="57"/>
        <v>-0.2</v>
      </c>
      <c r="E211" s="687">
        <f t="shared" si="53"/>
        <v>100.26005955935527</v>
      </c>
      <c r="F211" s="266">
        <f t="shared" si="50"/>
        <v>4.8552429250364071E-2</v>
      </c>
      <c r="G211" s="611">
        <f t="shared" si="55"/>
        <v>100.14297427902595</v>
      </c>
      <c r="H211" s="633">
        <f t="shared" si="51"/>
        <v>1.131811709895203E-2</v>
      </c>
      <c r="I211" s="1709" t="s">
        <v>344</v>
      </c>
      <c r="J211" s="2530" t="str">
        <f t="shared" si="46"/>
        <v>---</v>
      </c>
      <c r="K211" s="2527">
        <v>0</v>
      </c>
      <c r="L211" s="1670"/>
      <c r="M211" s="10"/>
      <c r="N211" s="201">
        <v>40603</v>
      </c>
      <c r="O211" s="710">
        <v>98.637529999999998</v>
      </c>
      <c r="P211" s="36">
        <f t="shared" si="47"/>
        <v>-0.64270000000000493</v>
      </c>
      <c r="Q211" s="263">
        <f t="shared" si="58"/>
        <v>-0.98</v>
      </c>
      <c r="R211" s="394">
        <f t="shared" si="45"/>
        <v>99.179649999999995</v>
      </c>
      <c r="S211" s="297">
        <f t="shared" si="52"/>
        <v>-0.35175999999999874</v>
      </c>
      <c r="T211" s="687">
        <f t="shared" si="56"/>
        <v>99.428827142857145</v>
      </c>
      <c r="U211" s="266">
        <f t="shared" si="54"/>
        <v>-0.15136285714285691</v>
      </c>
      <c r="V211" s="609" t="str">
        <f t="shared" si="48"/>
        <v>---</v>
      </c>
      <c r="W211" s="247">
        <v>0</v>
      </c>
      <c r="X211" s="645"/>
      <c r="Y211" s="216"/>
    </row>
    <row r="212" spans="1:25">
      <c r="A212" s="2513">
        <v>40634</v>
      </c>
      <c r="B212" s="2548">
        <v>100.23834402154887</v>
      </c>
      <c r="C212" s="2537">
        <f t="shared" si="49"/>
        <v>-3.0250768736024725E-2</v>
      </c>
      <c r="D212" s="1733">
        <f t="shared" si="57"/>
        <v>-0.3</v>
      </c>
      <c r="E212" s="687">
        <f t="shared" si="53"/>
        <v>100.26261737709126</v>
      </c>
      <c r="F212" s="266">
        <f t="shared" si="50"/>
        <v>2.5578177359903975E-3</v>
      </c>
      <c r="G212" s="611">
        <f t="shared" si="55"/>
        <v>100.16561595942129</v>
      </c>
      <c r="H212" s="633">
        <f t="shared" si="51"/>
        <v>2.2641680395338426E-2</v>
      </c>
      <c r="I212" s="1709" t="s">
        <v>350</v>
      </c>
      <c r="J212" s="2530" t="str">
        <f t="shared" si="46"/>
        <v>---</v>
      </c>
      <c r="K212" s="2527">
        <v>0</v>
      </c>
      <c r="L212" s="1670"/>
      <c r="M212" s="10"/>
      <c r="N212" s="201">
        <v>40634</v>
      </c>
      <c r="O212" s="710">
        <v>97.969660000000005</v>
      </c>
      <c r="P212" s="36">
        <f t="shared" si="47"/>
        <v>-0.66786999999999352</v>
      </c>
      <c r="Q212" s="263">
        <f t="shared" si="58"/>
        <v>-1.79</v>
      </c>
      <c r="R212" s="394">
        <f t="shared" si="45"/>
        <v>98.629140000000007</v>
      </c>
      <c r="S212" s="297">
        <f t="shared" si="52"/>
        <v>-0.55050999999998851</v>
      </c>
      <c r="T212" s="687">
        <f t="shared" si="56"/>
        <v>99.199391428571431</v>
      </c>
      <c r="U212" s="266">
        <f t="shared" si="54"/>
        <v>-0.22943571428571374</v>
      </c>
      <c r="V212" s="609" t="str">
        <f t="shared" si="48"/>
        <v>---</v>
      </c>
      <c r="W212" s="247">
        <v>0</v>
      </c>
      <c r="X212" s="645"/>
      <c r="Y212" s="216"/>
    </row>
    <row r="213" spans="1:25">
      <c r="A213" s="2513">
        <v>40664</v>
      </c>
      <c r="B213" s="2548">
        <v>100.24128943500634</v>
      </c>
      <c r="C213" s="2537">
        <f t="shared" si="49"/>
        <v>2.9454134574677937E-3</v>
      </c>
      <c r="D213" s="1733">
        <f t="shared" si="57"/>
        <v>-0.2</v>
      </c>
      <c r="E213" s="687">
        <f t="shared" si="53"/>
        <v>100.24940941561336</v>
      </c>
      <c r="F213" s="266">
        <f t="shared" si="50"/>
        <v>-1.3207961477903041E-2</v>
      </c>
      <c r="G213" s="611">
        <f t="shared" si="55"/>
        <v>100.20003165175535</v>
      </c>
      <c r="H213" s="633">
        <f t="shared" si="51"/>
        <v>3.4415692334064829E-2</v>
      </c>
      <c r="I213" s="1709" t="s">
        <v>350</v>
      </c>
      <c r="J213" s="2530" t="str">
        <f t="shared" si="46"/>
        <v>---</v>
      </c>
      <c r="K213" s="2527">
        <v>0</v>
      </c>
      <c r="L213" s="1670"/>
      <c r="M213" s="10"/>
      <c r="N213" s="201">
        <v>40664</v>
      </c>
      <c r="O213" s="710">
        <v>97.759919999999994</v>
      </c>
      <c r="P213" s="36">
        <f t="shared" si="47"/>
        <v>-0.2097400000000107</v>
      </c>
      <c r="Q213" s="263">
        <f t="shared" si="58"/>
        <v>-2.08</v>
      </c>
      <c r="R213" s="394">
        <f t="shared" si="45"/>
        <v>98.122370000000004</v>
      </c>
      <c r="S213" s="297">
        <f t="shared" si="52"/>
        <v>-0.50677000000000305</v>
      </c>
      <c r="T213" s="687">
        <f t="shared" si="56"/>
        <v>98.942118571428566</v>
      </c>
      <c r="U213" s="266">
        <f t="shared" si="54"/>
        <v>-0.25727285714286552</v>
      </c>
      <c r="V213" s="609" t="str">
        <f t="shared" si="48"/>
        <v>---</v>
      </c>
      <c r="W213" s="247">
        <v>0</v>
      </c>
      <c r="X213" s="645"/>
      <c r="Y213" s="216"/>
    </row>
    <row r="214" spans="1:25">
      <c r="A214" s="2513">
        <v>40695</v>
      </c>
      <c r="B214" s="2548">
        <v>100.28859765016034</v>
      </c>
      <c r="C214" s="2537">
        <f t="shared" si="49"/>
        <v>4.7308215154004074E-2</v>
      </c>
      <c r="D214" s="1733">
        <f t="shared" si="57"/>
        <v>-0.1</v>
      </c>
      <c r="E214" s="687">
        <f t="shared" si="53"/>
        <v>100.25607703557186</v>
      </c>
      <c r="F214" s="266">
        <f t="shared" si="50"/>
        <v>6.6676199585060658E-3</v>
      </c>
      <c r="G214" s="611">
        <f t="shared" si="55"/>
        <v>100.23876389818788</v>
      </c>
      <c r="H214" s="633">
        <f t="shared" si="51"/>
        <v>3.8732246432530815E-2</v>
      </c>
      <c r="I214" s="1709" t="s">
        <v>346</v>
      </c>
      <c r="J214" s="2530" t="str">
        <f t="shared" si="46"/>
        <v>---</v>
      </c>
      <c r="K214" s="2527">
        <v>0</v>
      </c>
      <c r="L214" s="1670"/>
      <c r="M214" s="10"/>
      <c r="N214" s="201">
        <v>40695</v>
      </c>
      <c r="O214" s="710">
        <v>97.903880000000001</v>
      </c>
      <c r="P214" s="36">
        <f t="shared" si="47"/>
        <v>0.14396000000000697</v>
      </c>
      <c r="Q214" s="263">
        <f t="shared" si="58"/>
        <v>-1.97</v>
      </c>
      <c r="R214" s="394">
        <f t="shared" si="45"/>
        <v>97.87782</v>
      </c>
      <c r="S214" s="297">
        <f t="shared" si="52"/>
        <v>-0.24455000000000382</v>
      </c>
      <c r="T214" s="687">
        <f t="shared" si="56"/>
        <v>98.695031428571411</v>
      </c>
      <c r="U214" s="266">
        <f t="shared" si="54"/>
        <v>-0.24708714285715416</v>
      </c>
      <c r="V214" s="609" t="str">
        <f t="shared" si="48"/>
        <v>---</v>
      </c>
      <c r="W214" s="247">
        <v>0</v>
      </c>
      <c r="X214" s="645"/>
      <c r="Y214" s="216"/>
    </row>
    <row r="215" spans="1:25">
      <c r="A215" s="2513">
        <v>40725</v>
      </c>
      <c r="B215" s="2548">
        <v>100.36164746239008</v>
      </c>
      <c r="C215" s="2537">
        <f t="shared" si="49"/>
        <v>7.3049812229740496E-2</v>
      </c>
      <c r="D215" s="1733">
        <f t="shared" si="57"/>
        <v>0.1</v>
      </c>
      <c r="E215" s="687">
        <f t="shared" si="53"/>
        <v>100.29717818251892</v>
      </c>
      <c r="F215" s="266">
        <f t="shared" si="50"/>
        <v>4.1101146947056577E-2</v>
      </c>
      <c r="G215" s="611">
        <f t="shared" si="55"/>
        <v>100.2728653210245</v>
      </c>
      <c r="H215" s="633">
        <f t="shared" si="51"/>
        <v>3.4101422836613438E-2</v>
      </c>
      <c r="I215" s="1709" t="s">
        <v>346</v>
      </c>
      <c r="J215" s="2530" t="str">
        <f t="shared" si="46"/>
        <v>---</v>
      </c>
      <c r="K215" s="2527">
        <v>0</v>
      </c>
      <c r="L215" s="1670"/>
      <c r="M215" s="10"/>
      <c r="N215" s="201">
        <v>40725</v>
      </c>
      <c r="O215" s="710">
        <v>98.195040000000006</v>
      </c>
      <c r="P215" s="36">
        <f t="shared" si="47"/>
        <v>0.29116000000000497</v>
      </c>
      <c r="Q215" s="263">
        <f t="shared" si="58"/>
        <v>-1.63</v>
      </c>
      <c r="R215" s="394">
        <f t="shared" si="45"/>
        <v>97.952946666666662</v>
      </c>
      <c r="S215" s="297">
        <f t="shared" si="52"/>
        <v>7.5126666666662345E-2</v>
      </c>
      <c r="T215" s="687">
        <f t="shared" si="56"/>
        <v>98.481064285714282</v>
      </c>
      <c r="U215" s="266">
        <f t="shared" si="54"/>
        <v>-0.21396714285712903</v>
      </c>
      <c r="V215" s="609" t="str">
        <f t="shared" si="48"/>
        <v>---</v>
      </c>
      <c r="W215" s="247">
        <v>0</v>
      </c>
      <c r="X215" s="645"/>
      <c r="Y215" s="216"/>
    </row>
    <row r="216" spans="1:25">
      <c r="A216" s="2513">
        <v>40756</v>
      </c>
      <c r="B216" s="2548">
        <v>100.44345176411304</v>
      </c>
      <c r="C216" s="2537">
        <f t="shared" si="49"/>
        <v>8.1804301722954165E-2</v>
      </c>
      <c r="D216" s="1733">
        <f t="shared" si="57"/>
        <v>0.3</v>
      </c>
      <c r="E216" s="687">
        <f t="shared" si="53"/>
        <v>100.36456562555448</v>
      </c>
      <c r="F216" s="266">
        <f t="shared" si="50"/>
        <v>6.7387443035556771E-2</v>
      </c>
      <c r="G216" s="611">
        <f t="shared" si="55"/>
        <v>100.30326263470624</v>
      </c>
      <c r="H216" s="633">
        <f t="shared" si="51"/>
        <v>3.0397313681746141E-2</v>
      </c>
      <c r="I216" s="1709" t="s">
        <v>349</v>
      </c>
      <c r="J216" s="2530" t="str">
        <f t="shared" si="46"/>
        <v>---</v>
      </c>
      <c r="K216" s="2527">
        <v>0</v>
      </c>
      <c r="L216" s="1670"/>
      <c r="M216" s="10"/>
      <c r="N216" s="201">
        <v>40756</v>
      </c>
      <c r="O216" s="710">
        <v>98.456760000000003</v>
      </c>
      <c r="P216" s="36">
        <f t="shared" si="47"/>
        <v>0.26171999999999684</v>
      </c>
      <c r="Q216" s="263">
        <f t="shared" si="58"/>
        <v>-1.24</v>
      </c>
      <c r="R216" s="394">
        <f t="shared" si="45"/>
        <v>98.185226666666679</v>
      </c>
      <c r="S216" s="297">
        <f t="shared" si="52"/>
        <v>0.23228000000001714</v>
      </c>
      <c r="T216" s="687">
        <f t="shared" si="56"/>
        <v>98.314717142857148</v>
      </c>
      <c r="U216" s="266">
        <f t="shared" si="54"/>
        <v>-0.16634714285713414</v>
      </c>
      <c r="V216" s="609" t="str">
        <f t="shared" si="48"/>
        <v>---</v>
      </c>
      <c r="W216" s="247">
        <v>0</v>
      </c>
      <c r="X216" s="645"/>
      <c r="Y216" s="216"/>
    </row>
    <row r="217" spans="1:25">
      <c r="A217" s="2513">
        <v>40787</v>
      </c>
      <c r="B217" s="2548">
        <v>100.49295446034033</v>
      </c>
      <c r="C217" s="2537">
        <f t="shared" si="49"/>
        <v>4.9502696227293086E-2</v>
      </c>
      <c r="D217" s="1733">
        <f t="shared" si="57"/>
        <v>0.4</v>
      </c>
      <c r="E217" s="687">
        <f t="shared" si="53"/>
        <v>100.43268456228115</v>
      </c>
      <c r="F217" s="266">
        <f t="shared" si="50"/>
        <v>6.8118936726676793E-2</v>
      </c>
      <c r="G217" s="611">
        <f t="shared" si="55"/>
        <v>100.33355422626342</v>
      </c>
      <c r="H217" s="633">
        <f t="shared" si="51"/>
        <v>3.0291591557173092E-2</v>
      </c>
      <c r="I217" s="1709" t="s">
        <v>349</v>
      </c>
      <c r="J217" s="2530" t="str">
        <f t="shared" si="46"/>
        <v>---</v>
      </c>
      <c r="K217" s="2527">
        <v>0</v>
      </c>
      <c r="L217" s="1670"/>
      <c r="M217" s="10"/>
      <c r="N217" s="201">
        <v>40787</v>
      </c>
      <c r="O217" s="710">
        <v>98.69256</v>
      </c>
      <c r="P217" s="36">
        <f t="shared" si="47"/>
        <v>0.23579999999999757</v>
      </c>
      <c r="Q217" s="263">
        <f t="shared" si="58"/>
        <v>-0.89</v>
      </c>
      <c r="R217" s="394">
        <f t="shared" si="45"/>
        <v>98.448120000000003</v>
      </c>
      <c r="S217" s="297">
        <f t="shared" si="52"/>
        <v>0.26289333333332365</v>
      </c>
      <c r="T217" s="687">
        <f t="shared" si="56"/>
        <v>98.230764285714287</v>
      </c>
      <c r="U217" s="266">
        <f t="shared" si="54"/>
        <v>-8.3952857142861603E-2</v>
      </c>
      <c r="V217" s="609" t="str">
        <f t="shared" si="48"/>
        <v>---</v>
      </c>
      <c r="W217" s="247">
        <v>0</v>
      </c>
      <c r="X217" s="645"/>
      <c r="Y217" s="216"/>
    </row>
    <row r="218" spans="1:25">
      <c r="A218" s="2513">
        <v>40817</v>
      </c>
      <c r="B218" s="2548">
        <v>100.54469900338377</v>
      </c>
      <c r="C218" s="2537">
        <f t="shared" si="49"/>
        <v>5.1744543043440672E-2</v>
      </c>
      <c r="D218" s="1733">
        <f t="shared" si="57"/>
        <v>0.5</v>
      </c>
      <c r="E218" s="687">
        <f t="shared" si="53"/>
        <v>100.49370174261237</v>
      </c>
      <c r="F218" s="266">
        <f t="shared" si="50"/>
        <v>6.1017180331219834E-2</v>
      </c>
      <c r="G218" s="611">
        <f t="shared" si="55"/>
        <v>100.37299768527755</v>
      </c>
      <c r="H218" s="633">
        <f t="shared" si="51"/>
        <v>3.9443459014137261E-2</v>
      </c>
      <c r="I218" s="1709" t="s">
        <v>349</v>
      </c>
      <c r="J218" s="2530" t="str">
        <f t="shared" si="46"/>
        <v>---</v>
      </c>
      <c r="K218" s="2527">
        <v>0</v>
      </c>
      <c r="L218" s="1670"/>
      <c r="M218" s="10"/>
      <c r="N218" s="201">
        <v>40817</v>
      </c>
      <c r="O218" s="710">
        <v>98.852029999999999</v>
      </c>
      <c r="P218" s="36">
        <f t="shared" si="47"/>
        <v>0.15946999999999889</v>
      </c>
      <c r="Q218" s="263">
        <f t="shared" si="58"/>
        <v>-0.71</v>
      </c>
      <c r="R218" s="394">
        <f t="shared" si="45"/>
        <v>98.667116666666672</v>
      </c>
      <c r="S218" s="297">
        <f t="shared" si="52"/>
        <v>0.21899666666666917</v>
      </c>
      <c r="T218" s="687">
        <f t="shared" si="56"/>
        <v>98.261407142857138</v>
      </c>
      <c r="U218" s="266">
        <f t="shared" si="54"/>
        <v>3.0642857142851199E-2</v>
      </c>
      <c r="V218" s="609" t="str">
        <f t="shared" si="48"/>
        <v>---</v>
      </c>
      <c r="W218" s="247">
        <v>0</v>
      </c>
      <c r="X218" s="645"/>
      <c r="Y218" s="216"/>
    </row>
    <row r="219" spans="1:25">
      <c r="A219" s="2513">
        <v>40848</v>
      </c>
      <c r="B219" s="2548">
        <v>100.61084230994736</v>
      </c>
      <c r="C219" s="2537">
        <f t="shared" si="49"/>
        <v>6.6143306563589022E-2</v>
      </c>
      <c r="D219" s="1733">
        <f t="shared" si="57"/>
        <v>0.6</v>
      </c>
      <c r="E219" s="687">
        <f t="shared" si="53"/>
        <v>100.54949859122382</v>
      </c>
      <c r="F219" s="266">
        <f t="shared" si="50"/>
        <v>5.57968486114504E-2</v>
      </c>
      <c r="G219" s="611">
        <f t="shared" si="55"/>
        <v>100.42621172647732</v>
      </c>
      <c r="H219" s="633">
        <f t="shared" si="51"/>
        <v>5.3214041199765916E-2</v>
      </c>
      <c r="I219" s="1709" t="s">
        <v>349</v>
      </c>
      <c r="J219" s="2530" t="str">
        <f t="shared" si="46"/>
        <v>---</v>
      </c>
      <c r="K219" s="2527">
        <v>0</v>
      </c>
      <c r="L219" s="1670"/>
      <c r="M219" s="10"/>
      <c r="N219" s="201">
        <v>40848</v>
      </c>
      <c r="O219" s="710">
        <v>98.953649999999996</v>
      </c>
      <c r="P219" s="36">
        <f t="shared" si="47"/>
        <v>0.10161999999999694</v>
      </c>
      <c r="Q219" s="263">
        <f t="shared" si="58"/>
        <v>-0.68</v>
      </c>
      <c r="R219" s="394">
        <f t="shared" si="45"/>
        <v>98.832746666666665</v>
      </c>
      <c r="S219" s="297">
        <f t="shared" si="52"/>
        <v>0.16562999999999306</v>
      </c>
      <c r="T219" s="687">
        <f t="shared" si="56"/>
        <v>98.401977142857149</v>
      </c>
      <c r="U219" s="266">
        <f t="shared" si="54"/>
        <v>0.14057000000001096</v>
      </c>
      <c r="V219" s="609" t="str">
        <f t="shared" si="48"/>
        <v>---</v>
      </c>
      <c r="W219" s="247">
        <v>0</v>
      </c>
      <c r="X219" s="645"/>
      <c r="Y219" s="216"/>
    </row>
    <row r="220" spans="1:25">
      <c r="A220" s="2514">
        <v>40878</v>
      </c>
      <c r="B220" s="2548">
        <v>100.67830077730757</v>
      </c>
      <c r="C220" s="2538">
        <f t="shared" si="49"/>
        <v>6.7458467360211216E-2</v>
      </c>
      <c r="D220" s="1734">
        <f t="shared" si="57"/>
        <v>0.6</v>
      </c>
      <c r="E220" s="688">
        <f t="shared" si="53"/>
        <v>100.61128069687958</v>
      </c>
      <c r="F220" s="267">
        <f t="shared" si="50"/>
        <v>6.1782105655751707E-2</v>
      </c>
      <c r="G220" s="612">
        <f t="shared" si="55"/>
        <v>100.48864191823463</v>
      </c>
      <c r="H220" s="634">
        <f t="shared" si="51"/>
        <v>6.2430191757314901E-2</v>
      </c>
      <c r="I220" s="1710" t="s">
        <v>281</v>
      </c>
      <c r="J220" s="2531" t="str">
        <f t="shared" si="46"/>
        <v>---</v>
      </c>
      <c r="K220" s="2527">
        <v>0</v>
      </c>
      <c r="L220" s="1671"/>
      <c r="M220" s="10"/>
      <c r="N220" s="202">
        <v>40878</v>
      </c>
      <c r="O220" s="711">
        <v>99.06335</v>
      </c>
      <c r="P220" s="242">
        <f t="shared" si="47"/>
        <v>0.10970000000000368</v>
      </c>
      <c r="Q220" s="543">
        <f t="shared" si="58"/>
        <v>-0.63</v>
      </c>
      <c r="R220" s="492">
        <f t="shared" si="45"/>
        <v>98.956343333333336</v>
      </c>
      <c r="S220" s="490">
        <f t="shared" si="52"/>
        <v>0.12359666666667124</v>
      </c>
      <c r="T220" s="688">
        <f t="shared" si="56"/>
        <v>98.588181428571446</v>
      </c>
      <c r="U220" s="267">
        <f t="shared" si="54"/>
        <v>0.1862042857142967</v>
      </c>
      <c r="V220" s="609" t="str">
        <f t="shared" si="48"/>
        <v>---</v>
      </c>
      <c r="W220" s="247">
        <v>0</v>
      </c>
      <c r="X220" s="645"/>
      <c r="Y220" s="216"/>
    </row>
    <row r="221" spans="1:25">
      <c r="A221" s="2513">
        <v>40909</v>
      </c>
      <c r="B221" s="2548">
        <v>100.73669443613483</v>
      </c>
      <c r="C221" s="2537">
        <f t="shared" si="49"/>
        <v>5.8393658827256445E-2</v>
      </c>
      <c r="D221" s="1723">
        <f>ROUND((B221-B209)/B209*100,2)</f>
        <v>0.5</v>
      </c>
      <c r="E221" s="687">
        <f t="shared" si="53"/>
        <v>100.67527917446326</v>
      </c>
      <c r="F221" s="266">
        <f t="shared" si="50"/>
        <v>6.3998477583680824E-2</v>
      </c>
      <c r="G221" s="611">
        <f t="shared" si="55"/>
        <v>100.55265574480242</v>
      </c>
      <c r="H221" s="633">
        <f t="shared" si="51"/>
        <v>6.4013826567787646E-2</v>
      </c>
      <c r="I221" s="1709" t="s">
        <v>281</v>
      </c>
      <c r="J221" s="2532" t="str">
        <f t="shared" si="46"/>
        <v>---</v>
      </c>
      <c r="K221" s="2527">
        <v>0</v>
      </c>
      <c r="L221" s="1670"/>
      <c r="M221" s="10"/>
      <c r="N221" s="201">
        <v>40909</v>
      </c>
      <c r="O221" s="710">
        <v>99.165239999999997</v>
      </c>
      <c r="P221" s="36">
        <f t="shared" si="47"/>
        <v>0.10188999999999737</v>
      </c>
      <c r="Q221" s="263">
        <f t="shared" si="58"/>
        <v>-0.46</v>
      </c>
      <c r="R221" s="394">
        <f t="shared" si="45"/>
        <v>99.06074666666666</v>
      </c>
      <c r="S221" s="297">
        <f t="shared" si="52"/>
        <v>0.10440333333332319</v>
      </c>
      <c r="T221" s="687">
        <f t="shared" si="56"/>
        <v>98.768375714285725</v>
      </c>
      <c r="U221" s="266">
        <f t="shared" si="54"/>
        <v>0.18019428571427909</v>
      </c>
      <c r="V221" s="609" t="str">
        <f t="shared" si="48"/>
        <v>---</v>
      </c>
      <c r="W221" s="247">
        <v>0</v>
      </c>
      <c r="X221" s="645"/>
      <c r="Y221" s="216"/>
    </row>
    <row r="222" spans="1:25">
      <c r="A222" s="2513">
        <v>40940</v>
      </c>
      <c r="B222" s="2548">
        <v>100.76561373959143</v>
      </c>
      <c r="C222" s="2537">
        <f t="shared" si="49"/>
        <v>2.8919303456603984E-2</v>
      </c>
      <c r="D222" s="1723">
        <f t="shared" ref="D222:D285" si="59">ROUND((B222-B210)/B210*100,2)</f>
        <v>0.48</v>
      </c>
      <c r="E222" s="687">
        <f t="shared" si="53"/>
        <v>100.72686965101127</v>
      </c>
      <c r="F222" s="266">
        <f t="shared" si="50"/>
        <v>5.1590476548014408E-2</v>
      </c>
      <c r="G222" s="611">
        <f t="shared" si="55"/>
        <v>100.61036521297406</v>
      </c>
      <c r="H222" s="633">
        <f t="shared" si="51"/>
        <v>5.7709468171637468E-2</v>
      </c>
      <c r="I222" s="1709" t="s">
        <v>281</v>
      </c>
      <c r="J222" s="2530" t="str">
        <f t="shared" si="46"/>
        <v>山</v>
      </c>
      <c r="K222" s="2527">
        <v>1</v>
      </c>
      <c r="L222" s="1670"/>
      <c r="M222" s="10"/>
      <c r="N222" s="201">
        <v>40940</v>
      </c>
      <c r="O222" s="710">
        <v>99.217449999999999</v>
      </c>
      <c r="P222" s="36">
        <f t="shared" si="47"/>
        <v>5.221000000000231E-2</v>
      </c>
      <c r="Q222" s="263">
        <f t="shared" si="58"/>
        <v>-0.06</v>
      </c>
      <c r="R222" s="394">
        <f t="shared" si="45"/>
        <v>99.148679999999999</v>
      </c>
      <c r="S222" s="297">
        <f t="shared" si="52"/>
        <v>8.7933333333339192E-2</v>
      </c>
      <c r="T222" s="687">
        <f t="shared" si="56"/>
        <v>98.914434285714279</v>
      </c>
      <c r="U222" s="266">
        <f t="shared" si="54"/>
        <v>0.14605857142855427</v>
      </c>
      <c r="V222" s="609" t="str">
        <f t="shared" si="48"/>
        <v>---</v>
      </c>
      <c r="W222" s="247">
        <v>0</v>
      </c>
      <c r="X222" s="645"/>
      <c r="Y222" s="216"/>
    </row>
    <row r="223" spans="1:25">
      <c r="A223" s="2513">
        <v>40969</v>
      </c>
      <c r="B223" s="2548">
        <v>100.75264557799028</v>
      </c>
      <c r="C223" s="2537">
        <f t="shared" si="49"/>
        <v>-1.2968161601150996E-2</v>
      </c>
      <c r="D223" s="1723">
        <f t="shared" si="59"/>
        <v>0.48</v>
      </c>
      <c r="E223" s="687">
        <f t="shared" si="53"/>
        <v>100.75165125123885</v>
      </c>
      <c r="F223" s="266">
        <f t="shared" si="50"/>
        <v>2.4781600227584022E-2</v>
      </c>
      <c r="G223" s="611">
        <f t="shared" si="55"/>
        <v>100.65453575781365</v>
      </c>
      <c r="H223" s="633">
        <f t="shared" si="51"/>
        <v>4.4170544839587933E-2</v>
      </c>
      <c r="I223" s="1709" t="s">
        <v>281</v>
      </c>
      <c r="J223" s="2530" t="str">
        <f t="shared" si="46"/>
        <v>---</v>
      </c>
      <c r="K223" s="2527">
        <v>0</v>
      </c>
      <c r="L223" s="1670"/>
      <c r="M223" s="10"/>
      <c r="N223" s="201">
        <v>40969</v>
      </c>
      <c r="O223" s="710">
        <v>99.243449999999996</v>
      </c>
      <c r="P223" s="36">
        <f t="shared" si="47"/>
        <v>2.5999999999996248E-2</v>
      </c>
      <c r="Q223" s="263">
        <f t="shared" si="58"/>
        <v>0.61</v>
      </c>
      <c r="R223" s="394">
        <f t="shared" si="45"/>
        <v>99.208713333333321</v>
      </c>
      <c r="S223" s="297">
        <f t="shared" si="52"/>
        <v>6.0033333333322503E-2</v>
      </c>
      <c r="T223" s="687">
        <f t="shared" si="56"/>
        <v>99.026818571428592</v>
      </c>
      <c r="U223" s="266">
        <f t="shared" si="54"/>
        <v>0.11238428571431314</v>
      </c>
      <c r="V223" s="609" t="str">
        <f t="shared" si="48"/>
        <v>---</v>
      </c>
      <c r="W223" s="247">
        <v>0</v>
      </c>
      <c r="X223" s="645"/>
      <c r="Y223" s="216"/>
    </row>
    <row r="224" spans="1:25">
      <c r="A224" s="2513">
        <v>41000</v>
      </c>
      <c r="B224" s="2548">
        <v>100.66807851536993</v>
      </c>
      <c r="C224" s="2537">
        <f t="shared" si="49"/>
        <v>-8.4567062620351408E-2</v>
      </c>
      <c r="D224" s="1723">
        <f t="shared" si="59"/>
        <v>0.43</v>
      </c>
      <c r="E224" s="687">
        <f t="shared" si="53"/>
        <v>100.72877927765053</v>
      </c>
      <c r="F224" s="266">
        <f t="shared" si="50"/>
        <v>-2.2871973588323158E-2</v>
      </c>
      <c r="G224" s="611">
        <f t="shared" si="55"/>
        <v>100.67955347996073</v>
      </c>
      <c r="H224" s="633">
        <f t="shared" si="51"/>
        <v>2.5017722147083532E-2</v>
      </c>
      <c r="I224" s="1709" t="s">
        <v>281</v>
      </c>
      <c r="J224" s="2530" t="str">
        <f t="shared" si="46"/>
        <v>---</v>
      </c>
      <c r="K224" s="2527">
        <v>0</v>
      </c>
      <c r="L224" s="1670"/>
      <c r="M224" s="10"/>
      <c r="N224" s="201">
        <v>41000</v>
      </c>
      <c r="O224" s="710">
        <v>99.25215</v>
      </c>
      <c r="P224" s="36">
        <f t="shared" si="47"/>
        <v>8.7000000000045929E-3</v>
      </c>
      <c r="Q224" s="263">
        <f t="shared" si="58"/>
        <v>1.31</v>
      </c>
      <c r="R224" s="394">
        <f t="shared" ref="R224:R277" si="60">SUM(O222:O224)/3</f>
        <v>99.237683333333322</v>
      </c>
      <c r="S224" s="297">
        <f t="shared" si="52"/>
        <v>2.897000000000105E-2</v>
      </c>
      <c r="T224" s="687">
        <f t="shared" si="56"/>
        <v>99.106759999999994</v>
      </c>
      <c r="U224" s="266">
        <f t="shared" si="54"/>
        <v>7.9941428571402184E-2</v>
      </c>
      <c r="V224" s="609" t="str">
        <f t="shared" si="48"/>
        <v>---</v>
      </c>
      <c r="W224" s="247">
        <v>0</v>
      </c>
      <c r="X224" s="645"/>
      <c r="Y224" s="216"/>
    </row>
    <row r="225" spans="1:25">
      <c r="A225" s="2513">
        <v>41030</v>
      </c>
      <c r="B225" s="2548">
        <v>100.51882516341966</v>
      </c>
      <c r="C225" s="2537">
        <f t="shared" si="49"/>
        <v>-0.14925335195026435</v>
      </c>
      <c r="D225" s="1723">
        <f t="shared" si="59"/>
        <v>0.28000000000000003</v>
      </c>
      <c r="E225" s="687">
        <f t="shared" si="53"/>
        <v>100.64651641892662</v>
      </c>
      <c r="F225" s="266">
        <f t="shared" si="50"/>
        <v>-8.2262858723908039E-2</v>
      </c>
      <c r="G225" s="611">
        <f t="shared" si="55"/>
        <v>100.67585721710874</v>
      </c>
      <c r="H225" s="633">
        <f t="shared" si="51"/>
        <v>-3.696262851988763E-3</v>
      </c>
      <c r="I225" s="1709" t="s">
        <v>281</v>
      </c>
      <c r="J225" s="2530" t="str">
        <f t="shared" si="46"/>
        <v>---</v>
      </c>
      <c r="K225" s="2527">
        <v>0</v>
      </c>
      <c r="L225" s="1670"/>
      <c r="M225" s="10"/>
      <c r="N225" s="201">
        <v>41030</v>
      </c>
      <c r="O225" s="710">
        <v>99.267200000000003</v>
      </c>
      <c r="P225" s="36">
        <f t="shared" si="47"/>
        <v>1.5050000000002228E-2</v>
      </c>
      <c r="Q225" s="263">
        <f t="shared" si="58"/>
        <v>1.54</v>
      </c>
      <c r="R225" s="394">
        <f t="shared" si="60"/>
        <v>99.254266666666652</v>
      </c>
      <c r="S225" s="297">
        <f t="shared" si="52"/>
        <v>1.658333333332962E-2</v>
      </c>
      <c r="T225" s="687">
        <f t="shared" si="56"/>
        <v>99.166069999999991</v>
      </c>
      <c r="U225" s="266">
        <f t="shared" si="54"/>
        <v>5.9309999999996421E-2</v>
      </c>
      <c r="V225" s="609" t="str">
        <f t="shared" si="48"/>
        <v>---</v>
      </c>
      <c r="W225" s="247">
        <v>0</v>
      </c>
      <c r="X225" s="645"/>
      <c r="Y225" s="216"/>
    </row>
    <row r="226" spans="1:25">
      <c r="A226" s="2513">
        <v>41061</v>
      </c>
      <c r="B226" s="2548">
        <v>100.30550882968102</v>
      </c>
      <c r="C226" s="2537">
        <f t="shared" si="49"/>
        <v>-0.21331633373864634</v>
      </c>
      <c r="D226" s="1723">
        <f t="shared" si="59"/>
        <v>0.02</v>
      </c>
      <c r="E226" s="687">
        <f t="shared" si="53"/>
        <v>100.49747083615686</v>
      </c>
      <c r="F226" s="266">
        <f t="shared" si="50"/>
        <v>-0.14904558276975877</v>
      </c>
      <c r="G226" s="611">
        <f t="shared" si="55"/>
        <v>100.63223814849924</v>
      </c>
      <c r="H226" s="633">
        <f t="shared" si="51"/>
        <v>-4.361906860950171E-2</v>
      </c>
      <c r="I226" s="1709" t="s">
        <v>346</v>
      </c>
      <c r="J226" s="2530" t="str">
        <f t="shared" si="46"/>
        <v>---</v>
      </c>
      <c r="K226" s="2527">
        <v>0</v>
      </c>
      <c r="L226" s="1670"/>
      <c r="M226" s="10"/>
      <c r="N226" s="201">
        <v>41061</v>
      </c>
      <c r="O226" s="710">
        <v>99.262990000000002</v>
      </c>
      <c r="P226" s="36">
        <f t="shared" si="47"/>
        <v>-4.2100000000004911E-3</v>
      </c>
      <c r="Q226" s="263">
        <f t="shared" si="58"/>
        <v>1.39</v>
      </c>
      <c r="R226" s="394">
        <f t="shared" si="60"/>
        <v>99.260779999999997</v>
      </c>
      <c r="S226" s="297">
        <f t="shared" si="52"/>
        <v>6.5133333333449173E-3</v>
      </c>
      <c r="T226" s="687">
        <f t="shared" si="56"/>
        <v>99.210261428571428</v>
      </c>
      <c r="U226" s="266">
        <f t="shared" si="54"/>
        <v>4.4191428571437541E-2</v>
      </c>
      <c r="V226" s="609" t="str">
        <f t="shared" si="48"/>
        <v>---</v>
      </c>
      <c r="W226" s="247">
        <v>0</v>
      </c>
      <c r="X226" s="645"/>
      <c r="Y226" s="216"/>
    </row>
    <row r="227" spans="1:25">
      <c r="A227" s="2513">
        <v>41091</v>
      </c>
      <c r="B227" s="2548">
        <v>100.05255810036167</v>
      </c>
      <c r="C227" s="2537">
        <f t="shared" si="49"/>
        <v>-0.25295072931935181</v>
      </c>
      <c r="D227" s="1723">
        <f t="shared" si="59"/>
        <v>-0.31</v>
      </c>
      <c r="E227" s="687">
        <f t="shared" si="53"/>
        <v>100.29229736448745</v>
      </c>
      <c r="F227" s="266">
        <f t="shared" si="50"/>
        <v>-0.20517347166941136</v>
      </c>
      <c r="G227" s="611">
        <f t="shared" si="55"/>
        <v>100.54284633750697</v>
      </c>
      <c r="H227" s="633">
        <f t="shared" si="51"/>
        <v>-8.9391810992268006E-2</v>
      </c>
      <c r="I227" s="1709" t="s">
        <v>346</v>
      </c>
      <c r="J227" s="2530" t="str">
        <f t="shared" si="46"/>
        <v>---</v>
      </c>
      <c r="K227" s="2527">
        <v>0</v>
      </c>
      <c r="L227" s="1670"/>
      <c r="M227" s="10"/>
      <c r="N227" s="201">
        <v>41091</v>
      </c>
      <c r="O227" s="710">
        <v>99.260050000000007</v>
      </c>
      <c r="P227" s="36">
        <f t="shared" si="47"/>
        <v>-2.9399999999952797E-3</v>
      </c>
      <c r="Q227" s="263">
        <f t="shared" si="58"/>
        <v>1.08</v>
      </c>
      <c r="R227" s="394">
        <f t="shared" si="60"/>
        <v>99.263413333333347</v>
      </c>
      <c r="S227" s="297">
        <f t="shared" si="52"/>
        <v>2.6333333333496967E-3</v>
      </c>
      <c r="T227" s="687">
        <f t="shared" si="56"/>
        <v>99.238361428571437</v>
      </c>
      <c r="U227" s="266">
        <f t="shared" si="54"/>
        <v>2.8100000000009118E-2</v>
      </c>
      <c r="V227" s="609" t="str">
        <f t="shared" si="48"/>
        <v>---</v>
      </c>
      <c r="W227" s="247">
        <v>0</v>
      </c>
      <c r="X227" s="645"/>
      <c r="Y227" s="216"/>
    </row>
    <row r="228" spans="1:25">
      <c r="A228" s="2513">
        <v>41122</v>
      </c>
      <c r="B228" s="2548">
        <v>99.806429060385014</v>
      </c>
      <c r="C228" s="2537">
        <f t="shared" si="49"/>
        <v>-0.24612903997665114</v>
      </c>
      <c r="D228" s="1723">
        <f t="shared" si="59"/>
        <v>-0.63</v>
      </c>
      <c r="E228" s="687">
        <f t="shared" si="53"/>
        <v>100.05483199680924</v>
      </c>
      <c r="F228" s="266">
        <f t="shared" si="50"/>
        <v>-0.23746536767821169</v>
      </c>
      <c r="G228" s="611">
        <f t="shared" si="55"/>
        <v>100.40995128382841</v>
      </c>
      <c r="H228" s="633">
        <f t="shared" si="51"/>
        <v>-0.13289505367856691</v>
      </c>
      <c r="I228" s="1709" t="s">
        <v>346</v>
      </c>
      <c r="J228" s="2530" t="str">
        <f t="shared" si="46"/>
        <v>---</v>
      </c>
      <c r="K228" s="2527">
        <v>0</v>
      </c>
      <c r="L228" s="1670"/>
      <c r="M228" s="10"/>
      <c r="N228" s="201">
        <v>41122</v>
      </c>
      <c r="O228" s="710">
        <v>99.274019999999993</v>
      </c>
      <c r="P228" s="36">
        <f t="shared" si="47"/>
        <v>1.3969999999986271E-2</v>
      </c>
      <c r="Q228" s="263">
        <f t="shared" si="58"/>
        <v>0.83</v>
      </c>
      <c r="R228" s="394">
        <f t="shared" si="60"/>
        <v>99.265686666666667</v>
      </c>
      <c r="S228" s="297">
        <f t="shared" si="52"/>
        <v>2.2733333333206929E-3</v>
      </c>
      <c r="T228" s="687">
        <f t="shared" si="56"/>
        <v>99.253901428571425</v>
      </c>
      <c r="U228" s="266">
        <f t="shared" si="54"/>
        <v>1.5539999999987231E-2</v>
      </c>
      <c r="V228" s="609" t="str">
        <f t="shared" si="48"/>
        <v>---</v>
      </c>
      <c r="W228" s="247">
        <v>0</v>
      </c>
      <c r="X228" s="645"/>
      <c r="Y228" s="216"/>
    </row>
    <row r="229" spans="1:25">
      <c r="A229" s="2513">
        <v>41153</v>
      </c>
      <c r="B229" s="2548">
        <v>99.596278931806779</v>
      </c>
      <c r="C229" s="2537">
        <f t="shared" si="49"/>
        <v>-0.21015012857823478</v>
      </c>
      <c r="D229" s="1723">
        <f t="shared" si="59"/>
        <v>-0.89</v>
      </c>
      <c r="E229" s="687">
        <f t="shared" si="53"/>
        <v>99.818422030851139</v>
      </c>
      <c r="F229" s="266">
        <f t="shared" si="50"/>
        <v>-0.23640996595810293</v>
      </c>
      <c r="G229" s="611">
        <f t="shared" si="55"/>
        <v>100.24290345414489</v>
      </c>
      <c r="H229" s="633">
        <f t="shared" si="51"/>
        <v>-0.1670478296835114</v>
      </c>
      <c r="I229" s="1709" t="s">
        <v>346</v>
      </c>
      <c r="J229" s="2530" t="str">
        <f t="shared" si="46"/>
        <v>---</v>
      </c>
      <c r="K229" s="2527">
        <v>0</v>
      </c>
      <c r="L229" s="1670"/>
      <c r="M229" s="10"/>
      <c r="N229" s="201">
        <v>41153</v>
      </c>
      <c r="O229" s="710">
        <v>99.263440000000003</v>
      </c>
      <c r="P229" s="36">
        <f t="shared" si="47"/>
        <v>-1.0579999999990264E-2</v>
      </c>
      <c r="Q229" s="263">
        <f t="shared" si="58"/>
        <v>0.57999999999999996</v>
      </c>
      <c r="R229" s="394">
        <f t="shared" si="60"/>
        <v>99.265836666666658</v>
      </c>
      <c r="S229" s="297">
        <f t="shared" si="52"/>
        <v>1.4999999999076863E-4</v>
      </c>
      <c r="T229" s="687">
        <f t="shared" si="56"/>
        <v>99.260471428571435</v>
      </c>
      <c r="U229" s="266">
        <f t="shared" si="54"/>
        <v>6.5700000000106229E-3</v>
      </c>
      <c r="V229" s="609" t="str">
        <f t="shared" si="48"/>
        <v>---</v>
      </c>
      <c r="W229" s="247">
        <v>0</v>
      </c>
      <c r="X229" s="645"/>
      <c r="Y229" s="216"/>
    </row>
    <row r="230" spans="1:25">
      <c r="A230" s="2513">
        <v>41183</v>
      </c>
      <c r="B230" s="2548">
        <v>99.398644216344181</v>
      </c>
      <c r="C230" s="559">
        <f t="shared" si="49"/>
        <v>-0.19763471546259836</v>
      </c>
      <c r="D230" s="970">
        <f t="shared" si="59"/>
        <v>-1.1399999999999999</v>
      </c>
      <c r="E230" s="52">
        <f t="shared" si="53"/>
        <v>99.600450736178644</v>
      </c>
      <c r="F230" s="263">
        <f t="shared" si="50"/>
        <v>-0.21797129467249476</v>
      </c>
      <c r="G230" s="394">
        <f t="shared" si="55"/>
        <v>100.04947468819547</v>
      </c>
      <c r="H230" s="297">
        <f t="shared" si="51"/>
        <v>-0.19342876594942027</v>
      </c>
      <c r="I230" s="1715" t="s">
        <v>346</v>
      </c>
      <c r="J230" s="53" t="str">
        <f t="shared" si="46"/>
        <v>---</v>
      </c>
      <c r="K230" s="2527">
        <v>0</v>
      </c>
      <c r="L230" s="1670"/>
      <c r="M230" s="10"/>
      <c r="N230" s="250">
        <v>41183</v>
      </c>
      <c r="O230" s="713">
        <v>99.253749999999997</v>
      </c>
      <c r="P230" s="251">
        <f t="shared" si="47"/>
        <v>-9.6900000000061937E-3</v>
      </c>
      <c r="Q230" s="693">
        <f t="shared" si="58"/>
        <v>0.41</v>
      </c>
      <c r="R230" s="393">
        <f t="shared" si="60"/>
        <v>99.263736666666659</v>
      </c>
      <c r="S230" s="295">
        <f t="shared" si="52"/>
        <v>-2.0999999999986585E-3</v>
      </c>
      <c r="T230" s="683">
        <f t="shared" si="56"/>
        <v>99.261942857142841</v>
      </c>
      <c r="U230" s="693">
        <f t="shared" si="54"/>
        <v>1.4714285714063635E-3</v>
      </c>
      <c r="V230" s="608" t="str">
        <f t="shared" si="48"/>
        <v>谷</v>
      </c>
      <c r="W230" s="252">
        <v>-1</v>
      </c>
      <c r="X230" s="645"/>
      <c r="Y230" s="216"/>
    </row>
    <row r="231" spans="1:25">
      <c r="A231" s="2516">
        <v>41214</v>
      </c>
      <c r="B231" s="2548">
        <v>99.22692207261079</v>
      </c>
      <c r="C231" s="593">
        <f t="shared" si="49"/>
        <v>-0.17172214373339045</v>
      </c>
      <c r="D231" s="1725">
        <f t="shared" si="59"/>
        <v>-1.38</v>
      </c>
      <c r="E231" s="683">
        <f t="shared" si="53"/>
        <v>99.407281740253936</v>
      </c>
      <c r="F231" s="693">
        <f t="shared" si="50"/>
        <v>-0.19316899592470804</v>
      </c>
      <c r="G231" s="393">
        <f t="shared" si="55"/>
        <v>99.843595196372732</v>
      </c>
      <c r="H231" s="295">
        <f t="shared" si="51"/>
        <v>-0.20587949182274201</v>
      </c>
      <c r="I231" s="1712" t="s">
        <v>346</v>
      </c>
      <c r="J231" s="2533" t="str">
        <f t="shared" si="46"/>
        <v>---</v>
      </c>
      <c r="K231" s="2527">
        <v>0</v>
      </c>
      <c r="L231" s="1670"/>
      <c r="M231" s="10"/>
      <c r="N231" s="201">
        <v>41214</v>
      </c>
      <c r="O231" s="710">
        <v>99.3202</v>
      </c>
      <c r="P231" s="36">
        <f t="shared" si="47"/>
        <v>6.6450000000003229E-2</v>
      </c>
      <c r="Q231" s="263">
        <f t="shared" si="58"/>
        <v>0.37</v>
      </c>
      <c r="R231" s="394">
        <f t="shared" si="60"/>
        <v>99.279130000000009</v>
      </c>
      <c r="S231" s="297">
        <f t="shared" si="52"/>
        <v>1.5393333333349801E-2</v>
      </c>
      <c r="T231" s="687">
        <f t="shared" si="56"/>
        <v>99.271664285714294</v>
      </c>
      <c r="U231" s="266">
        <f t="shared" si="54"/>
        <v>9.7214285714528614E-3</v>
      </c>
      <c r="V231" s="609" t="str">
        <f t="shared" si="48"/>
        <v>---</v>
      </c>
      <c r="W231" s="247">
        <v>0</v>
      </c>
      <c r="X231" s="645"/>
      <c r="Y231" s="216"/>
    </row>
    <row r="232" spans="1:25">
      <c r="A232" s="2513">
        <v>41244</v>
      </c>
      <c r="B232" s="2548">
        <v>99.11768647597431</v>
      </c>
      <c r="C232" s="2541">
        <f t="shared" si="49"/>
        <v>-0.10923559663648064</v>
      </c>
      <c r="D232" s="1000">
        <f t="shared" si="59"/>
        <v>-1.55</v>
      </c>
      <c r="E232" s="52">
        <f t="shared" si="53"/>
        <v>99.247750921643103</v>
      </c>
      <c r="F232" s="263">
        <f t="shared" si="50"/>
        <v>-0.15953081861083263</v>
      </c>
      <c r="G232" s="394">
        <f t="shared" si="55"/>
        <v>99.643432526737683</v>
      </c>
      <c r="H232" s="297">
        <f t="shared" si="51"/>
        <v>-0.20016266963504847</v>
      </c>
      <c r="I232" s="1715" t="s">
        <v>349</v>
      </c>
      <c r="J232" s="53" t="str">
        <f t="shared" si="46"/>
        <v>---</v>
      </c>
      <c r="K232" s="2527">
        <v>0</v>
      </c>
      <c r="L232" s="1670"/>
      <c r="M232" s="10"/>
      <c r="N232" s="201">
        <v>41244</v>
      </c>
      <c r="O232" s="710">
        <v>99.542479999999998</v>
      </c>
      <c r="P232" s="36">
        <f t="shared" si="47"/>
        <v>0.22227999999999781</v>
      </c>
      <c r="Q232" s="543">
        <f t="shared" si="58"/>
        <v>0.48</v>
      </c>
      <c r="R232" s="394">
        <f t="shared" si="60"/>
        <v>99.372143333333327</v>
      </c>
      <c r="S232" s="297">
        <f t="shared" si="52"/>
        <v>9.3013333333317405E-2</v>
      </c>
      <c r="T232" s="52">
        <f t="shared" si="56"/>
        <v>99.31098999999999</v>
      </c>
      <c r="U232" s="263">
        <f t="shared" si="54"/>
        <v>3.9325714285695312E-2</v>
      </c>
      <c r="V232" s="609" t="str">
        <f t="shared" si="48"/>
        <v>---</v>
      </c>
      <c r="W232" s="247">
        <v>0</v>
      </c>
      <c r="X232" s="645"/>
      <c r="Y232" s="216"/>
    </row>
    <row r="233" spans="1:25" ht="14.25" customHeight="1">
      <c r="A233" s="2515">
        <v>41275</v>
      </c>
      <c r="B233" s="2548">
        <v>99.115879573206016</v>
      </c>
      <c r="C233" s="2537">
        <f t="shared" si="49"/>
        <v>-1.8069027682940941E-3</v>
      </c>
      <c r="D233" s="1723">
        <f t="shared" si="59"/>
        <v>-1.61</v>
      </c>
      <c r="E233" s="689">
        <f t="shared" si="53"/>
        <v>99.153496040597034</v>
      </c>
      <c r="F233" s="268">
        <f t="shared" si="50"/>
        <v>-9.4254881046069272E-2</v>
      </c>
      <c r="G233" s="613">
        <f t="shared" si="55"/>
        <v>99.473485490098383</v>
      </c>
      <c r="H233" s="635">
        <f t="shared" si="51"/>
        <v>-0.16994703663930011</v>
      </c>
      <c r="I233" s="1711" t="s">
        <v>349</v>
      </c>
      <c r="J233" s="2530" t="str">
        <f t="shared" si="46"/>
        <v>谷</v>
      </c>
      <c r="K233" s="2527">
        <v>-1</v>
      </c>
      <c r="L233" s="1670"/>
      <c r="M233" s="10"/>
      <c r="N233" s="200">
        <v>41275</v>
      </c>
      <c r="O233" s="712">
        <v>99.965770000000006</v>
      </c>
      <c r="P233" s="244">
        <f t="shared" si="47"/>
        <v>0.4232900000000086</v>
      </c>
      <c r="Q233" s="263">
        <f t="shared" si="58"/>
        <v>0.81</v>
      </c>
      <c r="R233" s="642">
        <f t="shared" si="60"/>
        <v>99.609483333333344</v>
      </c>
      <c r="S233" s="643">
        <f t="shared" si="52"/>
        <v>0.23734000000001743</v>
      </c>
      <c r="T233" s="689">
        <f t="shared" si="56"/>
        <v>99.411387142857137</v>
      </c>
      <c r="U233" s="268">
        <f t="shared" si="54"/>
        <v>0.10039714285714751</v>
      </c>
      <c r="V233" s="609" t="str">
        <f t="shared" si="48"/>
        <v>---</v>
      </c>
      <c r="W233" s="247">
        <v>0</v>
      </c>
      <c r="X233" s="645"/>
      <c r="Y233" s="216"/>
    </row>
    <row r="234" spans="1:25" ht="14.25" customHeight="1">
      <c r="A234" s="2513">
        <v>41306</v>
      </c>
      <c r="B234" s="2548">
        <v>99.227559860742872</v>
      </c>
      <c r="C234" s="2537">
        <f t="shared" si="49"/>
        <v>0.11168028753685633</v>
      </c>
      <c r="D234" s="1723">
        <f t="shared" si="59"/>
        <v>-1.53</v>
      </c>
      <c r="E234" s="687">
        <f t="shared" si="53"/>
        <v>99.15370863664107</v>
      </c>
      <c r="F234" s="266">
        <f t="shared" si="50"/>
        <v>2.1259604403667254E-4</v>
      </c>
      <c r="G234" s="611">
        <f t="shared" si="55"/>
        <v>99.35562859872428</v>
      </c>
      <c r="H234" s="633">
        <f t="shared" si="51"/>
        <v>-0.11785689137410316</v>
      </c>
      <c r="I234" s="1709" t="s">
        <v>343</v>
      </c>
      <c r="J234" s="2530" t="str">
        <f t="shared" si="46"/>
        <v>---</v>
      </c>
      <c r="K234" s="2527">
        <v>0</v>
      </c>
      <c r="L234" s="1670"/>
      <c r="M234" s="10"/>
      <c r="N234" s="201">
        <v>41306</v>
      </c>
      <c r="O234" s="710">
        <v>100.3233</v>
      </c>
      <c r="P234" s="36">
        <f t="shared" si="47"/>
        <v>0.35752999999999702</v>
      </c>
      <c r="Q234" s="263">
        <f t="shared" si="58"/>
        <v>1.1100000000000001</v>
      </c>
      <c r="R234" s="394">
        <f t="shared" si="60"/>
        <v>99.943849999999998</v>
      </c>
      <c r="S234" s="297">
        <f t="shared" si="52"/>
        <v>0.3343666666666536</v>
      </c>
      <c r="T234" s="687">
        <f t="shared" si="56"/>
        <v>99.563279999999992</v>
      </c>
      <c r="U234" s="266">
        <f t="shared" si="54"/>
        <v>0.15189285714285461</v>
      </c>
      <c r="V234" s="609" t="str">
        <f t="shared" si="48"/>
        <v>---</v>
      </c>
      <c r="W234" s="247">
        <v>0</v>
      </c>
      <c r="X234" s="645"/>
      <c r="Y234" s="216"/>
    </row>
    <row r="235" spans="1:25" ht="14.25" customHeight="1">
      <c r="A235" s="2513">
        <v>41334</v>
      </c>
      <c r="B235" s="2548">
        <v>99.405621953731469</v>
      </c>
      <c r="C235" s="2537">
        <f t="shared" si="49"/>
        <v>0.17806209298859699</v>
      </c>
      <c r="D235" s="1723">
        <f t="shared" si="59"/>
        <v>-1.34</v>
      </c>
      <c r="E235" s="687">
        <f t="shared" si="53"/>
        <v>99.2496871292268</v>
      </c>
      <c r="F235" s="266">
        <f t="shared" si="50"/>
        <v>9.5978492585729214E-2</v>
      </c>
      <c r="G235" s="611">
        <f t="shared" si="55"/>
        <v>99.298370440630933</v>
      </c>
      <c r="H235" s="633">
        <f t="shared" si="51"/>
        <v>-5.7258158093347333E-2</v>
      </c>
      <c r="I235" s="1709" t="s">
        <v>343</v>
      </c>
      <c r="J235" s="2530" t="str">
        <f t="shared" si="46"/>
        <v>---</v>
      </c>
      <c r="K235" s="2527">
        <v>0</v>
      </c>
      <c r="L235" s="1670"/>
      <c r="M235" s="10"/>
      <c r="N235" s="201">
        <v>41334</v>
      </c>
      <c r="O235" s="710">
        <v>100.5235</v>
      </c>
      <c r="P235" s="36">
        <f t="shared" si="47"/>
        <v>0.20019999999999527</v>
      </c>
      <c r="Q235" s="263">
        <f t="shared" si="58"/>
        <v>1.29</v>
      </c>
      <c r="R235" s="394">
        <f t="shared" si="60"/>
        <v>100.27085666666666</v>
      </c>
      <c r="S235" s="297">
        <f t="shared" si="52"/>
        <v>0.32700666666666223</v>
      </c>
      <c r="T235" s="687">
        <f t="shared" si="56"/>
        <v>99.741777142857146</v>
      </c>
      <c r="U235" s="266">
        <f t="shared" si="54"/>
        <v>0.17849714285715379</v>
      </c>
      <c r="V235" s="609" t="str">
        <f t="shared" si="48"/>
        <v>---</v>
      </c>
      <c r="W235" s="247">
        <v>0</v>
      </c>
      <c r="X235" s="645"/>
      <c r="Y235" s="216"/>
    </row>
    <row r="236" spans="1:25" ht="14.25" customHeight="1">
      <c r="A236" s="2513">
        <v>41365</v>
      </c>
      <c r="B236" s="2548">
        <v>99.612141971429381</v>
      </c>
      <c r="C236" s="2537">
        <f t="shared" si="49"/>
        <v>0.20652001769791184</v>
      </c>
      <c r="D236" s="1723">
        <f t="shared" si="59"/>
        <v>-1.05</v>
      </c>
      <c r="E236" s="687">
        <f t="shared" si="53"/>
        <v>99.415107928634583</v>
      </c>
      <c r="F236" s="266">
        <f t="shared" si="50"/>
        <v>0.16542079940778365</v>
      </c>
      <c r="G236" s="611">
        <f t="shared" si="55"/>
        <v>99.300636589148439</v>
      </c>
      <c r="H236" s="633">
        <f t="shared" si="51"/>
        <v>2.2661485175063945E-3</v>
      </c>
      <c r="I236" s="1709" t="s">
        <v>344</v>
      </c>
      <c r="J236" s="2530" t="str">
        <f t="shared" si="46"/>
        <v>---</v>
      </c>
      <c r="K236" s="2527">
        <v>0</v>
      </c>
      <c r="L236" s="1670"/>
      <c r="M236" s="10"/>
      <c r="N236" s="201">
        <v>41365</v>
      </c>
      <c r="O236" s="710">
        <v>100.56870000000001</v>
      </c>
      <c r="P236" s="36">
        <f t="shared" si="47"/>
        <v>4.5200000000008345E-2</v>
      </c>
      <c r="Q236" s="263">
        <f t="shared" si="58"/>
        <v>1.33</v>
      </c>
      <c r="R236" s="394">
        <f t="shared" si="60"/>
        <v>100.47183333333334</v>
      </c>
      <c r="S236" s="297">
        <f t="shared" si="52"/>
        <v>0.20097666666667635</v>
      </c>
      <c r="T236" s="687">
        <f t="shared" si="56"/>
        <v>99.928242857142862</v>
      </c>
      <c r="U236" s="266">
        <f t="shared" si="54"/>
        <v>0.1864657142857169</v>
      </c>
      <c r="V236" s="609" t="str">
        <f t="shared" si="48"/>
        <v>---</v>
      </c>
      <c r="W236" s="247">
        <v>0</v>
      </c>
      <c r="X236" s="645"/>
      <c r="Y236" s="216"/>
    </row>
    <row r="237" spans="1:25" ht="14.25" customHeight="1">
      <c r="A237" s="2513">
        <v>41395</v>
      </c>
      <c r="B237" s="2548">
        <v>99.830258092974546</v>
      </c>
      <c r="C237" s="2537">
        <f t="shared" si="49"/>
        <v>0.21811612154516524</v>
      </c>
      <c r="D237" s="1723">
        <f t="shared" si="59"/>
        <v>-0.69</v>
      </c>
      <c r="E237" s="687">
        <f t="shared" si="53"/>
        <v>99.61600733937847</v>
      </c>
      <c r="F237" s="266">
        <f t="shared" si="50"/>
        <v>0.20089941074388662</v>
      </c>
      <c r="G237" s="611">
        <f t="shared" si="55"/>
        <v>99.362295714381347</v>
      </c>
      <c r="H237" s="633">
        <f t="shared" si="51"/>
        <v>6.1659125232907286E-2</v>
      </c>
      <c r="I237" s="1709" t="s">
        <v>344</v>
      </c>
      <c r="J237" s="2530" t="str">
        <f t="shared" si="46"/>
        <v>---</v>
      </c>
      <c r="K237" s="2527">
        <v>0</v>
      </c>
      <c r="L237" s="1670"/>
      <c r="M237" s="10"/>
      <c r="N237" s="201">
        <v>41395</v>
      </c>
      <c r="O237" s="710">
        <v>100.51990000000001</v>
      </c>
      <c r="P237" s="36">
        <f t="shared" si="47"/>
        <v>-4.8799999999999955E-2</v>
      </c>
      <c r="Q237" s="263">
        <f t="shared" si="58"/>
        <v>1.26</v>
      </c>
      <c r="R237" s="394">
        <f t="shared" si="60"/>
        <v>100.53736666666667</v>
      </c>
      <c r="S237" s="297">
        <f t="shared" si="52"/>
        <v>6.5533333333334554E-2</v>
      </c>
      <c r="T237" s="687">
        <f t="shared" si="56"/>
        <v>100.10912142857144</v>
      </c>
      <c r="U237" s="266">
        <f t="shared" si="54"/>
        <v>0.18087857142857899</v>
      </c>
      <c r="V237" s="609" t="str">
        <f t="shared" si="48"/>
        <v>---</v>
      </c>
      <c r="W237" s="247">
        <v>0</v>
      </c>
      <c r="X237" s="645"/>
      <c r="Y237" s="216"/>
    </row>
    <row r="238" spans="1:25" ht="14.25" customHeight="1">
      <c r="A238" s="2513">
        <v>41426</v>
      </c>
      <c r="B238" s="2548">
        <v>100.04267055418219</v>
      </c>
      <c r="C238" s="2537">
        <f t="shared" si="49"/>
        <v>0.21241246120764856</v>
      </c>
      <c r="D238" s="1723">
        <f t="shared" si="59"/>
        <v>-0.26</v>
      </c>
      <c r="E238" s="687">
        <f t="shared" si="53"/>
        <v>99.828356872862045</v>
      </c>
      <c r="F238" s="266">
        <f t="shared" si="50"/>
        <v>0.21234953348357521</v>
      </c>
      <c r="G238" s="611">
        <f t="shared" si="55"/>
        <v>99.478831211748698</v>
      </c>
      <c r="H238" s="633">
        <f t="shared" si="51"/>
        <v>0.11653549736735158</v>
      </c>
      <c r="I238" s="1709" t="s">
        <v>344</v>
      </c>
      <c r="J238" s="2530" t="str">
        <f t="shared" si="46"/>
        <v>---</v>
      </c>
      <c r="K238" s="2527">
        <v>0</v>
      </c>
      <c r="L238" s="1670"/>
      <c r="M238" s="10"/>
      <c r="N238" s="201">
        <v>41426</v>
      </c>
      <c r="O238" s="710">
        <v>100.36920000000001</v>
      </c>
      <c r="P238" s="36">
        <f t="shared" si="47"/>
        <v>-0.1507000000000005</v>
      </c>
      <c r="Q238" s="263">
        <f t="shared" si="58"/>
        <v>1.1100000000000001</v>
      </c>
      <c r="R238" s="394">
        <f t="shared" si="60"/>
        <v>100.48593333333334</v>
      </c>
      <c r="S238" s="297">
        <f t="shared" si="52"/>
        <v>-5.143333333333544E-2</v>
      </c>
      <c r="T238" s="687">
        <f t="shared" si="56"/>
        <v>100.25897857142857</v>
      </c>
      <c r="U238" s="266">
        <f t="shared" si="54"/>
        <v>0.14985714285712959</v>
      </c>
      <c r="V238" s="609" t="str">
        <f t="shared" si="48"/>
        <v>---</v>
      </c>
      <c r="W238" s="247">
        <v>0</v>
      </c>
      <c r="X238" s="645"/>
      <c r="Y238" s="216"/>
    </row>
    <row r="239" spans="1:25" ht="14.25" customHeight="1">
      <c r="A239" s="2513">
        <v>41456</v>
      </c>
      <c r="B239" s="2548">
        <v>100.24489741069208</v>
      </c>
      <c r="C239" s="2537">
        <f t="shared" si="49"/>
        <v>0.20222685650988126</v>
      </c>
      <c r="D239" s="1723">
        <f t="shared" si="59"/>
        <v>0.19</v>
      </c>
      <c r="E239" s="687">
        <f t="shared" si="53"/>
        <v>100.03927535261629</v>
      </c>
      <c r="F239" s="266">
        <f t="shared" si="50"/>
        <v>0.21091847975424116</v>
      </c>
      <c r="G239" s="611">
        <f t="shared" si="55"/>
        <v>99.639861345279783</v>
      </c>
      <c r="H239" s="633">
        <f t="shared" si="51"/>
        <v>0.16103013353108508</v>
      </c>
      <c r="I239" s="1709" t="s">
        <v>344</v>
      </c>
      <c r="J239" s="2530" t="str">
        <f t="shared" si="46"/>
        <v>---</v>
      </c>
      <c r="K239" s="2527">
        <v>0</v>
      </c>
      <c r="L239" s="1670"/>
      <c r="M239" s="10"/>
      <c r="N239" s="201">
        <v>41456</v>
      </c>
      <c r="O239" s="710">
        <v>100.2543</v>
      </c>
      <c r="P239" s="36">
        <f t="shared" si="47"/>
        <v>-0.11490000000000578</v>
      </c>
      <c r="Q239" s="263">
        <f t="shared" si="58"/>
        <v>1</v>
      </c>
      <c r="R239" s="394">
        <f t="shared" si="60"/>
        <v>100.38113333333335</v>
      </c>
      <c r="S239" s="297">
        <f t="shared" si="52"/>
        <v>-0.10479999999998313</v>
      </c>
      <c r="T239" s="687">
        <f t="shared" si="56"/>
        <v>100.36066714285714</v>
      </c>
      <c r="U239" s="266">
        <f t="shared" si="54"/>
        <v>0.1016885714285678</v>
      </c>
      <c r="V239" s="609" t="str">
        <f t="shared" si="48"/>
        <v>---</v>
      </c>
      <c r="W239" s="247">
        <v>0</v>
      </c>
      <c r="X239" s="645"/>
      <c r="Y239" s="216"/>
    </row>
    <row r="240" spans="1:25" ht="14.25" customHeight="1">
      <c r="A240" s="2513">
        <v>41487</v>
      </c>
      <c r="B240" s="2548">
        <v>100.45518930528473</v>
      </c>
      <c r="C240" s="2537">
        <f t="shared" si="49"/>
        <v>0.21029189459265751</v>
      </c>
      <c r="D240" s="1723">
        <f t="shared" si="59"/>
        <v>0.65</v>
      </c>
      <c r="E240" s="687">
        <f t="shared" si="53"/>
        <v>100.24758575671967</v>
      </c>
      <c r="F240" s="266">
        <f t="shared" si="50"/>
        <v>0.2083104041033863</v>
      </c>
      <c r="G240" s="611">
        <f t="shared" si="55"/>
        <v>99.831191307005312</v>
      </c>
      <c r="H240" s="633">
        <f t="shared" si="51"/>
        <v>0.19132996172552907</v>
      </c>
      <c r="I240" s="1709" t="s">
        <v>344</v>
      </c>
      <c r="J240" s="2530" t="str">
        <f t="shared" si="46"/>
        <v>---</v>
      </c>
      <c r="K240" s="2527">
        <v>0</v>
      </c>
      <c r="L240" s="1670"/>
      <c r="M240" s="10"/>
      <c r="N240" s="201">
        <v>41487</v>
      </c>
      <c r="O240" s="710">
        <v>100.22239999999999</v>
      </c>
      <c r="P240" s="36">
        <f t="shared" si="47"/>
        <v>-3.1900000000007367E-2</v>
      </c>
      <c r="Q240" s="263">
        <f t="shared" si="58"/>
        <v>0.96</v>
      </c>
      <c r="R240" s="394">
        <f t="shared" si="60"/>
        <v>100.28196666666668</v>
      </c>
      <c r="S240" s="297">
        <f t="shared" si="52"/>
        <v>-9.9166666666675951E-2</v>
      </c>
      <c r="T240" s="687">
        <f t="shared" si="56"/>
        <v>100.39732857142857</v>
      </c>
      <c r="U240" s="266">
        <f t="shared" si="54"/>
        <v>3.666142857143484E-2</v>
      </c>
      <c r="V240" s="609" t="str">
        <f t="shared" si="48"/>
        <v>---</v>
      </c>
      <c r="W240" s="247">
        <v>0</v>
      </c>
      <c r="X240" s="645"/>
      <c r="Y240" s="216"/>
    </row>
    <row r="241" spans="1:25" ht="14.25" customHeight="1">
      <c r="A241" s="2513">
        <v>41518</v>
      </c>
      <c r="B241" s="2548">
        <v>100.69821118907949</v>
      </c>
      <c r="C241" s="2537">
        <f t="shared" si="49"/>
        <v>0.24302188379475353</v>
      </c>
      <c r="D241" s="1723">
        <f t="shared" si="59"/>
        <v>1.1100000000000001</v>
      </c>
      <c r="E241" s="687">
        <f t="shared" si="53"/>
        <v>100.46609930168542</v>
      </c>
      <c r="F241" s="266">
        <f t="shared" si="50"/>
        <v>0.21851354496574515</v>
      </c>
      <c r="G241" s="611">
        <f t="shared" si="55"/>
        <v>100.04128435391056</v>
      </c>
      <c r="H241" s="633">
        <f t="shared" si="51"/>
        <v>0.21009304690524289</v>
      </c>
      <c r="I241" s="1709" t="s">
        <v>344</v>
      </c>
      <c r="J241" s="2530" t="str">
        <f t="shared" si="46"/>
        <v>---</v>
      </c>
      <c r="K241" s="2527">
        <v>0</v>
      </c>
      <c r="L241" s="1670"/>
      <c r="M241" s="10"/>
      <c r="N241" s="201">
        <v>41518</v>
      </c>
      <c r="O241" s="710">
        <v>100.2629</v>
      </c>
      <c r="P241" s="36">
        <f t="shared" si="47"/>
        <v>4.050000000000864E-2</v>
      </c>
      <c r="Q241" s="263">
        <f t="shared" si="58"/>
        <v>1.01</v>
      </c>
      <c r="R241" s="394">
        <f t="shared" si="60"/>
        <v>100.24653333333333</v>
      </c>
      <c r="S241" s="297">
        <f t="shared" si="52"/>
        <v>-3.5433333333344308E-2</v>
      </c>
      <c r="T241" s="687">
        <f t="shared" si="56"/>
        <v>100.3887</v>
      </c>
      <c r="U241" s="266">
        <f t="shared" si="54"/>
        <v>-8.6285714285736503E-3</v>
      </c>
      <c r="V241" s="609" t="str">
        <f t="shared" si="48"/>
        <v>---</v>
      </c>
      <c r="W241" s="247">
        <v>0</v>
      </c>
      <c r="X241" s="645"/>
      <c r="Y241" s="216"/>
    </row>
    <row r="242" spans="1:25" ht="14.25" customHeight="1">
      <c r="A242" s="2513">
        <v>41548</v>
      </c>
      <c r="B242" s="2548">
        <v>100.95428862662827</v>
      </c>
      <c r="C242" s="2537">
        <f t="shared" si="49"/>
        <v>0.25607743754878243</v>
      </c>
      <c r="D242" s="1723">
        <f t="shared" si="59"/>
        <v>1.57</v>
      </c>
      <c r="E242" s="687">
        <f t="shared" si="53"/>
        <v>100.70256304033084</v>
      </c>
      <c r="F242" s="266">
        <f t="shared" si="50"/>
        <v>0.23646373864542625</v>
      </c>
      <c r="G242" s="611">
        <f t="shared" si="55"/>
        <v>100.26252245003867</v>
      </c>
      <c r="H242" s="633">
        <f t="shared" si="51"/>
        <v>0.2212380961281184</v>
      </c>
      <c r="I242" s="1709" t="s">
        <v>344</v>
      </c>
      <c r="J242" s="2530" t="str">
        <f t="shared" si="46"/>
        <v>---</v>
      </c>
      <c r="K242" s="2527">
        <v>0</v>
      </c>
      <c r="L242" s="1670"/>
      <c r="M242" s="10"/>
      <c r="N242" s="201">
        <v>41548</v>
      </c>
      <c r="O242" s="710">
        <v>100.09050000000001</v>
      </c>
      <c r="P242" s="36">
        <f t="shared" si="47"/>
        <v>-0.17239999999999611</v>
      </c>
      <c r="Q242" s="263">
        <f t="shared" si="58"/>
        <v>0.84</v>
      </c>
      <c r="R242" s="394">
        <f t="shared" si="60"/>
        <v>100.19193333333334</v>
      </c>
      <c r="S242" s="297">
        <f t="shared" si="52"/>
        <v>-5.4599999999993543E-2</v>
      </c>
      <c r="T242" s="687">
        <f t="shared" ref="T242:T281" si="61">SUM(O236:O242)/7</f>
        <v>100.32684285714286</v>
      </c>
      <c r="U242" s="266">
        <f t="shared" si="54"/>
        <v>-6.1857142857135727E-2</v>
      </c>
      <c r="V242" s="609" t="str">
        <f t="shared" si="48"/>
        <v>---</v>
      </c>
      <c r="W242" s="247">
        <v>0</v>
      </c>
      <c r="X242" s="645"/>
      <c r="Y242" s="216"/>
    </row>
    <row r="243" spans="1:25" ht="14.25" customHeight="1">
      <c r="A243" s="2513">
        <v>41579</v>
      </c>
      <c r="B243" s="2548">
        <v>101.15755520988664</v>
      </c>
      <c r="C243" s="2537">
        <f t="shared" si="49"/>
        <v>0.20326658325836888</v>
      </c>
      <c r="D243" s="1723">
        <f t="shared" si="59"/>
        <v>1.95</v>
      </c>
      <c r="E243" s="687">
        <f t="shared" si="53"/>
        <v>100.93668500853147</v>
      </c>
      <c r="F243" s="266">
        <f t="shared" si="50"/>
        <v>0.23412196820062547</v>
      </c>
      <c r="G243" s="611">
        <f t="shared" si="55"/>
        <v>100.48329576981827</v>
      </c>
      <c r="H243" s="633">
        <f t="shared" si="51"/>
        <v>0.22077331977959602</v>
      </c>
      <c r="I243" s="1709" t="s">
        <v>344</v>
      </c>
      <c r="J243" s="2530" t="str">
        <f t="shared" si="46"/>
        <v>---</v>
      </c>
      <c r="K243" s="2527">
        <v>0</v>
      </c>
      <c r="L243" s="1670"/>
      <c r="M243" s="10"/>
      <c r="N243" s="201">
        <v>41579</v>
      </c>
      <c r="O243" s="710">
        <v>99.932689999999994</v>
      </c>
      <c r="P243" s="36">
        <f t="shared" si="47"/>
        <v>-0.157810000000012</v>
      </c>
      <c r="Q243" s="263">
        <f t="shared" si="58"/>
        <v>0.62</v>
      </c>
      <c r="R243" s="394">
        <f t="shared" si="60"/>
        <v>100.09536333333334</v>
      </c>
      <c r="S243" s="297">
        <f t="shared" si="52"/>
        <v>-9.6569999999999823E-2</v>
      </c>
      <c r="T243" s="52">
        <f t="shared" si="61"/>
        <v>100.23598428571428</v>
      </c>
      <c r="U243" s="263">
        <f t="shared" si="54"/>
        <v>-9.0858571428583446E-2</v>
      </c>
      <c r="V243" s="609" t="str">
        <f t="shared" si="48"/>
        <v>---</v>
      </c>
      <c r="W243" s="247">
        <v>0</v>
      </c>
      <c r="X243" s="645"/>
      <c r="Y243" s="216"/>
    </row>
    <row r="244" spans="1:25" s="10" customFormat="1" ht="14.25" customHeight="1">
      <c r="A244" s="2516">
        <v>41609</v>
      </c>
      <c r="B244" s="2548">
        <v>101.24650897079664</v>
      </c>
      <c r="C244" s="593">
        <f t="shared" si="49"/>
        <v>8.8953760910001733E-2</v>
      </c>
      <c r="D244" s="1725">
        <f t="shared" si="59"/>
        <v>2.15</v>
      </c>
      <c r="E244" s="683">
        <f t="shared" si="53"/>
        <v>101.11945093577053</v>
      </c>
      <c r="F244" s="693">
        <f t="shared" si="50"/>
        <v>0.18276592723906049</v>
      </c>
      <c r="G244" s="393">
        <f t="shared" si="55"/>
        <v>100.68561732379285</v>
      </c>
      <c r="H244" s="295">
        <f t="shared" si="51"/>
        <v>0.20232155397458484</v>
      </c>
      <c r="I244" s="1712" t="s">
        <v>344</v>
      </c>
      <c r="J244" s="2533" t="str">
        <f t="shared" si="46"/>
        <v>---</v>
      </c>
      <c r="K244" s="2527">
        <v>0</v>
      </c>
      <c r="L244" s="1670"/>
      <c r="N244" s="256">
        <v>41609</v>
      </c>
      <c r="O244" s="714">
        <v>99.653829999999999</v>
      </c>
      <c r="P244" s="253">
        <f t="shared" si="47"/>
        <v>-0.27885999999999456</v>
      </c>
      <c r="Q244" s="694">
        <f t="shared" si="58"/>
        <v>0.11</v>
      </c>
      <c r="R244" s="395">
        <f t="shared" si="60"/>
        <v>99.89233999999999</v>
      </c>
      <c r="S244" s="298">
        <f t="shared" si="52"/>
        <v>-0.20302333333334843</v>
      </c>
      <c r="T244" s="684">
        <f t="shared" si="61"/>
        <v>100.11226000000001</v>
      </c>
      <c r="U244" s="694">
        <f t="shared" si="54"/>
        <v>-0.12372428571427463</v>
      </c>
      <c r="V244" s="608" t="str">
        <f t="shared" si="48"/>
        <v>山</v>
      </c>
      <c r="W244" s="252">
        <v>1</v>
      </c>
      <c r="X244" s="645"/>
      <c r="Y244" s="217"/>
    </row>
    <row r="245" spans="1:25" ht="14.25" customHeight="1">
      <c r="A245" s="2515">
        <v>41640</v>
      </c>
      <c r="B245" s="2548">
        <v>101.17392023348472</v>
      </c>
      <c r="C245" s="2539">
        <f t="shared" si="49"/>
        <v>-7.2588737311917839E-2</v>
      </c>
      <c r="D245" s="1747">
        <f t="shared" si="59"/>
        <v>2.08</v>
      </c>
      <c r="E245" s="689">
        <f t="shared" si="53"/>
        <v>101.19266147138933</v>
      </c>
      <c r="F245" s="268">
        <f t="shared" si="50"/>
        <v>7.3210535618798644E-2</v>
      </c>
      <c r="G245" s="613">
        <f t="shared" si="55"/>
        <v>100.8472244208361</v>
      </c>
      <c r="H245" s="635">
        <f t="shared" si="51"/>
        <v>0.16160709704324461</v>
      </c>
      <c r="I245" s="1711" t="s">
        <v>344</v>
      </c>
      <c r="J245" s="2530" t="str">
        <f t="shared" si="46"/>
        <v>---</v>
      </c>
      <c r="K245" s="2527">
        <v>0</v>
      </c>
      <c r="L245" s="1749"/>
      <c r="M245" s="10"/>
      <c r="N245" s="201">
        <v>41640</v>
      </c>
      <c r="O245" s="710">
        <v>99.298919999999995</v>
      </c>
      <c r="P245" s="36">
        <f t="shared" si="47"/>
        <v>-0.35491000000000383</v>
      </c>
      <c r="Q245" s="263">
        <f t="shared" si="58"/>
        <v>-0.67</v>
      </c>
      <c r="R245" s="394">
        <f t="shared" si="60"/>
        <v>99.62848000000001</v>
      </c>
      <c r="S245" s="297">
        <f t="shared" si="52"/>
        <v>-0.26385999999997978</v>
      </c>
      <c r="T245" s="687">
        <f t="shared" si="61"/>
        <v>99.95936285714285</v>
      </c>
      <c r="U245" s="266">
        <f t="shared" si="54"/>
        <v>-0.15289714285715661</v>
      </c>
      <c r="V245" s="609" t="str">
        <f t="shared" si="48"/>
        <v>---</v>
      </c>
      <c r="W245" s="247">
        <v>0</v>
      </c>
      <c r="X245" s="645"/>
      <c r="Y245" s="216"/>
    </row>
    <row r="246" spans="1:25" ht="14.25" customHeight="1">
      <c r="A246" s="2513">
        <v>41671</v>
      </c>
      <c r="B246" s="2548">
        <v>100.95938936999929</v>
      </c>
      <c r="C246" s="2537">
        <f t="shared" si="49"/>
        <v>-0.21453086348543593</v>
      </c>
      <c r="D246" s="1723">
        <f t="shared" si="59"/>
        <v>1.75</v>
      </c>
      <c r="E246" s="687">
        <f t="shared" si="53"/>
        <v>101.12660619142689</v>
      </c>
      <c r="F246" s="266">
        <f t="shared" si="50"/>
        <v>-6.6055279962441205E-2</v>
      </c>
      <c r="G246" s="611">
        <f t="shared" si="55"/>
        <v>100.94929470073711</v>
      </c>
      <c r="H246" s="633">
        <f t="shared" si="51"/>
        <v>0.10207027990101381</v>
      </c>
      <c r="I246" s="1709" t="s">
        <v>350</v>
      </c>
      <c r="J246" s="2530" t="str">
        <f t="shared" si="46"/>
        <v>---</v>
      </c>
      <c r="K246" s="2527">
        <v>0</v>
      </c>
      <c r="L246" s="1670"/>
      <c r="M246" s="10"/>
      <c r="N246" s="201">
        <v>41671</v>
      </c>
      <c r="O246" s="710">
        <v>98.931150000000002</v>
      </c>
      <c r="P246" s="36">
        <f t="shared" si="47"/>
        <v>-0.36776999999999305</v>
      </c>
      <c r="Q246" s="263">
        <f t="shared" si="58"/>
        <v>-1.39</v>
      </c>
      <c r="R246" s="394">
        <f t="shared" si="60"/>
        <v>99.294633333333323</v>
      </c>
      <c r="S246" s="297">
        <f t="shared" si="52"/>
        <v>-0.3338466666666875</v>
      </c>
      <c r="T246" s="687">
        <f t="shared" si="61"/>
        <v>99.770341428571427</v>
      </c>
      <c r="U246" s="266">
        <f t="shared" si="54"/>
        <v>-0.18902142857142223</v>
      </c>
      <c r="V246" s="609" t="str">
        <f t="shared" si="48"/>
        <v>---</v>
      </c>
      <c r="W246" s="247">
        <v>0</v>
      </c>
      <c r="X246" s="645"/>
      <c r="Y246" s="216"/>
    </row>
    <row r="247" spans="1:25" ht="14.25" customHeight="1">
      <c r="A247" s="2513">
        <v>41699</v>
      </c>
      <c r="B247" s="2548">
        <v>100.66145739510459</v>
      </c>
      <c r="C247" s="2537">
        <f t="shared" si="49"/>
        <v>-0.29793197489469492</v>
      </c>
      <c r="D247" s="1723">
        <f t="shared" si="59"/>
        <v>1.26</v>
      </c>
      <c r="E247" s="687">
        <f t="shared" si="53"/>
        <v>100.93158899952954</v>
      </c>
      <c r="F247" s="266">
        <f t="shared" si="50"/>
        <v>-0.19501719189734956</v>
      </c>
      <c r="G247" s="611">
        <f t="shared" si="55"/>
        <v>100.97876157071137</v>
      </c>
      <c r="H247" s="633">
        <f t="shared" si="51"/>
        <v>2.9466869974257293E-2</v>
      </c>
      <c r="I247" s="1709" t="s">
        <v>350</v>
      </c>
      <c r="J247" s="2530" t="str">
        <f t="shared" si="46"/>
        <v>---</v>
      </c>
      <c r="K247" s="2527">
        <v>0</v>
      </c>
      <c r="L247" s="1670"/>
      <c r="M247" s="10"/>
      <c r="N247" s="201">
        <v>41699</v>
      </c>
      <c r="O247" s="710">
        <v>98.683279999999996</v>
      </c>
      <c r="P247" s="36">
        <f t="shared" si="47"/>
        <v>-0.24787000000000603</v>
      </c>
      <c r="Q247" s="263">
        <f t="shared" si="58"/>
        <v>-1.83</v>
      </c>
      <c r="R247" s="394">
        <f t="shared" si="60"/>
        <v>98.971116666666674</v>
      </c>
      <c r="S247" s="297">
        <f t="shared" si="52"/>
        <v>-0.32351666666664869</v>
      </c>
      <c r="T247" s="687">
        <f t="shared" si="61"/>
        <v>99.550467142857158</v>
      </c>
      <c r="U247" s="266">
        <f t="shared" si="54"/>
        <v>-0.21987428571426904</v>
      </c>
      <c r="V247" s="609" t="str">
        <f t="shared" si="48"/>
        <v>---</v>
      </c>
      <c r="W247" s="247">
        <v>0</v>
      </c>
      <c r="X247" s="645"/>
      <c r="Y247" s="216"/>
    </row>
    <row r="248" spans="1:25" ht="14.25" customHeight="1">
      <c r="A248" s="2513">
        <v>41730</v>
      </c>
      <c r="B248" s="2548">
        <v>100.35601731680893</v>
      </c>
      <c r="C248" s="2537">
        <f t="shared" si="49"/>
        <v>-0.30544007829566056</v>
      </c>
      <c r="D248" s="1723">
        <f t="shared" si="59"/>
        <v>0.75</v>
      </c>
      <c r="E248" s="687">
        <f t="shared" si="53"/>
        <v>100.65895469397094</v>
      </c>
      <c r="F248" s="266">
        <f t="shared" si="50"/>
        <v>-0.27263430555859713</v>
      </c>
      <c r="G248" s="611">
        <f t="shared" si="55"/>
        <v>100.92987673181558</v>
      </c>
      <c r="H248" s="633">
        <f t="shared" si="51"/>
        <v>-4.8884838895787652E-2</v>
      </c>
      <c r="I248" s="1709" t="s">
        <v>346</v>
      </c>
      <c r="J248" s="2530" t="str">
        <f t="shared" si="46"/>
        <v>---</v>
      </c>
      <c r="K248" s="2527">
        <v>0</v>
      </c>
      <c r="L248" s="1670"/>
      <c r="M248" s="10"/>
      <c r="N248" s="201">
        <v>41730</v>
      </c>
      <c r="O248" s="710">
        <v>98.683959999999999</v>
      </c>
      <c r="P248" s="36">
        <f t="shared" si="47"/>
        <v>6.8000000000267846E-4</v>
      </c>
      <c r="Q248" s="263">
        <f t="shared" si="58"/>
        <v>-1.87</v>
      </c>
      <c r="R248" s="394">
        <f t="shared" si="60"/>
        <v>98.76612999999999</v>
      </c>
      <c r="S248" s="297">
        <f t="shared" si="52"/>
        <v>-0.20498666666668441</v>
      </c>
      <c r="T248" s="687">
        <f t="shared" si="61"/>
        <v>99.324904285714283</v>
      </c>
      <c r="U248" s="266">
        <f t="shared" si="54"/>
        <v>-0.22556285714287583</v>
      </c>
      <c r="V248" s="609" t="str">
        <f t="shared" si="48"/>
        <v>---</v>
      </c>
      <c r="W248" s="247">
        <v>0</v>
      </c>
      <c r="X248" s="645"/>
      <c r="Y248" s="216"/>
    </row>
    <row r="249" spans="1:25" ht="14.25" customHeight="1">
      <c r="A249" s="2513">
        <v>41760</v>
      </c>
      <c r="B249" s="2548">
        <v>100.1075670794294</v>
      </c>
      <c r="C249" s="2537">
        <f t="shared" si="49"/>
        <v>-0.24845023737952943</v>
      </c>
      <c r="D249" s="1723">
        <f t="shared" si="59"/>
        <v>0.28000000000000003</v>
      </c>
      <c r="E249" s="687">
        <f t="shared" si="53"/>
        <v>100.37501393044765</v>
      </c>
      <c r="F249" s="266">
        <f t="shared" si="50"/>
        <v>-0.28394076352329023</v>
      </c>
      <c r="G249" s="611">
        <f t="shared" si="55"/>
        <v>100.80891651078717</v>
      </c>
      <c r="H249" s="633">
        <f t="shared" si="51"/>
        <v>-0.12096022102841175</v>
      </c>
      <c r="I249" s="1709" t="s">
        <v>346</v>
      </c>
      <c r="J249" s="2530" t="str">
        <f t="shared" si="46"/>
        <v>---</v>
      </c>
      <c r="K249" s="2527">
        <v>0</v>
      </c>
      <c r="L249" s="1670"/>
      <c r="M249" s="10"/>
      <c r="N249" s="201">
        <v>41760</v>
      </c>
      <c r="O249" s="710">
        <v>98.946879999999993</v>
      </c>
      <c r="P249" s="36">
        <f t="shared" si="47"/>
        <v>0.26291999999999405</v>
      </c>
      <c r="Q249" s="263">
        <f t="shared" si="58"/>
        <v>-1.56</v>
      </c>
      <c r="R249" s="394">
        <f t="shared" si="60"/>
        <v>98.771373333333329</v>
      </c>
      <c r="S249" s="297">
        <f t="shared" si="52"/>
        <v>5.2433333333397059E-3</v>
      </c>
      <c r="T249" s="687">
        <f t="shared" si="61"/>
        <v>99.161529999999985</v>
      </c>
      <c r="U249" s="266">
        <f t="shared" si="54"/>
        <v>-0.16337428571429768</v>
      </c>
      <c r="V249" s="609" t="str">
        <f t="shared" si="48"/>
        <v>---</v>
      </c>
      <c r="W249" s="247">
        <v>0</v>
      </c>
      <c r="X249" s="645"/>
      <c r="Y249" s="216"/>
    </row>
    <row r="250" spans="1:25" ht="14.25" customHeight="1">
      <c r="A250" s="2513">
        <v>41791</v>
      </c>
      <c r="B250" s="2548">
        <v>99.940105282952828</v>
      </c>
      <c r="C250" s="2537">
        <f t="shared" si="49"/>
        <v>-0.167461796476573</v>
      </c>
      <c r="D250" s="1723">
        <f t="shared" si="59"/>
        <v>-0.1</v>
      </c>
      <c r="E250" s="687">
        <f t="shared" si="53"/>
        <v>100.13456322639706</v>
      </c>
      <c r="F250" s="266">
        <f t="shared" si="50"/>
        <v>-0.24045070405058766</v>
      </c>
      <c r="G250" s="611">
        <f t="shared" si="55"/>
        <v>100.63499509265377</v>
      </c>
      <c r="H250" s="633">
        <f t="shared" si="51"/>
        <v>-0.17392141813340345</v>
      </c>
      <c r="I250" s="1709" t="s">
        <v>346</v>
      </c>
      <c r="J250" s="2530" t="str">
        <f t="shared" si="46"/>
        <v>---</v>
      </c>
      <c r="K250" s="2527">
        <v>0</v>
      </c>
      <c r="L250" s="1670"/>
      <c r="M250" s="10"/>
      <c r="N250" s="201">
        <v>41791</v>
      </c>
      <c r="O250" s="710">
        <v>99.259770000000003</v>
      </c>
      <c r="P250" s="36">
        <f t="shared" si="47"/>
        <v>0.3128900000000101</v>
      </c>
      <c r="Q250" s="263">
        <f t="shared" si="58"/>
        <v>-1.1100000000000001</v>
      </c>
      <c r="R250" s="394">
        <f t="shared" si="60"/>
        <v>98.963536666666656</v>
      </c>
      <c r="S250" s="297">
        <f t="shared" si="52"/>
        <v>0.19216333333332614</v>
      </c>
      <c r="T250" s="687">
        <f t="shared" si="61"/>
        <v>99.065398571428574</v>
      </c>
      <c r="U250" s="266">
        <f t="shared" si="54"/>
        <v>-9.6131428571410993E-2</v>
      </c>
      <c r="V250" s="609" t="str">
        <f t="shared" si="48"/>
        <v>---</v>
      </c>
      <c r="W250" s="247">
        <v>0</v>
      </c>
      <c r="X250" s="645"/>
      <c r="Y250" s="216"/>
    </row>
    <row r="251" spans="1:25" ht="14.25" customHeight="1">
      <c r="A251" s="2513">
        <v>41821</v>
      </c>
      <c r="B251" s="2548">
        <v>99.865396054419804</v>
      </c>
      <c r="C251" s="2537">
        <f t="shared" si="49"/>
        <v>-7.4709228533023975E-2</v>
      </c>
      <c r="D251" s="1723">
        <f t="shared" si="59"/>
        <v>-0.38</v>
      </c>
      <c r="E251" s="687">
        <f t="shared" si="53"/>
        <v>99.971022805600683</v>
      </c>
      <c r="F251" s="266">
        <f t="shared" si="50"/>
        <v>-0.1635404207963802</v>
      </c>
      <c r="G251" s="611">
        <f t="shared" si="55"/>
        <v>100.43769324745708</v>
      </c>
      <c r="H251" s="633">
        <f t="shared" si="51"/>
        <v>-0.19730184519669081</v>
      </c>
      <c r="I251" s="1709" t="s">
        <v>346</v>
      </c>
      <c r="J251" s="2530" t="str">
        <f t="shared" si="46"/>
        <v>---</v>
      </c>
      <c r="K251" s="2527">
        <v>0</v>
      </c>
      <c r="L251" s="1670"/>
      <c r="M251" s="10"/>
      <c r="N251" s="201">
        <v>41821</v>
      </c>
      <c r="O251" s="710">
        <v>99.445689999999999</v>
      </c>
      <c r="P251" s="36">
        <f t="shared" si="47"/>
        <v>0.18591999999999587</v>
      </c>
      <c r="Q251" s="263">
        <f t="shared" si="58"/>
        <v>-0.81</v>
      </c>
      <c r="R251" s="394">
        <f t="shared" si="60"/>
        <v>99.21744666666666</v>
      </c>
      <c r="S251" s="297">
        <f t="shared" si="52"/>
        <v>0.25391000000000474</v>
      </c>
      <c r="T251" s="687">
        <f t="shared" si="61"/>
        <v>99.035664285714304</v>
      </c>
      <c r="U251" s="266">
        <f t="shared" si="54"/>
        <v>-2.9734285714269504E-2</v>
      </c>
      <c r="V251" s="609" t="str">
        <f t="shared" si="48"/>
        <v>---</v>
      </c>
      <c r="W251" s="247">
        <v>0</v>
      </c>
      <c r="X251" s="645"/>
      <c r="Y251" s="216"/>
    </row>
    <row r="252" spans="1:25" ht="14.25" customHeight="1">
      <c r="A252" s="2513">
        <v>41852</v>
      </c>
      <c r="B252" s="2548">
        <v>99.868555366863333</v>
      </c>
      <c r="C252" s="2537">
        <f t="shared" si="49"/>
        <v>3.159312443528961E-3</v>
      </c>
      <c r="D252" s="1723">
        <f t="shared" si="59"/>
        <v>-0.57999999999999996</v>
      </c>
      <c r="E252" s="687">
        <f t="shared" si="53"/>
        <v>99.891352234745327</v>
      </c>
      <c r="F252" s="266">
        <f t="shared" si="50"/>
        <v>-7.9670570855356004E-2</v>
      </c>
      <c r="G252" s="611">
        <f t="shared" si="55"/>
        <v>100.25121255222544</v>
      </c>
      <c r="H252" s="633">
        <f t="shared" si="51"/>
        <v>-0.18648069523163713</v>
      </c>
      <c r="I252" s="1709" t="s">
        <v>346</v>
      </c>
      <c r="J252" s="2530" t="str">
        <f t="shared" si="46"/>
        <v>---</v>
      </c>
      <c r="K252" s="2527">
        <v>0</v>
      </c>
      <c r="L252" s="1670"/>
      <c r="M252" s="10"/>
      <c r="N252" s="201">
        <v>41852</v>
      </c>
      <c r="O252" s="710">
        <v>99.408839999999998</v>
      </c>
      <c r="P252" s="36">
        <f t="shared" si="47"/>
        <v>-3.685000000000116E-2</v>
      </c>
      <c r="Q252" s="263">
        <f t="shared" si="58"/>
        <v>-0.81</v>
      </c>
      <c r="R252" s="394">
        <f t="shared" si="60"/>
        <v>99.371433333333343</v>
      </c>
      <c r="S252" s="297">
        <f t="shared" si="52"/>
        <v>0.15398666666668248</v>
      </c>
      <c r="T252" s="687">
        <f t="shared" si="61"/>
        <v>99.05136714285716</v>
      </c>
      <c r="U252" s="266">
        <f t="shared" si="54"/>
        <v>1.5702857142855464E-2</v>
      </c>
      <c r="V252" s="609" t="str">
        <f t="shared" si="48"/>
        <v>---</v>
      </c>
      <c r="W252" s="247">
        <v>0</v>
      </c>
      <c r="X252" s="645"/>
      <c r="Y252" s="216"/>
    </row>
    <row r="253" spans="1:25" ht="14.25" customHeight="1">
      <c r="A253" s="2513">
        <v>41883</v>
      </c>
      <c r="B253" s="2548">
        <v>99.864089651502383</v>
      </c>
      <c r="C253" s="2537">
        <f t="shared" si="49"/>
        <v>-4.4657153609506395E-3</v>
      </c>
      <c r="D253" s="1723">
        <f t="shared" si="59"/>
        <v>-0.83</v>
      </c>
      <c r="E253" s="687">
        <f t="shared" si="53"/>
        <v>99.866013690928511</v>
      </c>
      <c r="F253" s="266">
        <f t="shared" si="50"/>
        <v>-2.5338543816815218E-2</v>
      </c>
      <c r="G253" s="611">
        <f t="shared" si="55"/>
        <v>100.09474116386875</v>
      </c>
      <c r="H253" s="633">
        <f t="shared" si="51"/>
        <v>-0.15647138835669239</v>
      </c>
      <c r="I253" s="1709" t="s">
        <v>346</v>
      </c>
      <c r="J253" s="2530" t="str">
        <f t="shared" si="46"/>
        <v>---</v>
      </c>
      <c r="K253" s="2527">
        <v>0</v>
      </c>
      <c r="L253" s="1670"/>
      <c r="M253" s="10"/>
      <c r="N253" s="201">
        <v>41883</v>
      </c>
      <c r="O253" s="710">
        <v>99.252120000000005</v>
      </c>
      <c r="P253" s="36">
        <f t="shared" si="47"/>
        <v>-0.15671999999999287</v>
      </c>
      <c r="Q253" s="263">
        <f t="shared" si="58"/>
        <v>-1.01</v>
      </c>
      <c r="R253" s="394">
        <f t="shared" si="60"/>
        <v>99.368883333333329</v>
      </c>
      <c r="S253" s="297">
        <f t="shared" si="52"/>
        <v>-2.5500000000135969E-3</v>
      </c>
      <c r="T253" s="687">
        <f t="shared" si="61"/>
        <v>99.097219999999993</v>
      </c>
      <c r="U253" s="266">
        <f t="shared" si="54"/>
        <v>4.5852857142833159E-2</v>
      </c>
      <c r="V253" s="609" t="str">
        <f t="shared" si="48"/>
        <v>---</v>
      </c>
      <c r="W253" s="247">
        <v>0</v>
      </c>
      <c r="X253" s="645"/>
      <c r="Y253" s="216"/>
    </row>
    <row r="254" spans="1:25" ht="14.25" customHeight="1">
      <c r="A254" s="2513">
        <v>41913</v>
      </c>
      <c r="B254" s="2548">
        <v>99.834972905651426</v>
      </c>
      <c r="C254" s="2537">
        <f t="shared" si="49"/>
        <v>-2.9116745850956249E-2</v>
      </c>
      <c r="D254" s="1723">
        <f t="shared" si="59"/>
        <v>-1.1100000000000001</v>
      </c>
      <c r="E254" s="687">
        <f t="shared" si="53"/>
        <v>99.855872641339033</v>
      </c>
      <c r="F254" s="266">
        <f t="shared" si="50"/>
        <v>-1.0141049589478257E-2</v>
      </c>
      <c r="G254" s="611">
        <f t="shared" si="55"/>
        <v>99.976671951089742</v>
      </c>
      <c r="H254" s="633">
        <f t="shared" si="51"/>
        <v>-0.11806921277900528</v>
      </c>
      <c r="I254" s="1709" t="s">
        <v>346</v>
      </c>
      <c r="J254" s="2530" t="str">
        <f t="shared" si="46"/>
        <v>---</v>
      </c>
      <c r="K254" s="2527">
        <v>0</v>
      </c>
      <c r="L254" s="1670"/>
      <c r="M254" s="10"/>
      <c r="N254" s="250">
        <v>41913</v>
      </c>
      <c r="O254" s="715">
        <v>99.065650000000005</v>
      </c>
      <c r="P254" s="593">
        <f t="shared" si="47"/>
        <v>-0.18646999999999991</v>
      </c>
      <c r="Q254" s="693">
        <f t="shared" si="58"/>
        <v>-1.02</v>
      </c>
      <c r="R254" s="393">
        <f t="shared" si="60"/>
        <v>99.242203333333336</v>
      </c>
      <c r="S254" s="295">
        <f t="shared" si="52"/>
        <v>-0.12667999999999324</v>
      </c>
      <c r="T254" s="683">
        <f t="shared" si="61"/>
        <v>99.15184428571429</v>
      </c>
      <c r="U254" s="693">
        <f t="shared" si="54"/>
        <v>5.4624285714297116E-2</v>
      </c>
      <c r="V254" s="608" t="str">
        <f t="shared" si="48"/>
        <v>谷</v>
      </c>
      <c r="W254" s="252">
        <v>-1</v>
      </c>
      <c r="X254" s="645"/>
      <c r="Y254" s="216"/>
    </row>
    <row r="255" spans="1:25" ht="14.25" customHeight="1">
      <c r="A255" s="2513">
        <v>41944</v>
      </c>
      <c r="B255" s="2548">
        <v>99.771917333708615</v>
      </c>
      <c r="C255" s="2537">
        <f t="shared" si="49"/>
        <v>-6.3055571942811639E-2</v>
      </c>
      <c r="D255" s="1723">
        <f t="shared" si="59"/>
        <v>-1.37</v>
      </c>
      <c r="E255" s="687">
        <f t="shared" si="53"/>
        <v>99.823659963620798</v>
      </c>
      <c r="F255" s="266">
        <f t="shared" si="50"/>
        <v>-3.2212677718234772E-2</v>
      </c>
      <c r="G255" s="611">
        <f t="shared" si="55"/>
        <v>99.893229096361111</v>
      </c>
      <c r="H255" s="633">
        <f t="shared" si="51"/>
        <v>-8.3442854728630778E-2</v>
      </c>
      <c r="I255" s="1709" t="s">
        <v>346</v>
      </c>
      <c r="J255" s="2530" t="str">
        <f t="shared" si="46"/>
        <v>---</v>
      </c>
      <c r="K255" s="2527">
        <v>0</v>
      </c>
      <c r="L255" s="1670"/>
      <c r="M255" s="10"/>
      <c r="N255" s="201">
        <v>41944</v>
      </c>
      <c r="O255" s="716">
        <v>98.94556</v>
      </c>
      <c r="P255" s="559">
        <f t="shared" si="47"/>
        <v>-0.12009000000000469</v>
      </c>
      <c r="Q255" s="263">
        <f t="shared" si="58"/>
        <v>-0.99</v>
      </c>
      <c r="R255" s="394">
        <f t="shared" si="60"/>
        <v>99.08777666666667</v>
      </c>
      <c r="S255" s="297">
        <f t="shared" si="52"/>
        <v>-0.15442666666666582</v>
      </c>
      <c r="T255" s="687">
        <f t="shared" si="61"/>
        <v>99.189215714285723</v>
      </c>
      <c r="U255" s="266">
        <f t="shared" si="54"/>
        <v>3.737142857143283E-2</v>
      </c>
      <c r="V255" s="609" t="str">
        <f t="shared" si="48"/>
        <v>---</v>
      </c>
      <c r="W255" s="247">
        <v>0</v>
      </c>
      <c r="X255" s="645"/>
      <c r="Y255" s="216"/>
    </row>
    <row r="256" spans="1:25" ht="14.25" customHeight="1">
      <c r="A256" s="2514">
        <v>41974</v>
      </c>
      <c r="B256" s="2548">
        <v>99.69202667252749</v>
      </c>
      <c r="C256" s="2538">
        <f t="shared" si="49"/>
        <v>-7.9890661181124756E-2</v>
      </c>
      <c r="D256" s="1739">
        <f t="shared" si="59"/>
        <v>-1.54</v>
      </c>
      <c r="E256" s="1726">
        <f t="shared" si="53"/>
        <v>99.766305637295844</v>
      </c>
      <c r="F256" s="267">
        <f t="shared" si="50"/>
        <v>-5.7354326324954741E-2</v>
      </c>
      <c r="G256" s="612">
        <f t="shared" si="55"/>
        <v>99.833866181089419</v>
      </c>
      <c r="H256" s="634">
        <f t="shared" si="51"/>
        <v>-5.9362915271691463E-2</v>
      </c>
      <c r="I256" s="1710" t="s">
        <v>346</v>
      </c>
      <c r="J256" s="2531" t="str">
        <f t="shared" si="46"/>
        <v>---</v>
      </c>
      <c r="K256" s="2527">
        <v>0</v>
      </c>
      <c r="L256" s="1671"/>
      <c r="M256" s="10"/>
      <c r="N256" s="201">
        <v>41974</v>
      </c>
      <c r="O256" s="716">
        <v>98.98733</v>
      </c>
      <c r="P256" s="559">
        <f t="shared" si="47"/>
        <v>4.1769999999999641E-2</v>
      </c>
      <c r="Q256" s="543">
        <f t="shared" si="58"/>
        <v>-0.67</v>
      </c>
      <c r="R256" s="394">
        <f t="shared" si="60"/>
        <v>98.999513333333326</v>
      </c>
      <c r="S256" s="297">
        <f t="shared" si="52"/>
        <v>-8.8263333333344463E-2</v>
      </c>
      <c r="T256" s="688">
        <f t="shared" si="61"/>
        <v>99.194994285714287</v>
      </c>
      <c r="U256" s="267">
        <f t="shared" si="54"/>
        <v>5.7785714285643053E-3</v>
      </c>
      <c r="V256" s="609" t="str">
        <f t="shared" si="48"/>
        <v>---</v>
      </c>
      <c r="W256" s="247">
        <v>0</v>
      </c>
      <c r="X256" s="645"/>
      <c r="Y256" s="216"/>
    </row>
    <row r="257" spans="1:25" ht="14.25" customHeight="1">
      <c r="A257" s="2513">
        <v>42005</v>
      </c>
      <c r="B257" s="2548">
        <v>99.623877916955919</v>
      </c>
      <c r="C257" s="2537">
        <f t="shared" si="49"/>
        <v>-6.8148755571570518E-2</v>
      </c>
      <c r="D257" s="1723">
        <f t="shared" si="59"/>
        <v>-1.53</v>
      </c>
      <c r="E257" s="687">
        <f t="shared" si="53"/>
        <v>99.695940641063999</v>
      </c>
      <c r="F257" s="266">
        <f t="shared" si="50"/>
        <v>-7.0364996231845112E-2</v>
      </c>
      <c r="G257" s="611">
        <f t="shared" si="55"/>
        <v>99.788690843089867</v>
      </c>
      <c r="H257" s="633">
        <f t="shared" si="51"/>
        <v>-4.5175337999552312E-2</v>
      </c>
      <c r="I257" s="1709" t="s">
        <v>346</v>
      </c>
      <c r="J257" s="2532" t="str">
        <f t="shared" si="46"/>
        <v>---</v>
      </c>
      <c r="K257" s="2527">
        <v>0</v>
      </c>
      <c r="L257" s="1670"/>
      <c r="M257" s="10"/>
      <c r="N257" s="200">
        <v>42005</v>
      </c>
      <c r="O257" s="717">
        <v>99.157520000000005</v>
      </c>
      <c r="P257" s="560">
        <f t="shared" si="47"/>
        <v>0.17019000000000517</v>
      </c>
      <c r="Q257" s="263">
        <f t="shared" si="58"/>
        <v>-0.14000000000000001</v>
      </c>
      <c r="R257" s="642">
        <f t="shared" si="60"/>
        <v>99.030136666666678</v>
      </c>
      <c r="S257" s="643">
        <f t="shared" si="52"/>
        <v>3.0623333333352321E-2</v>
      </c>
      <c r="T257" s="687">
        <f t="shared" si="61"/>
        <v>99.180387142857143</v>
      </c>
      <c r="U257" s="266">
        <f t="shared" si="54"/>
        <v>-1.4607142857144595E-2</v>
      </c>
      <c r="V257" s="609" t="str">
        <f t="shared" si="48"/>
        <v>---</v>
      </c>
      <c r="W257" s="247">
        <v>0</v>
      </c>
      <c r="X257" s="645"/>
      <c r="Y257" s="216"/>
    </row>
    <row r="258" spans="1:25" ht="14.25" customHeight="1">
      <c r="A258" s="2513">
        <v>42036</v>
      </c>
      <c r="B258" s="2548">
        <v>99.557078690327188</v>
      </c>
      <c r="C258" s="2537">
        <f t="shared" si="49"/>
        <v>-6.679922662873139E-2</v>
      </c>
      <c r="D258" s="1723">
        <f t="shared" si="59"/>
        <v>-1.39</v>
      </c>
      <c r="E258" s="687">
        <f t="shared" si="53"/>
        <v>99.624327759936861</v>
      </c>
      <c r="F258" s="266">
        <f t="shared" si="50"/>
        <v>-7.1612881127137484E-2</v>
      </c>
      <c r="G258" s="611">
        <f t="shared" si="55"/>
        <v>99.744645505362342</v>
      </c>
      <c r="H258" s="633">
        <f t="shared" si="51"/>
        <v>-4.4045337727524725E-2</v>
      </c>
      <c r="I258" s="1709" t="s">
        <v>346</v>
      </c>
      <c r="J258" s="2530" t="str">
        <f t="shared" si="46"/>
        <v>---</v>
      </c>
      <c r="K258" s="2527">
        <v>0</v>
      </c>
      <c r="L258" s="1670"/>
      <c r="M258" s="10"/>
      <c r="N258" s="201">
        <v>42036</v>
      </c>
      <c r="O258" s="716">
        <v>99.417609999999996</v>
      </c>
      <c r="P258" s="559">
        <f t="shared" si="47"/>
        <v>0.26008999999999105</v>
      </c>
      <c r="Q258" s="263">
        <f t="shared" si="58"/>
        <v>0.49</v>
      </c>
      <c r="R258" s="394">
        <f t="shared" si="60"/>
        <v>99.187486666666658</v>
      </c>
      <c r="S258" s="297">
        <f t="shared" si="52"/>
        <v>0.15734999999997967</v>
      </c>
      <c r="T258" s="687">
        <f t="shared" si="61"/>
        <v>99.176375714285697</v>
      </c>
      <c r="U258" s="266">
        <f t="shared" si="54"/>
        <v>-4.011428571445208E-3</v>
      </c>
      <c r="V258" s="609" t="str">
        <f t="shared" si="48"/>
        <v>---</v>
      </c>
      <c r="W258" s="247">
        <v>0</v>
      </c>
      <c r="X258" s="645"/>
      <c r="Y258" s="216"/>
    </row>
    <row r="259" spans="1:25" ht="14.25" customHeight="1">
      <c r="A259" s="2513">
        <v>42064</v>
      </c>
      <c r="B259" s="2548">
        <v>99.508957175056082</v>
      </c>
      <c r="C259" s="559">
        <f t="shared" si="49"/>
        <v>-4.8121515271105864E-2</v>
      </c>
      <c r="D259" s="1723">
        <f t="shared" si="59"/>
        <v>-1.1399999999999999</v>
      </c>
      <c r="E259" s="52">
        <f t="shared" si="53"/>
        <v>99.563304594113063</v>
      </c>
      <c r="F259" s="263">
        <f t="shared" si="50"/>
        <v>-6.1023165823797854E-2</v>
      </c>
      <c r="G259" s="394">
        <f t="shared" si="55"/>
        <v>99.693274335104135</v>
      </c>
      <c r="H259" s="297">
        <f t="shared" si="51"/>
        <v>-5.1371170258207144E-2</v>
      </c>
      <c r="I259" s="1715" t="s">
        <v>346</v>
      </c>
      <c r="J259" s="53" t="str">
        <f t="shared" si="46"/>
        <v>---</v>
      </c>
      <c r="K259" s="2527">
        <v>0</v>
      </c>
      <c r="L259" s="1670"/>
      <c r="M259" s="10"/>
      <c r="N259" s="201">
        <v>42064</v>
      </c>
      <c r="O259" s="716">
        <v>99.608919999999998</v>
      </c>
      <c r="P259" s="559">
        <f t="shared" si="47"/>
        <v>0.19131000000000142</v>
      </c>
      <c r="Q259" s="263">
        <f t="shared" si="58"/>
        <v>0.94</v>
      </c>
      <c r="R259" s="394">
        <f t="shared" si="60"/>
        <v>99.394683333333333</v>
      </c>
      <c r="S259" s="297">
        <f t="shared" si="52"/>
        <v>0.20719666666667536</v>
      </c>
      <c r="T259" s="687">
        <f t="shared" si="61"/>
        <v>99.204958571428577</v>
      </c>
      <c r="U259" s="266">
        <f t="shared" si="54"/>
        <v>2.8582857142879448E-2</v>
      </c>
      <c r="V259" s="609" t="str">
        <f t="shared" si="48"/>
        <v>---</v>
      </c>
      <c r="W259" s="247">
        <v>0</v>
      </c>
      <c r="X259" s="645"/>
      <c r="Y259" s="216"/>
    </row>
    <row r="260" spans="1:25" ht="14.25" customHeight="1">
      <c r="A260" s="2513">
        <v>42095</v>
      </c>
      <c r="B260" s="2548">
        <v>99.487893301260158</v>
      </c>
      <c r="C260" s="559">
        <f t="shared" si="49"/>
        <v>-2.1063873795924337E-2</v>
      </c>
      <c r="D260" s="1723">
        <f t="shared" si="59"/>
        <v>-0.87</v>
      </c>
      <c r="E260" s="687">
        <f t="shared" si="53"/>
        <v>99.517976388881152</v>
      </c>
      <c r="F260" s="266">
        <f t="shared" si="50"/>
        <v>-4.5328205231911056E-2</v>
      </c>
      <c r="G260" s="611">
        <f t="shared" si="55"/>
        <v>99.639531999355242</v>
      </c>
      <c r="H260" s="633">
        <f t="shared" si="51"/>
        <v>-5.3742335748893311E-2</v>
      </c>
      <c r="I260" s="1709" t="s">
        <v>346</v>
      </c>
      <c r="J260" s="2530" t="str">
        <f t="shared" si="46"/>
        <v>---</v>
      </c>
      <c r="K260" s="2527">
        <v>0</v>
      </c>
      <c r="L260" s="1670"/>
      <c r="M260" s="10"/>
      <c r="N260" s="201">
        <v>42095</v>
      </c>
      <c r="O260" s="716">
        <v>99.689220000000006</v>
      </c>
      <c r="P260" s="559">
        <f t="shared" si="47"/>
        <v>8.0300000000008254E-2</v>
      </c>
      <c r="Q260" s="263">
        <f t="shared" si="58"/>
        <v>1.02</v>
      </c>
      <c r="R260" s="394">
        <f t="shared" si="60"/>
        <v>99.571916666666652</v>
      </c>
      <c r="S260" s="297">
        <f t="shared" si="52"/>
        <v>0.17723333333331937</v>
      </c>
      <c r="T260" s="687">
        <f t="shared" si="61"/>
        <v>99.267401428571432</v>
      </c>
      <c r="U260" s="266">
        <f t="shared" si="54"/>
        <v>6.2442857142855246E-2</v>
      </c>
      <c r="V260" s="609" t="str">
        <f t="shared" si="48"/>
        <v>---</v>
      </c>
      <c r="W260" s="247">
        <v>0</v>
      </c>
      <c r="X260" s="645"/>
      <c r="Y260" s="216"/>
    </row>
    <row r="261" spans="1:25" ht="14.25" customHeight="1">
      <c r="A261" s="2513">
        <v>42125</v>
      </c>
      <c r="B261" s="2548">
        <v>99.493401673100934</v>
      </c>
      <c r="C261" s="2537">
        <f t="shared" si="49"/>
        <v>5.5083718407757942E-3</v>
      </c>
      <c r="D261" s="1723">
        <f t="shared" si="59"/>
        <v>-0.61</v>
      </c>
      <c r="E261" s="687">
        <f t="shared" si="53"/>
        <v>99.496750716472391</v>
      </c>
      <c r="F261" s="266">
        <f t="shared" si="50"/>
        <v>-2.1225672408760943E-2</v>
      </c>
      <c r="G261" s="611">
        <f t="shared" si="55"/>
        <v>99.59073610899091</v>
      </c>
      <c r="H261" s="633">
        <f t="shared" si="51"/>
        <v>-4.879589036433174E-2</v>
      </c>
      <c r="I261" s="1709" t="s">
        <v>349</v>
      </c>
      <c r="J261" s="2530" t="str">
        <f t="shared" si="46"/>
        <v>---</v>
      </c>
      <c r="K261" s="2527">
        <v>0</v>
      </c>
      <c r="L261" s="1670"/>
      <c r="M261" s="10"/>
      <c r="N261" s="201">
        <v>42125</v>
      </c>
      <c r="O261" s="716">
        <v>99.679310000000001</v>
      </c>
      <c r="P261" s="559">
        <f t="shared" si="47"/>
        <v>-9.9100000000049704E-3</v>
      </c>
      <c r="Q261" s="263">
        <f t="shared" si="58"/>
        <v>0.74</v>
      </c>
      <c r="R261" s="394">
        <f t="shared" si="60"/>
        <v>99.659149999999997</v>
      </c>
      <c r="S261" s="297">
        <f t="shared" si="52"/>
        <v>8.7233333333344376E-2</v>
      </c>
      <c r="T261" s="687">
        <f t="shared" si="61"/>
        <v>99.355067142857138</v>
      </c>
      <c r="U261" s="266">
        <f t="shared" si="54"/>
        <v>8.7665714285705576E-2</v>
      </c>
      <c r="V261" s="609" t="str">
        <f t="shared" si="48"/>
        <v>---</v>
      </c>
      <c r="W261" s="247">
        <v>0</v>
      </c>
      <c r="X261" s="645"/>
      <c r="Y261" s="216"/>
    </row>
    <row r="262" spans="1:25" ht="14.25" customHeight="1">
      <c r="A262" s="2513">
        <v>42156</v>
      </c>
      <c r="B262" s="2548">
        <v>99.492905683955499</v>
      </c>
      <c r="C262" s="2537">
        <f t="shared" si="49"/>
        <v>-4.9598914543480532E-4</v>
      </c>
      <c r="D262" s="1723">
        <f t="shared" si="59"/>
        <v>-0.45</v>
      </c>
      <c r="E262" s="687">
        <f t="shared" si="53"/>
        <v>99.491400219438859</v>
      </c>
      <c r="F262" s="266">
        <f t="shared" si="50"/>
        <v>-5.3504970335325197E-3</v>
      </c>
      <c r="G262" s="611">
        <f t="shared" si="55"/>
        <v>99.550877301883332</v>
      </c>
      <c r="H262" s="633">
        <f t="shared" si="51"/>
        <v>-3.9858807107577832E-2</v>
      </c>
      <c r="I262" s="1709" t="s">
        <v>349</v>
      </c>
      <c r="J262" s="2530" t="str">
        <f t="shared" ref="J262:J302" si="62">IF(K262=1,"山",IF(K262=-1,"谷","---"))</f>
        <v>---</v>
      </c>
      <c r="K262" s="2527">
        <v>0</v>
      </c>
      <c r="L262" s="1670"/>
      <c r="M262" s="10"/>
      <c r="N262" s="250">
        <v>42156</v>
      </c>
      <c r="O262" s="715">
        <v>99.637990000000002</v>
      </c>
      <c r="P262" s="593">
        <f t="shared" ref="P262:P310" si="63">O262-O261</f>
        <v>-4.1319999999998913E-2</v>
      </c>
      <c r="Q262" s="693">
        <f t="shared" si="58"/>
        <v>0.38</v>
      </c>
      <c r="R262" s="393">
        <f t="shared" si="60"/>
        <v>99.668840000000003</v>
      </c>
      <c r="S262" s="295">
        <f t="shared" si="52"/>
        <v>9.6900000000061937E-3</v>
      </c>
      <c r="T262" s="683">
        <f t="shared" si="61"/>
        <v>99.453985714285707</v>
      </c>
      <c r="U262" s="693">
        <f t="shared" si="54"/>
        <v>9.8918571428569635E-2</v>
      </c>
      <c r="V262" s="608" t="str">
        <f t="shared" ref="V262:V279" si="64">IF(W262=1,"山",IF(W262=-1,"谷","---"))</f>
        <v>山</v>
      </c>
      <c r="W262" s="252">
        <v>1</v>
      </c>
      <c r="X262" s="645"/>
      <c r="Y262" s="216"/>
    </row>
    <row r="263" spans="1:25" ht="14.25" customHeight="1">
      <c r="A263" s="2513">
        <v>42186</v>
      </c>
      <c r="B263" s="2548">
        <v>99.467746415397173</v>
      </c>
      <c r="C263" s="2537">
        <f t="shared" si="49"/>
        <v>-2.5159268558326175E-2</v>
      </c>
      <c r="D263" s="1723">
        <f t="shared" si="59"/>
        <v>-0.4</v>
      </c>
      <c r="E263" s="687">
        <f t="shared" si="53"/>
        <v>99.484684590817878</v>
      </c>
      <c r="F263" s="266">
        <f t="shared" si="50"/>
        <v>-6.7156286209808513E-3</v>
      </c>
      <c r="G263" s="611">
        <f t="shared" si="55"/>
        <v>99.518837265150424</v>
      </c>
      <c r="H263" s="633">
        <f t="shared" si="51"/>
        <v>-3.2040036732908561E-2</v>
      </c>
      <c r="I263" s="1709" t="s">
        <v>344</v>
      </c>
      <c r="J263" s="2530" t="str">
        <f t="shared" si="62"/>
        <v>---</v>
      </c>
      <c r="K263" s="2527">
        <v>0</v>
      </c>
      <c r="L263" s="1670"/>
      <c r="M263" s="10"/>
      <c r="N263" s="201">
        <v>42186</v>
      </c>
      <c r="O263" s="716">
        <v>99.58914</v>
      </c>
      <c r="P263" s="559">
        <f t="shared" si="63"/>
        <v>-4.8850000000001614E-2</v>
      </c>
      <c r="Q263" s="263">
        <f t="shared" si="58"/>
        <v>0.14000000000000001</v>
      </c>
      <c r="R263" s="394">
        <f t="shared" si="60"/>
        <v>99.635479999999987</v>
      </c>
      <c r="S263" s="297">
        <f t="shared" si="52"/>
        <v>-3.3360000000016043E-2</v>
      </c>
      <c r="T263" s="687">
        <f t="shared" si="61"/>
        <v>99.539958571428571</v>
      </c>
      <c r="U263" s="266">
        <f t="shared" si="54"/>
        <v>8.597285714286329E-2</v>
      </c>
      <c r="V263" s="609" t="str">
        <f t="shared" si="64"/>
        <v>---</v>
      </c>
      <c r="W263" s="247">
        <v>0</v>
      </c>
      <c r="X263" s="645"/>
      <c r="Y263" s="216"/>
    </row>
    <row r="264" spans="1:25" ht="14.25" customHeight="1">
      <c r="A264" s="2513">
        <v>42217</v>
      </c>
      <c r="B264" s="2548">
        <v>99.422073091183222</v>
      </c>
      <c r="C264" s="2537">
        <f t="shared" si="49"/>
        <v>-4.567332421395065E-2</v>
      </c>
      <c r="D264" s="1723">
        <f t="shared" si="59"/>
        <v>-0.45</v>
      </c>
      <c r="E264" s="687">
        <f t="shared" si="53"/>
        <v>99.460908396845298</v>
      </c>
      <c r="F264" s="266">
        <f t="shared" ref="F264:F327" si="65">E264-E263</f>
        <v>-2.3776193972580018E-2</v>
      </c>
      <c r="G264" s="611">
        <f t="shared" si="55"/>
        <v>99.490008004325745</v>
      </c>
      <c r="H264" s="633">
        <f t="shared" ref="H264:H327" si="66">G264-G263</f>
        <v>-2.8829260824679181E-2</v>
      </c>
      <c r="I264" s="1709" t="s">
        <v>344</v>
      </c>
      <c r="J264" s="2530" t="str">
        <f t="shared" si="62"/>
        <v>---</v>
      </c>
      <c r="K264" s="2527">
        <v>0</v>
      </c>
      <c r="L264" s="1670"/>
      <c r="M264" s="10"/>
      <c r="N264" s="201">
        <v>42217</v>
      </c>
      <c r="O264" s="710">
        <v>99.590639999999993</v>
      </c>
      <c r="P264" s="36">
        <f t="shared" si="63"/>
        <v>1.4999999999929514E-3</v>
      </c>
      <c r="Q264" s="263">
        <f t="shared" si="58"/>
        <v>0.18</v>
      </c>
      <c r="R264" s="394">
        <f t="shared" si="60"/>
        <v>99.605923333333337</v>
      </c>
      <c r="S264" s="297">
        <f t="shared" ref="S264:S310" si="67">R264-R263</f>
        <v>-2.9556666666650244E-2</v>
      </c>
      <c r="T264" s="687">
        <f t="shared" si="61"/>
        <v>99.601832857142853</v>
      </c>
      <c r="U264" s="266">
        <f t="shared" si="54"/>
        <v>6.1874285714281996E-2</v>
      </c>
      <c r="V264" s="609" t="str">
        <f t="shared" si="64"/>
        <v>---</v>
      </c>
      <c r="W264" s="247">
        <v>0</v>
      </c>
      <c r="X264" s="645"/>
      <c r="Y264" s="216"/>
    </row>
    <row r="265" spans="1:25" ht="14.25" customHeight="1">
      <c r="A265" s="2513">
        <v>42248</v>
      </c>
      <c r="B265" s="2548">
        <v>99.356421879663387</v>
      </c>
      <c r="C265" s="2537">
        <f t="shared" si="49"/>
        <v>-6.5651211519835329E-2</v>
      </c>
      <c r="D265" s="1723">
        <f t="shared" si="59"/>
        <v>-0.51</v>
      </c>
      <c r="E265" s="687">
        <f t="shared" si="53"/>
        <v>99.415413795414608</v>
      </c>
      <c r="F265" s="266">
        <f t="shared" si="65"/>
        <v>-4.5494601430689841E-2</v>
      </c>
      <c r="G265" s="611">
        <f t="shared" si="55"/>
        <v>99.461342745659493</v>
      </c>
      <c r="H265" s="633">
        <f t="shared" si="66"/>
        <v>-2.8665258666251248E-2</v>
      </c>
      <c r="I265" s="1709" t="s">
        <v>350</v>
      </c>
      <c r="J265" s="2530" t="str">
        <f t="shared" si="62"/>
        <v>---</v>
      </c>
      <c r="K265" s="2527">
        <v>0</v>
      </c>
      <c r="L265" s="1670"/>
      <c r="M265" s="10"/>
      <c r="N265" s="201">
        <v>42248</v>
      </c>
      <c r="O265" s="710">
        <v>99.617649999999998</v>
      </c>
      <c r="P265" s="36">
        <f t="shared" si="63"/>
        <v>2.7010000000004197E-2</v>
      </c>
      <c r="Q265" s="263">
        <f t="shared" si="58"/>
        <v>0.37</v>
      </c>
      <c r="R265" s="394">
        <f t="shared" si="60"/>
        <v>99.599143333333316</v>
      </c>
      <c r="S265" s="297">
        <f t="shared" si="67"/>
        <v>-6.7800000000204363E-3</v>
      </c>
      <c r="T265" s="687">
        <f t="shared" si="61"/>
        <v>99.630409999999998</v>
      </c>
      <c r="U265" s="266">
        <f t="shared" si="54"/>
        <v>2.8577142857145077E-2</v>
      </c>
      <c r="V265" s="609" t="str">
        <f t="shared" si="64"/>
        <v>---</v>
      </c>
      <c r="W265" s="247">
        <v>0</v>
      </c>
      <c r="X265" s="645"/>
      <c r="Y265" s="216"/>
    </row>
    <row r="266" spans="1:25" ht="14.25" customHeight="1">
      <c r="A266" s="2513">
        <v>42278</v>
      </c>
      <c r="B266" s="2548">
        <v>99.294975739961714</v>
      </c>
      <c r="C266" s="2537">
        <f t="shared" ref="C266:C329" si="68">B266-B265</f>
        <v>-6.1446139701672564E-2</v>
      </c>
      <c r="D266" s="1723">
        <f t="shared" si="59"/>
        <v>-0.54</v>
      </c>
      <c r="E266" s="687">
        <f t="shared" si="53"/>
        <v>99.357823570269446</v>
      </c>
      <c r="F266" s="266">
        <f t="shared" si="65"/>
        <v>-5.7590225145162321E-2</v>
      </c>
      <c r="G266" s="611">
        <f t="shared" si="55"/>
        <v>99.430773969217441</v>
      </c>
      <c r="H266" s="633">
        <f t="shared" si="66"/>
        <v>-3.0568776442052581E-2</v>
      </c>
      <c r="I266" s="1709" t="s">
        <v>350</v>
      </c>
      <c r="J266" s="2530" t="str">
        <f t="shared" si="62"/>
        <v>---</v>
      </c>
      <c r="K266" s="2527">
        <v>0</v>
      </c>
      <c r="L266" s="1670"/>
      <c r="M266" s="10"/>
      <c r="N266" s="201">
        <v>42278</v>
      </c>
      <c r="O266" s="710">
        <v>99.726740000000007</v>
      </c>
      <c r="P266" s="36">
        <f t="shared" si="63"/>
        <v>0.10909000000000901</v>
      </c>
      <c r="Q266" s="263">
        <f t="shared" si="58"/>
        <v>0.67</v>
      </c>
      <c r="R266" s="394">
        <f t="shared" si="60"/>
        <v>99.645009999999999</v>
      </c>
      <c r="S266" s="297">
        <f t="shared" si="67"/>
        <v>4.5866666666682931E-2</v>
      </c>
      <c r="T266" s="687">
        <f t="shared" si="61"/>
        <v>99.647241428571434</v>
      </c>
      <c r="U266" s="266">
        <f t="shared" si="54"/>
        <v>1.6831428571435936E-2</v>
      </c>
      <c r="V266" s="609" t="str">
        <f t="shared" si="64"/>
        <v>---</v>
      </c>
      <c r="W266" s="247">
        <v>0</v>
      </c>
      <c r="X266" s="645"/>
      <c r="Y266" s="216"/>
    </row>
    <row r="267" spans="1:25" ht="14.25" customHeight="1">
      <c r="A267" s="2513">
        <v>42309</v>
      </c>
      <c r="B267" s="2548">
        <v>99.244746001292327</v>
      </c>
      <c r="C267" s="2537">
        <f t="shared" si="68"/>
        <v>-5.0229738669386848E-2</v>
      </c>
      <c r="D267" s="1723">
        <f t="shared" si="59"/>
        <v>-0.53</v>
      </c>
      <c r="E267" s="687">
        <f t="shared" si="53"/>
        <v>99.298714540305809</v>
      </c>
      <c r="F267" s="266">
        <f t="shared" si="65"/>
        <v>-5.9109029963636317E-2</v>
      </c>
      <c r="G267" s="611">
        <f t="shared" si="55"/>
        <v>99.396038640650616</v>
      </c>
      <c r="H267" s="633">
        <f t="shared" si="66"/>
        <v>-3.4735328566824819E-2</v>
      </c>
      <c r="I267" s="1709" t="s">
        <v>346</v>
      </c>
      <c r="J267" s="2530" t="str">
        <f t="shared" si="62"/>
        <v>---</v>
      </c>
      <c r="K267" s="2527">
        <v>0</v>
      </c>
      <c r="L267" s="1670"/>
      <c r="M267" s="10"/>
      <c r="N267" s="201">
        <v>42309</v>
      </c>
      <c r="O267" s="710">
        <v>99.835620000000006</v>
      </c>
      <c r="P267" s="36">
        <f t="shared" si="63"/>
        <v>0.1088799999999992</v>
      </c>
      <c r="Q267" s="263">
        <f t="shared" si="58"/>
        <v>0.9</v>
      </c>
      <c r="R267" s="394">
        <f t="shared" si="60"/>
        <v>99.726670000000013</v>
      </c>
      <c r="S267" s="297">
        <f t="shared" si="67"/>
        <v>8.1660000000013611E-2</v>
      </c>
      <c r="T267" s="687">
        <f t="shared" si="61"/>
        <v>99.668155714285732</v>
      </c>
      <c r="U267" s="266">
        <f t="shared" si="54"/>
        <v>2.0914285714297876E-2</v>
      </c>
      <c r="V267" s="609" t="str">
        <f t="shared" si="64"/>
        <v>---</v>
      </c>
      <c r="W267" s="247">
        <v>0</v>
      </c>
      <c r="X267" s="645"/>
      <c r="Y267" s="216"/>
    </row>
    <row r="268" spans="1:25" ht="14.25" customHeight="1">
      <c r="A268" s="2513">
        <v>42339</v>
      </c>
      <c r="B268" s="2548">
        <v>99.221958294295675</v>
      </c>
      <c r="C268" s="2537">
        <f t="shared" si="68"/>
        <v>-2.2787706996652446E-2</v>
      </c>
      <c r="D268" s="1723">
        <f t="shared" si="59"/>
        <v>-0.47</v>
      </c>
      <c r="E268" s="1046">
        <f t="shared" ref="E268:E283" si="69">SUM(B266:B268)/3</f>
        <v>99.253893345183243</v>
      </c>
      <c r="F268" s="266">
        <f t="shared" si="65"/>
        <v>-4.4821195122565882E-2</v>
      </c>
      <c r="G268" s="611">
        <f t="shared" si="55"/>
        <v>99.357261015106999</v>
      </c>
      <c r="H268" s="633">
        <f t="shared" si="66"/>
        <v>-3.8777625543616523E-2</v>
      </c>
      <c r="I268" s="1709" t="s">
        <v>346</v>
      </c>
      <c r="J268" s="2530" t="str">
        <f t="shared" si="62"/>
        <v>---</v>
      </c>
      <c r="K268" s="2527">
        <v>0</v>
      </c>
      <c r="L268" s="1670"/>
      <c r="M268" s="10"/>
      <c r="N268" s="202">
        <v>42339</v>
      </c>
      <c r="O268" s="711">
        <v>99.834909999999994</v>
      </c>
      <c r="P268" s="242">
        <f t="shared" si="63"/>
        <v>-7.1000000001220087E-4</v>
      </c>
      <c r="Q268" s="543">
        <f t="shared" si="58"/>
        <v>0.86</v>
      </c>
      <c r="R268" s="492">
        <f t="shared" si="60"/>
        <v>99.799089999999993</v>
      </c>
      <c r="S268" s="490">
        <f t="shared" si="67"/>
        <v>7.2419999999979723E-2</v>
      </c>
      <c r="T268" s="688">
        <f t="shared" si="61"/>
        <v>99.690384285714302</v>
      </c>
      <c r="U268" s="267">
        <f t="shared" ref="U268:U310" si="70">T268-T267</f>
        <v>2.2228571428570376E-2</v>
      </c>
      <c r="V268" s="609" t="str">
        <f t="shared" si="64"/>
        <v>---</v>
      </c>
      <c r="W268" s="247">
        <v>0</v>
      </c>
      <c r="X268" s="645"/>
      <c r="Y268" s="216"/>
    </row>
    <row r="269" spans="1:25" ht="14.25" customHeight="1">
      <c r="A269" s="2515">
        <v>42370</v>
      </c>
      <c r="B269" s="2548">
        <v>99.217328967896094</v>
      </c>
      <c r="C269" s="2539">
        <f t="shared" si="68"/>
        <v>-4.629326399580691E-3</v>
      </c>
      <c r="D269" s="1747">
        <f t="shared" si="59"/>
        <v>-0.41</v>
      </c>
      <c r="E269" s="689">
        <f t="shared" si="69"/>
        <v>99.228011087828023</v>
      </c>
      <c r="F269" s="268">
        <f t="shared" si="65"/>
        <v>-2.5882257355220872E-2</v>
      </c>
      <c r="G269" s="1748">
        <f t="shared" si="55"/>
        <v>99.317892912812795</v>
      </c>
      <c r="H269" s="1747">
        <f t="shared" si="66"/>
        <v>-3.9368102294204732E-2</v>
      </c>
      <c r="I269" s="1711" t="s">
        <v>346</v>
      </c>
      <c r="J269" s="2531" t="str">
        <f t="shared" si="62"/>
        <v>---</v>
      </c>
      <c r="K269" s="2527">
        <v>0</v>
      </c>
      <c r="L269" s="1749"/>
      <c r="M269" s="10"/>
      <c r="N269" s="200">
        <v>42370</v>
      </c>
      <c r="O269" s="712">
        <v>99.727450000000005</v>
      </c>
      <c r="P269" s="244">
        <f t="shared" si="63"/>
        <v>-0.10745999999998901</v>
      </c>
      <c r="Q269" s="263">
        <f t="shared" si="58"/>
        <v>0.56999999999999995</v>
      </c>
      <c r="R269" s="642">
        <f t="shared" si="60"/>
        <v>99.799326666666659</v>
      </c>
      <c r="S269" s="643">
        <f t="shared" si="67"/>
        <v>2.3666666666599667E-4</v>
      </c>
      <c r="T269" s="687">
        <f t="shared" si="61"/>
        <v>99.70316428571428</v>
      </c>
      <c r="U269" s="266">
        <f t="shared" si="70"/>
        <v>1.2779999999978031E-2</v>
      </c>
      <c r="V269" s="609" t="str">
        <f t="shared" si="64"/>
        <v>---</v>
      </c>
      <c r="W269" s="247">
        <v>0</v>
      </c>
      <c r="X269" s="645"/>
      <c r="Y269" s="216"/>
    </row>
    <row r="270" spans="1:25" ht="14.25" customHeight="1">
      <c r="A270" s="2513">
        <v>42401</v>
      </c>
      <c r="B270" s="2548">
        <v>99.194678833081667</v>
      </c>
      <c r="C270" s="559">
        <f t="shared" si="68"/>
        <v>-2.2650134814426792E-2</v>
      </c>
      <c r="D270" s="970">
        <f t="shared" si="59"/>
        <v>-0.36</v>
      </c>
      <c r="E270" s="52">
        <f t="shared" si="69"/>
        <v>99.211322031757803</v>
      </c>
      <c r="F270" s="263">
        <f t="shared" si="65"/>
        <v>-1.6689056070219976E-2</v>
      </c>
      <c r="G270" s="638">
        <f t="shared" si="55"/>
        <v>99.278883258196302</v>
      </c>
      <c r="H270" s="970">
        <f t="shared" si="66"/>
        <v>-3.9009654616492639E-2</v>
      </c>
      <c r="I270" s="1715" t="s">
        <v>346</v>
      </c>
      <c r="J270" s="2491" t="str">
        <f t="shared" si="62"/>
        <v>---</v>
      </c>
      <c r="K270" s="2527">
        <v>0</v>
      </c>
      <c r="L270" s="1670"/>
      <c r="M270" s="10"/>
      <c r="N270" s="201">
        <v>42401</v>
      </c>
      <c r="O270" s="710">
        <v>99.573909999999998</v>
      </c>
      <c r="P270" s="36">
        <f t="shared" si="63"/>
        <v>-0.15354000000000667</v>
      </c>
      <c r="Q270" s="263">
        <f t="shared" si="58"/>
        <v>0.16</v>
      </c>
      <c r="R270" s="394">
        <f t="shared" si="60"/>
        <v>99.712090000000003</v>
      </c>
      <c r="S270" s="297">
        <f t="shared" si="67"/>
        <v>-8.7236666666655083E-2</v>
      </c>
      <c r="T270" s="687">
        <f t="shared" si="61"/>
        <v>99.700988571428553</v>
      </c>
      <c r="U270" s="266">
        <f t="shared" si="70"/>
        <v>-2.1757142857268263E-3</v>
      </c>
      <c r="V270" s="609" t="str">
        <f t="shared" si="64"/>
        <v>---</v>
      </c>
      <c r="W270" s="248">
        <v>0</v>
      </c>
      <c r="X270" s="645"/>
      <c r="Y270" s="216"/>
    </row>
    <row r="271" spans="1:25" ht="14.25" customHeight="1">
      <c r="A271" s="2513">
        <v>42430</v>
      </c>
      <c r="B271" s="2548">
        <v>99.210158537415822</v>
      </c>
      <c r="C271" s="2537">
        <f t="shared" si="68"/>
        <v>1.5479704334154576E-2</v>
      </c>
      <c r="D271" s="1723">
        <f t="shared" si="59"/>
        <v>-0.3</v>
      </c>
      <c r="E271" s="687">
        <f t="shared" si="69"/>
        <v>99.207388779464523</v>
      </c>
      <c r="F271" s="266">
        <f t="shared" si="65"/>
        <v>-3.9332522932795655E-3</v>
      </c>
      <c r="G271" s="1722">
        <f t="shared" si="55"/>
        <v>99.248609750515243</v>
      </c>
      <c r="H271" s="1723">
        <f t="shared" si="66"/>
        <v>-3.0273507681059186E-2</v>
      </c>
      <c r="I271" s="1709" t="s">
        <v>349</v>
      </c>
      <c r="J271" s="2531" t="str">
        <f t="shared" si="62"/>
        <v>---</v>
      </c>
      <c r="K271" s="2527">
        <v>0</v>
      </c>
      <c r="L271" s="1670"/>
      <c r="M271" s="10"/>
      <c r="N271" s="201">
        <v>42430</v>
      </c>
      <c r="O271" s="710">
        <v>99.545079999999999</v>
      </c>
      <c r="P271" s="36">
        <f t="shared" si="63"/>
        <v>-2.8829999999999245E-2</v>
      </c>
      <c r="Q271" s="263">
        <f t="shared" si="58"/>
        <v>-0.06</v>
      </c>
      <c r="R271" s="394">
        <f t="shared" si="60"/>
        <v>99.615479999999991</v>
      </c>
      <c r="S271" s="297">
        <f t="shared" si="67"/>
        <v>-9.6610000000012519E-2</v>
      </c>
      <c r="T271" s="687">
        <f t="shared" si="61"/>
        <v>99.694479999999999</v>
      </c>
      <c r="U271" s="266">
        <f t="shared" si="70"/>
        <v>-6.5085714285544327E-3</v>
      </c>
      <c r="V271" s="609" t="str">
        <f t="shared" si="64"/>
        <v>---</v>
      </c>
      <c r="W271" s="248">
        <v>0</v>
      </c>
      <c r="X271" s="645"/>
      <c r="Y271" s="216"/>
    </row>
    <row r="272" spans="1:25" ht="14.25" customHeight="1">
      <c r="A272" s="2516">
        <v>42461</v>
      </c>
      <c r="B272" s="2548">
        <v>99.259007653648652</v>
      </c>
      <c r="C272" s="593">
        <f t="shared" si="68"/>
        <v>4.884911623283017E-2</v>
      </c>
      <c r="D272" s="1725">
        <f t="shared" si="59"/>
        <v>-0.23</v>
      </c>
      <c r="E272" s="683">
        <f t="shared" si="69"/>
        <v>99.221281674715385</v>
      </c>
      <c r="F272" s="693">
        <f t="shared" si="65"/>
        <v>1.3892895250862125E-2</v>
      </c>
      <c r="G272" s="1724">
        <f t="shared" ref="G272" si="71">SUM(B266:B272)/7</f>
        <v>99.23469343251314</v>
      </c>
      <c r="H272" s="1725">
        <f t="shared" si="66"/>
        <v>-1.3916318002102912E-2</v>
      </c>
      <c r="I272" s="1712" t="s">
        <v>349</v>
      </c>
      <c r="J272" s="2534" t="str">
        <f t="shared" si="62"/>
        <v>---</v>
      </c>
      <c r="K272" s="2527">
        <v>0</v>
      </c>
      <c r="L272" s="1670"/>
      <c r="M272" s="10"/>
      <c r="N272" s="201">
        <v>42461</v>
      </c>
      <c r="O272" s="710">
        <v>99.551100000000005</v>
      </c>
      <c r="P272" s="36">
        <f t="shared" si="63"/>
        <v>6.0200000000065756E-3</v>
      </c>
      <c r="Q272" s="263">
        <f t="shared" si="58"/>
        <v>-0.14000000000000001</v>
      </c>
      <c r="R272" s="394">
        <f t="shared" si="60"/>
        <v>99.556696666666667</v>
      </c>
      <c r="S272" s="297">
        <f t="shared" si="67"/>
        <v>-5.878333333332364E-2</v>
      </c>
      <c r="T272" s="687">
        <f t="shared" si="61"/>
        <v>99.684972857142867</v>
      </c>
      <c r="U272" s="266">
        <f t="shared" si="70"/>
        <v>-9.5071428571316119E-3</v>
      </c>
      <c r="V272" s="609" t="str">
        <f t="shared" si="64"/>
        <v>---</v>
      </c>
      <c r="W272" s="248">
        <v>0</v>
      </c>
      <c r="X272" s="645"/>
      <c r="Y272" s="216"/>
    </row>
    <row r="273" spans="1:25" ht="14.25" customHeight="1">
      <c r="A273" s="2513">
        <v>42491</v>
      </c>
      <c r="B273" s="2548">
        <v>99.348744885955057</v>
      </c>
      <c r="C273" s="2537">
        <f t="shared" si="68"/>
        <v>8.9737232306404735E-2</v>
      </c>
      <c r="D273" s="1723">
        <f t="shared" si="59"/>
        <v>-0.15</v>
      </c>
      <c r="E273" s="687">
        <f t="shared" si="69"/>
        <v>99.272637025673177</v>
      </c>
      <c r="F273" s="266">
        <f t="shared" si="65"/>
        <v>5.1355350957791757E-2</v>
      </c>
      <c r="G273" s="1722">
        <f t="shared" ref="G273:G275" si="72">SUM(B267:B273)/7</f>
        <v>99.242374739083616</v>
      </c>
      <c r="H273" s="1723">
        <f t="shared" si="66"/>
        <v>7.681306570475499E-3</v>
      </c>
      <c r="I273" s="1716" t="s">
        <v>344</v>
      </c>
      <c r="J273" s="2531" t="str">
        <f t="shared" si="62"/>
        <v>---</v>
      </c>
      <c r="K273" s="2527">
        <v>0</v>
      </c>
      <c r="L273" s="1670"/>
      <c r="M273" s="10"/>
      <c r="N273" s="250">
        <v>42491</v>
      </c>
      <c r="O273" s="713">
        <v>99.601439999999997</v>
      </c>
      <c r="P273" s="251">
        <f t="shared" si="63"/>
        <v>5.0339999999991392E-2</v>
      </c>
      <c r="Q273" s="693">
        <f t="shared" si="58"/>
        <v>-0.08</v>
      </c>
      <c r="R273" s="393">
        <f t="shared" si="60"/>
        <v>99.565873333333343</v>
      </c>
      <c r="S273" s="295">
        <f t="shared" si="67"/>
        <v>9.1766666666757146E-3</v>
      </c>
      <c r="T273" s="683">
        <f t="shared" si="61"/>
        <v>99.667072857142855</v>
      </c>
      <c r="U273" s="693">
        <f t="shared" si="70"/>
        <v>-1.7900000000011573E-2</v>
      </c>
      <c r="V273" s="608" t="str">
        <f t="shared" si="64"/>
        <v>谷</v>
      </c>
      <c r="W273" s="255">
        <v>-1</v>
      </c>
      <c r="X273" s="645"/>
      <c r="Y273" s="216"/>
    </row>
    <row r="274" spans="1:25" ht="14.25" customHeight="1">
      <c r="A274" s="2513">
        <v>42522</v>
      </c>
      <c r="B274" s="2548">
        <v>99.48299173826517</v>
      </c>
      <c r="C274" s="2537">
        <f t="shared" si="68"/>
        <v>0.13424685231011324</v>
      </c>
      <c r="D274" s="1723">
        <f t="shared" si="59"/>
        <v>-0.01</v>
      </c>
      <c r="E274" s="687">
        <f t="shared" si="69"/>
        <v>99.363581425956298</v>
      </c>
      <c r="F274" s="266">
        <f t="shared" si="65"/>
        <v>9.0944400283120785E-2</v>
      </c>
      <c r="G274" s="1722">
        <f t="shared" si="72"/>
        <v>99.27640984436546</v>
      </c>
      <c r="H274" s="1723">
        <f t="shared" si="66"/>
        <v>3.4035105281844835E-2</v>
      </c>
      <c r="I274" s="1716" t="s">
        <v>343</v>
      </c>
      <c r="J274" s="2531" t="str">
        <f t="shared" si="62"/>
        <v>---</v>
      </c>
      <c r="K274" s="2527">
        <v>0</v>
      </c>
      <c r="L274" s="1670"/>
      <c r="M274" s="10"/>
      <c r="N274" s="201">
        <v>42522</v>
      </c>
      <c r="O274" s="710">
        <v>99.688519999999997</v>
      </c>
      <c r="P274" s="36">
        <f t="shared" si="63"/>
        <v>8.7080000000000268E-2</v>
      </c>
      <c r="Q274" s="263">
        <f t="shared" ref="Q274:Q310" si="73">ROUND((O274-O262)/O262*100,2)</f>
        <v>0.05</v>
      </c>
      <c r="R274" s="394">
        <f t="shared" si="60"/>
        <v>99.613686666666652</v>
      </c>
      <c r="S274" s="297">
        <f t="shared" si="67"/>
        <v>4.781333333330906E-2</v>
      </c>
      <c r="T274" s="52">
        <f t="shared" si="61"/>
        <v>99.646058571428583</v>
      </c>
      <c r="U274" s="263">
        <f t="shared" si="70"/>
        <v>-2.1014285714272773E-2</v>
      </c>
      <c r="V274" s="609" t="str">
        <f t="shared" si="64"/>
        <v>---</v>
      </c>
      <c r="W274" s="248">
        <v>0</v>
      </c>
      <c r="X274" s="645"/>
      <c r="Y274" s="216"/>
    </row>
    <row r="275" spans="1:25" ht="14.25" customHeight="1">
      <c r="A275" s="2513">
        <v>42552</v>
      </c>
      <c r="B275" s="2548">
        <v>99.666122648031177</v>
      </c>
      <c r="C275" s="2537">
        <f t="shared" si="68"/>
        <v>0.18313090976600677</v>
      </c>
      <c r="D275" s="1723">
        <f t="shared" si="59"/>
        <v>0.2</v>
      </c>
      <c r="E275" s="687">
        <f t="shared" si="69"/>
        <v>99.499286424083792</v>
      </c>
      <c r="F275" s="266">
        <f t="shared" si="65"/>
        <v>0.13570499812749404</v>
      </c>
      <c r="G275" s="1722">
        <f t="shared" si="72"/>
        <v>99.339861894899087</v>
      </c>
      <c r="H275" s="1723">
        <f t="shared" si="66"/>
        <v>6.3452050533626903E-2</v>
      </c>
      <c r="I275" s="1716" t="s">
        <v>343</v>
      </c>
      <c r="J275" s="2531" t="str">
        <f t="shared" si="62"/>
        <v>---</v>
      </c>
      <c r="K275" s="2527">
        <v>0</v>
      </c>
      <c r="L275" s="1670"/>
      <c r="M275" s="10"/>
      <c r="N275" s="201">
        <v>42552</v>
      </c>
      <c r="O275" s="710">
        <v>99.764939999999996</v>
      </c>
      <c r="P275" s="36">
        <f t="shared" si="63"/>
        <v>7.6419999999998822E-2</v>
      </c>
      <c r="Q275" s="263">
        <f t="shared" si="73"/>
        <v>0.18</v>
      </c>
      <c r="R275" s="394">
        <f t="shared" si="60"/>
        <v>99.684966666666654</v>
      </c>
      <c r="S275" s="297">
        <f t="shared" si="67"/>
        <v>7.1280000000001564E-2</v>
      </c>
      <c r="T275" s="687">
        <f t="shared" si="61"/>
        <v>99.636062857142861</v>
      </c>
      <c r="U275" s="266">
        <f t="shared" si="70"/>
        <v>-9.9957142857221015E-3</v>
      </c>
      <c r="V275" s="609" t="str">
        <f t="shared" si="64"/>
        <v>---</v>
      </c>
      <c r="W275" s="248">
        <v>0</v>
      </c>
      <c r="X275" s="645"/>
      <c r="Y275" s="216"/>
    </row>
    <row r="276" spans="1:25" ht="14.25" customHeight="1">
      <c r="A276" s="2513">
        <v>42583</v>
      </c>
      <c r="B276" s="2548">
        <v>99.868660723677678</v>
      </c>
      <c r="C276" s="2537">
        <f t="shared" si="68"/>
        <v>0.20253807564650117</v>
      </c>
      <c r="D276" s="1723">
        <f t="shared" si="59"/>
        <v>0.45</v>
      </c>
      <c r="E276" s="687">
        <f t="shared" si="69"/>
        <v>99.67259170332467</v>
      </c>
      <c r="F276" s="266">
        <f t="shared" si="65"/>
        <v>0.17330527924087846</v>
      </c>
      <c r="G276" s="1722">
        <f t="shared" ref="G276:G283" si="74">SUM(B270:B276)/7</f>
        <v>99.432909288582181</v>
      </c>
      <c r="H276" s="1723">
        <f t="shared" si="66"/>
        <v>9.304739368309356E-2</v>
      </c>
      <c r="I276" s="1716" t="s">
        <v>343</v>
      </c>
      <c r="J276" s="2531" t="str">
        <f t="shared" si="62"/>
        <v>---</v>
      </c>
      <c r="K276" s="2527">
        <v>0</v>
      </c>
      <c r="L276" s="1670"/>
      <c r="M276" s="10"/>
      <c r="N276" s="201">
        <v>42583</v>
      </c>
      <c r="O276" s="710">
        <v>99.849540000000005</v>
      </c>
      <c r="P276" s="36">
        <f t="shared" si="63"/>
        <v>8.460000000000889E-2</v>
      </c>
      <c r="Q276" s="263">
        <f t="shared" si="73"/>
        <v>0.26</v>
      </c>
      <c r="R276" s="394">
        <f t="shared" si="60"/>
        <v>99.76766666666667</v>
      </c>
      <c r="S276" s="297">
        <f t="shared" si="67"/>
        <v>8.2700000000016871E-2</v>
      </c>
      <c r="T276" s="687">
        <f t="shared" si="61"/>
        <v>99.653504285714277</v>
      </c>
      <c r="U276" s="266">
        <f t="shared" si="70"/>
        <v>1.7441428571416395E-2</v>
      </c>
      <c r="V276" s="609" t="str">
        <f t="shared" si="64"/>
        <v>---</v>
      </c>
      <c r="W276" s="248">
        <v>0</v>
      </c>
      <c r="X276" s="645"/>
      <c r="Y276" s="216"/>
    </row>
    <row r="277" spans="1:25" ht="14.25" customHeight="1">
      <c r="A277" s="2513">
        <v>42614</v>
      </c>
      <c r="B277" s="2548">
        <v>100.08240354479597</v>
      </c>
      <c r="C277" s="2537">
        <f t="shared" si="68"/>
        <v>0.21374282111828791</v>
      </c>
      <c r="D277" s="1723">
        <f t="shared" si="59"/>
        <v>0.73</v>
      </c>
      <c r="E277" s="687">
        <f t="shared" si="69"/>
        <v>99.872395638834931</v>
      </c>
      <c r="F277" s="266">
        <f t="shared" si="65"/>
        <v>0.19980393551026054</v>
      </c>
      <c r="G277" s="1722">
        <f t="shared" si="74"/>
        <v>99.559727104541352</v>
      </c>
      <c r="H277" s="1723">
        <f t="shared" si="66"/>
        <v>0.1268178159591713</v>
      </c>
      <c r="I277" s="1716" t="s">
        <v>343</v>
      </c>
      <c r="J277" s="2531" t="str">
        <f t="shared" si="62"/>
        <v>---</v>
      </c>
      <c r="K277" s="2527">
        <v>0</v>
      </c>
      <c r="L277" s="1670"/>
      <c r="M277" s="10"/>
      <c r="N277" s="201">
        <v>42614</v>
      </c>
      <c r="O277" s="710">
        <v>99.895790000000005</v>
      </c>
      <c r="P277" s="36">
        <f t="shared" si="63"/>
        <v>4.6250000000000568E-2</v>
      </c>
      <c r="Q277" s="263">
        <f t="shared" si="73"/>
        <v>0.28000000000000003</v>
      </c>
      <c r="R277" s="394">
        <f t="shared" si="60"/>
        <v>99.836756666666659</v>
      </c>
      <c r="S277" s="297">
        <f t="shared" si="67"/>
        <v>6.9089999999988549E-2</v>
      </c>
      <c r="T277" s="687">
        <f t="shared" si="61"/>
        <v>99.699487142857151</v>
      </c>
      <c r="U277" s="266">
        <f t="shared" si="70"/>
        <v>4.5982857142874423E-2</v>
      </c>
      <c r="V277" s="609" t="str">
        <f t="shared" si="64"/>
        <v>---</v>
      </c>
      <c r="W277" s="248">
        <v>0</v>
      </c>
      <c r="X277" s="645"/>
      <c r="Y277" s="216"/>
    </row>
    <row r="278" spans="1:25" ht="14.25" customHeight="1">
      <c r="A278" s="2513">
        <v>42644</v>
      </c>
      <c r="B278" s="2548">
        <v>100.295808185672</v>
      </c>
      <c r="C278" s="2537">
        <f t="shared" si="68"/>
        <v>0.2134046408760355</v>
      </c>
      <c r="D278" s="1723">
        <f t="shared" si="59"/>
        <v>1.01</v>
      </c>
      <c r="E278" s="687">
        <f t="shared" si="69"/>
        <v>100.08229081804855</v>
      </c>
      <c r="F278" s="266">
        <f t="shared" si="65"/>
        <v>0.20989517921361767</v>
      </c>
      <c r="G278" s="1722">
        <f t="shared" si="74"/>
        <v>99.714819911435114</v>
      </c>
      <c r="H278" s="1723">
        <f t="shared" si="66"/>
        <v>0.15509280689376226</v>
      </c>
      <c r="I278" s="1716" t="s">
        <v>343</v>
      </c>
      <c r="J278" s="2531" t="str">
        <f t="shared" si="62"/>
        <v>---</v>
      </c>
      <c r="K278" s="2527">
        <v>0</v>
      </c>
      <c r="L278" s="1668" t="s">
        <v>587</v>
      </c>
      <c r="M278" s="432"/>
      <c r="N278" s="201">
        <v>42644</v>
      </c>
      <c r="O278" s="710">
        <v>99.845179999999999</v>
      </c>
      <c r="P278" s="36">
        <f t="shared" si="63"/>
        <v>-5.0610000000006039E-2</v>
      </c>
      <c r="Q278" s="263">
        <f t="shared" si="73"/>
        <v>0.12</v>
      </c>
      <c r="R278" s="394">
        <f t="shared" ref="R278:R281" si="75">SUM(O276:O278)/3</f>
        <v>99.863503333333327</v>
      </c>
      <c r="S278" s="297">
        <f t="shared" si="67"/>
        <v>2.6746666666667807E-2</v>
      </c>
      <c r="T278" s="687">
        <f t="shared" si="61"/>
        <v>99.742358571428568</v>
      </c>
      <c r="U278" s="266">
        <f t="shared" si="70"/>
        <v>4.2871428571416459E-2</v>
      </c>
      <c r="V278" s="609" t="str">
        <f t="shared" si="64"/>
        <v>---</v>
      </c>
      <c r="W278" s="248">
        <v>0</v>
      </c>
      <c r="X278" s="646" t="s">
        <v>587</v>
      </c>
      <c r="Y278" s="216"/>
    </row>
    <row r="279" spans="1:25" ht="14.25" customHeight="1">
      <c r="A279" s="2513">
        <v>42675</v>
      </c>
      <c r="B279" s="2548">
        <v>100.53040909228906</v>
      </c>
      <c r="C279" s="2537">
        <f t="shared" si="68"/>
        <v>0.2346009066170609</v>
      </c>
      <c r="D279" s="1723">
        <f t="shared" si="59"/>
        <v>1.3</v>
      </c>
      <c r="E279" s="687">
        <f t="shared" si="69"/>
        <v>100.30287360758568</v>
      </c>
      <c r="F279" s="266">
        <f t="shared" si="65"/>
        <v>0.22058278953713284</v>
      </c>
      <c r="G279" s="1722">
        <f t="shared" si="74"/>
        <v>99.896448688383742</v>
      </c>
      <c r="H279" s="1723">
        <f t="shared" si="66"/>
        <v>0.181628776948628</v>
      </c>
      <c r="I279" s="1716" t="s">
        <v>343</v>
      </c>
      <c r="J279" s="2531" t="str">
        <f t="shared" si="62"/>
        <v>---</v>
      </c>
      <c r="K279" s="2527">
        <v>0</v>
      </c>
      <c r="L279" s="1668" t="s">
        <v>588</v>
      </c>
      <c r="M279" s="432"/>
      <c r="N279" s="201">
        <v>42675</v>
      </c>
      <c r="O279" s="710">
        <v>99.801670000000001</v>
      </c>
      <c r="P279" s="36">
        <f t="shared" si="63"/>
        <v>-4.3509999999997717E-2</v>
      </c>
      <c r="Q279" s="263">
        <f t="shared" si="73"/>
        <v>-0.03</v>
      </c>
      <c r="R279" s="394">
        <f t="shared" si="75"/>
        <v>99.847546666666673</v>
      </c>
      <c r="S279" s="297">
        <f t="shared" si="67"/>
        <v>-1.5956666666653518E-2</v>
      </c>
      <c r="T279" s="687">
        <f t="shared" si="61"/>
        <v>99.77815428571428</v>
      </c>
      <c r="U279" s="266">
        <f t="shared" si="70"/>
        <v>3.5795714285711711E-2</v>
      </c>
      <c r="V279" s="609" t="str">
        <f t="shared" si="64"/>
        <v>---</v>
      </c>
      <c r="W279" s="248">
        <v>0</v>
      </c>
      <c r="X279" s="646" t="s">
        <v>588</v>
      </c>
      <c r="Y279" s="216"/>
    </row>
    <row r="280" spans="1:25" ht="14.25" customHeight="1">
      <c r="A280" s="2514">
        <v>42705</v>
      </c>
      <c r="B280" s="2548">
        <v>100.75417327163925</v>
      </c>
      <c r="C280" s="2538">
        <f t="shared" si="68"/>
        <v>0.22376417935018367</v>
      </c>
      <c r="D280" s="1739">
        <f t="shared" si="59"/>
        <v>1.54</v>
      </c>
      <c r="E280" s="688">
        <f t="shared" si="69"/>
        <v>100.52679684986678</v>
      </c>
      <c r="F280" s="267">
        <f t="shared" si="65"/>
        <v>0.22392324228110283</v>
      </c>
      <c r="G280" s="708">
        <f t="shared" si="74"/>
        <v>100.09722417205292</v>
      </c>
      <c r="H280" s="1739">
        <f t="shared" si="66"/>
        <v>0.20077548366917597</v>
      </c>
      <c r="I280" s="1750" t="s">
        <v>343</v>
      </c>
      <c r="J280" s="2531" t="str">
        <f t="shared" si="62"/>
        <v>---</v>
      </c>
      <c r="K280" s="2527">
        <v>0</v>
      </c>
      <c r="L280" s="1672" t="s">
        <v>589</v>
      </c>
      <c r="M280" s="432"/>
      <c r="N280" s="202">
        <v>42705</v>
      </c>
      <c r="O280" s="711">
        <v>99.916780000000003</v>
      </c>
      <c r="P280" s="36">
        <f t="shared" si="63"/>
        <v>0.11511000000000138</v>
      </c>
      <c r="Q280" s="543">
        <f t="shared" si="73"/>
        <v>0.08</v>
      </c>
      <c r="R280" s="394">
        <f t="shared" si="75"/>
        <v>99.854543333333325</v>
      </c>
      <c r="S280" s="297">
        <f t="shared" si="67"/>
        <v>6.996666666651663E-3</v>
      </c>
      <c r="T280" s="687">
        <f t="shared" si="61"/>
        <v>99.82320285714286</v>
      </c>
      <c r="U280" s="266">
        <f t="shared" si="70"/>
        <v>4.5048571428580431E-2</v>
      </c>
      <c r="V280" s="627" t="s">
        <v>345</v>
      </c>
      <c r="W280" s="261">
        <v>0</v>
      </c>
      <c r="X280" s="646" t="s">
        <v>589</v>
      </c>
      <c r="Y280" s="216"/>
    </row>
    <row r="281" spans="1:25" ht="14.25" customHeight="1">
      <c r="A281" s="2519">
        <v>42736</v>
      </c>
      <c r="B281" s="2548">
        <v>100.9391787529231</v>
      </c>
      <c r="C281" s="2542">
        <f t="shared" si="68"/>
        <v>0.18500548128385219</v>
      </c>
      <c r="D281" s="1742">
        <f t="shared" si="59"/>
        <v>1.74</v>
      </c>
      <c r="E281" s="1743">
        <f t="shared" si="69"/>
        <v>100.74125370561713</v>
      </c>
      <c r="F281" s="1744">
        <f t="shared" si="65"/>
        <v>0.2144568557503419</v>
      </c>
      <c r="G281" s="1745">
        <f t="shared" si="74"/>
        <v>100.30525088843261</v>
      </c>
      <c r="H281" s="1742">
        <f t="shared" si="66"/>
        <v>0.20802671637969183</v>
      </c>
      <c r="I281" s="1746" t="s">
        <v>343</v>
      </c>
      <c r="J281" s="2535" t="str">
        <f t="shared" si="62"/>
        <v>---</v>
      </c>
      <c r="K281" s="2527">
        <v>0</v>
      </c>
      <c r="L281" s="1668" t="s">
        <v>590</v>
      </c>
      <c r="M281" s="432"/>
      <c r="N281" s="200">
        <v>42736</v>
      </c>
      <c r="O281" s="717">
        <v>100.0468</v>
      </c>
      <c r="P281" s="512">
        <f t="shared" si="63"/>
        <v>0.1300200000000018</v>
      </c>
      <c r="Q281" s="263">
        <f t="shared" si="73"/>
        <v>0.32</v>
      </c>
      <c r="R281" s="642">
        <f t="shared" si="75"/>
        <v>99.921750000000017</v>
      </c>
      <c r="S281" s="643">
        <f t="shared" si="67"/>
        <v>6.7206666666692172E-2</v>
      </c>
      <c r="T281" s="689">
        <f t="shared" si="61"/>
        <v>99.874385714285708</v>
      </c>
      <c r="U281" s="268">
        <f t="shared" si="70"/>
        <v>5.1182857142848093E-2</v>
      </c>
      <c r="V281" s="618" t="s">
        <v>345</v>
      </c>
      <c r="W281" s="616">
        <v>0</v>
      </c>
      <c r="X281" s="647" t="s">
        <v>590</v>
      </c>
      <c r="Y281" s="216"/>
    </row>
    <row r="282" spans="1:25" ht="14.25" customHeight="1">
      <c r="A282" s="2520">
        <v>42767</v>
      </c>
      <c r="B282" s="2548">
        <v>101.04160963403852</v>
      </c>
      <c r="C282" s="2537">
        <f t="shared" si="68"/>
        <v>0.1024308811154242</v>
      </c>
      <c r="D282" s="523">
        <f t="shared" si="59"/>
        <v>1.86</v>
      </c>
      <c r="E282" s="521">
        <f t="shared" si="69"/>
        <v>100.91165388620028</v>
      </c>
      <c r="F282" s="697">
        <f t="shared" si="65"/>
        <v>0.17040018058315809</v>
      </c>
      <c r="G282" s="636">
        <f t="shared" si="74"/>
        <v>100.50174902929079</v>
      </c>
      <c r="H282" s="523">
        <f t="shared" si="66"/>
        <v>0.19649814085818207</v>
      </c>
      <c r="I282" s="1680" t="s">
        <v>343</v>
      </c>
      <c r="J282" s="232" t="str">
        <f t="shared" si="62"/>
        <v>---</v>
      </c>
      <c r="K282" s="2527">
        <v>0</v>
      </c>
      <c r="L282" s="1668" t="s">
        <v>591</v>
      </c>
      <c r="M282" s="432"/>
      <c r="N282" s="201">
        <v>42767</v>
      </c>
      <c r="O282" s="716">
        <v>100.1618</v>
      </c>
      <c r="P282" s="511">
        <f t="shared" si="63"/>
        <v>0.11499999999999488</v>
      </c>
      <c r="Q282" s="263">
        <f t="shared" si="73"/>
        <v>0.59</v>
      </c>
      <c r="R282" s="394">
        <f t="shared" ref="R282" si="76">SUM(O280:O282)/3</f>
        <v>100.04179333333333</v>
      </c>
      <c r="S282" s="297">
        <f t="shared" si="67"/>
        <v>0.12004333333331374</v>
      </c>
      <c r="T282" s="687">
        <f t="shared" ref="T282:T294" si="77">SUM(O276:O282)/7</f>
        <v>99.931079999999994</v>
      </c>
      <c r="U282" s="266">
        <f t="shared" si="70"/>
        <v>5.6694285714286252E-2</v>
      </c>
      <c r="V282" s="618" t="s">
        <v>345</v>
      </c>
      <c r="W282" s="616">
        <v>0</v>
      </c>
      <c r="X282" s="646" t="s">
        <v>591</v>
      </c>
      <c r="Y282" s="216"/>
    </row>
    <row r="283" spans="1:25" ht="14.25" customHeight="1">
      <c r="A283" s="2513">
        <v>42795</v>
      </c>
      <c r="B283" s="2548">
        <v>101.06320309664308</v>
      </c>
      <c r="C283" s="2543">
        <f t="shared" si="68"/>
        <v>2.1593462604556635E-2</v>
      </c>
      <c r="D283" s="523">
        <f t="shared" si="59"/>
        <v>1.87</v>
      </c>
      <c r="E283" s="521">
        <f t="shared" si="69"/>
        <v>101.01466382786823</v>
      </c>
      <c r="F283" s="697">
        <f t="shared" si="65"/>
        <v>0.10300994166794908</v>
      </c>
      <c r="G283" s="636">
        <f t="shared" si="74"/>
        <v>100.67239793971443</v>
      </c>
      <c r="H283" s="523">
        <f t="shared" si="66"/>
        <v>0.17064891042363683</v>
      </c>
      <c r="I283" s="1680" t="s">
        <v>350</v>
      </c>
      <c r="J283" s="232" t="str">
        <f t="shared" si="62"/>
        <v>山</v>
      </c>
      <c r="K283" s="2527">
        <v>1</v>
      </c>
      <c r="L283" s="1668" t="s">
        <v>592</v>
      </c>
      <c r="M283" s="432"/>
      <c r="N283" s="201">
        <v>42795</v>
      </c>
      <c r="O283" s="716">
        <v>100.2435</v>
      </c>
      <c r="P283" s="511">
        <f t="shared" si="63"/>
        <v>8.1699999999997885E-2</v>
      </c>
      <c r="Q283" s="263">
        <f t="shared" si="73"/>
        <v>0.7</v>
      </c>
      <c r="R283" s="394">
        <f t="shared" ref="R283" si="78">SUM(O281:O283)/3</f>
        <v>100.15069999999999</v>
      </c>
      <c r="S283" s="297">
        <f t="shared" si="67"/>
        <v>0.10890666666665538</v>
      </c>
      <c r="T283" s="687">
        <f t="shared" si="77"/>
        <v>99.98736000000001</v>
      </c>
      <c r="U283" s="266">
        <f t="shared" si="70"/>
        <v>5.6280000000015207E-2</v>
      </c>
      <c r="V283" s="618" t="s">
        <v>345</v>
      </c>
      <c r="W283" s="616">
        <v>0</v>
      </c>
      <c r="X283" s="646" t="s">
        <v>592</v>
      </c>
      <c r="Y283" s="216"/>
    </row>
    <row r="284" spans="1:25" ht="14.25" customHeight="1">
      <c r="A284" s="2513">
        <v>42826</v>
      </c>
      <c r="B284" s="2548">
        <v>101.04063125739393</v>
      </c>
      <c r="C284" s="2543">
        <f t="shared" si="68"/>
        <v>-2.2571839249152958E-2</v>
      </c>
      <c r="D284" s="523">
        <f t="shared" si="59"/>
        <v>1.79</v>
      </c>
      <c r="E284" s="521">
        <f t="shared" ref="E284:E301" si="79">SUM(B282:B284)/3</f>
        <v>101.04848132935849</v>
      </c>
      <c r="F284" s="697">
        <f t="shared" si="65"/>
        <v>3.3817501490261748E-2</v>
      </c>
      <c r="G284" s="636">
        <f t="shared" ref="G284:G301" si="80">SUM(B278:B284)/7</f>
        <v>100.80928761294271</v>
      </c>
      <c r="H284" s="523">
        <f t="shared" si="66"/>
        <v>0.13688967322828205</v>
      </c>
      <c r="I284" s="1680" t="s">
        <v>350</v>
      </c>
      <c r="J284" s="2491" t="str">
        <f t="shared" si="62"/>
        <v>---</v>
      </c>
      <c r="K284" s="2527">
        <v>0</v>
      </c>
      <c r="L284" s="1668" t="s">
        <v>593</v>
      </c>
      <c r="M284" s="432"/>
      <c r="N284" s="201">
        <v>42826</v>
      </c>
      <c r="O284" s="716">
        <v>100.2529</v>
      </c>
      <c r="P284" s="511">
        <f t="shared" si="63"/>
        <v>9.3999999999994088E-3</v>
      </c>
      <c r="Q284" s="263">
        <f t="shared" si="73"/>
        <v>0.7</v>
      </c>
      <c r="R284" s="394">
        <f t="shared" ref="R284:R294" si="81">SUM(O282:O284)/3</f>
        <v>100.21940000000001</v>
      </c>
      <c r="S284" s="297">
        <f t="shared" si="67"/>
        <v>6.8700000000021078E-2</v>
      </c>
      <c r="T284" s="687">
        <f t="shared" si="77"/>
        <v>100.03837571428572</v>
      </c>
      <c r="U284" s="266">
        <f t="shared" si="70"/>
        <v>5.1015714285711056E-2</v>
      </c>
      <c r="V284" s="618" t="s">
        <v>345</v>
      </c>
      <c r="W284" s="616">
        <v>0</v>
      </c>
      <c r="X284" s="646" t="s">
        <v>593</v>
      </c>
      <c r="Y284" s="216"/>
    </row>
    <row r="285" spans="1:25" ht="14.25" customHeight="1">
      <c r="A285" s="2513">
        <v>42856</v>
      </c>
      <c r="B285" s="2548">
        <v>100.9865784451865</v>
      </c>
      <c r="C285" s="2543">
        <f t="shared" si="68"/>
        <v>-5.4052812207430634E-2</v>
      </c>
      <c r="D285" s="523">
        <f t="shared" si="59"/>
        <v>1.65</v>
      </c>
      <c r="E285" s="521">
        <f t="shared" si="79"/>
        <v>101.03013759974117</v>
      </c>
      <c r="F285" s="697">
        <f t="shared" si="65"/>
        <v>-1.8343729617328108E-2</v>
      </c>
      <c r="G285" s="636">
        <f t="shared" si="80"/>
        <v>100.90796907858763</v>
      </c>
      <c r="H285" s="523">
        <f t="shared" si="66"/>
        <v>9.8681465644915534E-2</v>
      </c>
      <c r="I285" s="1687" t="s">
        <v>281</v>
      </c>
      <c r="J285" s="2491" t="str">
        <f t="shared" si="62"/>
        <v>---</v>
      </c>
      <c r="K285" s="2527">
        <v>0</v>
      </c>
      <c r="L285" s="1668" t="s">
        <v>584</v>
      </c>
      <c r="M285" s="432"/>
      <c r="N285" s="201">
        <v>42856</v>
      </c>
      <c r="O285" s="716">
        <v>100.24160000000001</v>
      </c>
      <c r="P285" s="511">
        <f t="shared" si="63"/>
        <v>-1.1299999999991428E-2</v>
      </c>
      <c r="Q285" s="263">
        <f t="shared" si="73"/>
        <v>0.64</v>
      </c>
      <c r="R285" s="394">
        <f t="shared" si="81"/>
        <v>100.246</v>
      </c>
      <c r="S285" s="297">
        <f t="shared" si="67"/>
        <v>2.6599999999987745E-2</v>
      </c>
      <c r="T285" s="687">
        <f t="shared" si="77"/>
        <v>100.09500714285716</v>
      </c>
      <c r="U285" s="266">
        <f t="shared" si="70"/>
        <v>5.6631428571435549E-2</v>
      </c>
      <c r="V285" s="618" t="s">
        <v>345</v>
      </c>
      <c r="W285" s="616">
        <v>0</v>
      </c>
      <c r="X285" s="646" t="s">
        <v>584</v>
      </c>
      <c r="Y285" s="216"/>
    </row>
    <row r="286" spans="1:25" ht="14.25" customHeight="1">
      <c r="A286" s="2513">
        <v>42887</v>
      </c>
      <c r="B286" s="2548">
        <v>100.91996329714998</v>
      </c>
      <c r="C286" s="2543">
        <f t="shared" si="68"/>
        <v>-6.661514803651869E-2</v>
      </c>
      <c r="D286" s="523">
        <f t="shared" ref="D286:D349" si="82">ROUND((B286-B274)/B274*100,2)</f>
        <v>1.44</v>
      </c>
      <c r="E286" s="521">
        <f t="shared" si="79"/>
        <v>100.98239099991014</v>
      </c>
      <c r="F286" s="697">
        <f t="shared" si="65"/>
        <v>-4.7746599831029357E-2</v>
      </c>
      <c r="G286" s="636">
        <f t="shared" si="80"/>
        <v>100.96361967928205</v>
      </c>
      <c r="H286" s="523">
        <f t="shared" si="66"/>
        <v>5.5650600694420405E-2</v>
      </c>
      <c r="I286" s="1687" t="s">
        <v>281</v>
      </c>
      <c r="J286" s="2491" t="str">
        <f t="shared" si="62"/>
        <v>---</v>
      </c>
      <c r="K286" s="2527">
        <v>0</v>
      </c>
      <c r="L286" s="1668" t="s">
        <v>583</v>
      </c>
      <c r="M286" s="432"/>
      <c r="N286" s="201">
        <v>42887</v>
      </c>
      <c r="O286" s="716">
        <v>100.2321</v>
      </c>
      <c r="P286" s="511">
        <f t="shared" si="63"/>
        <v>-9.5000000000027285E-3</v>
      </c>
      <c r="Q286" s="263">
        <f t="shared" si="73"/>
        <v>0.55000000000000004</v>
      </c>
      <c r="R286" s="394">
        <f t="shared" si="81"/>
        <v>100.24220000000001</v>
      </c>
      <c r="S286" s="297">
        <f t="shared" si="67"/>
        <v>-3.7999999999840384E-3</v>
      </c>
      <c r="T286" s="52">
        <f t="shared" si="77"/>
        <v>100.15649714285713</v>
      </c>
      <c r="U286" s="263">
        <f t="shared" si="70"/>
        <v>6.148999999997784E-2</v>
      </c>
      <c r="V286" s="618" t="s">
        <v>345</v>
      </c>
      <c r="W286" s="616">
        <v>0</v>
      </c>
      <c r="X286" s="646" t="s">
        <v>583</v>
      </c>
      <c r="Y286" s="216"/>
    </row>
    <row r="287" spans="1:25" ht="14.25" customHeight="1">
      <c r="A287" s="2513">
        <v>42917</v>
      </c>
      <c r="B287" s="2548">
        <v>100.86949408969915</v>
      </c>
      <c r="C287" s="2543">
        <f t="shared" si="68"/>
        <v>-5.0469207450831277E-2</v>
      </c>
      <c r="D287" s="523">
        <f t="shared" si="82"/>
        <v>1.21</v>
      </c>
      <c r="E287" s="521">
        <f t="shared" si="79"/>
        <v>100.92534527734522</v>
      </c>
      <c r="F287" s="697">
        <f t="shared" si="65"/>
        <v>-5.704572256492213E-2</v>
      </c>
      <c r="G287" s="636">
        <f t="shared" si="80"/>
        <v>100.98009408186203</v>
      </c>
      <c r="H287" s="523">
        <f t="shared" si="66"/>
        <v>1.6474402579987668E-2</v>
      </c>
      <c r="I287" s="1687" t="s">
        <v>281</v>
      </c>
      <c r="J287" s="2491" t="str">
        <f t="shared" si="62"/>
        <v>---</v>
      </c>
      <c r="K287" s="2527">
        <v>0</v>
      </c>
      <c r="L287" s="1673" t="s">
        <v>594</v>
      </c>
      <c r="M287" s="10"/>
      <c r="N287" s="201">
        <v>42917</v>
      </c>
      <c r="O287" s="716">
        <v>100.2565</v>
      </c>
      <c r="P287" s="511">
        <f t="shared" si="63"/>
        <v>2.4399999999999977E-2</v>
      </c>
      <c r="Q287" s="263">
        <f t="shared" si="73"/>
        <v>0.49</v>
      </c>
      <c r="R287" s="394">
        <f t="shared" si="81"/>
        <v>100.24340000000001</v>
      </c>
      <c r="S287" s="297">
        <f t="shared" si="67"/>
        <v>1.1999999999972033E-3</v>
      </c>
      <c r="T287" s="52">
        <f t="shared" si="77"/>
        <v>100.20502857142856</v>
      </c>
      <c r="U287" s="263">
        <f t="shared" si="70"/>
        <v>4.8531428571422452E-2</v>
      </c>
      <c r="V287" s="618" t="s">
        <v>345</v>
      </c>
      <c r="W287" s="616">
        <v>0</v>
      </c>
      <c r="X287" s="648" t="s">
        <v>594</v>
      </c>
    </row>
    <row r="288" spans="1:25" ht="14.25" customHeight="1">
      <c r="A288" s="2513">
        <v>42948</v>
      </c>
      <c r="B288" s="2548">
        <v>100.85659528580824</v>
      </c>
      <c r="C288" s="2543">
        <f t="shared" si="68"/>
        <v>-1.2898803890905697E-2</v>
      </c>
      <c r="D288" s="523">
        <f t="shared" si="82"/>
        <v>0.99</v>
      </c>
      <c r="E288" s="521">
        <f t="shared" si="79"/>
        <v>100.88201755755244</v>
      </c>
      <c r="F288" s="697">
        <f t="shared" si="65"/>
        <v>-4.3327719792770836E-2</v>
      </c>
      <c r="G288" s="636">
        <f t="shared" si="80"/>
        <v>100.96829644370277</v>
      </c>
      <c r="H288" s="523">
        <f t="shared" si="66"/>
        <v>-1.1797638159265489E-2</v>
      </c>
      <c r="I288" s="1687" t="s">
        <v>281</v>
      </c>
      <c r="J288" s="2491" t="str">
        <f t="shared" si="62"/>
        <v>---</v>
      </c>
      <c r="K288" s="2527">
        <v>0</v>
      </c>
      <c r="L288" s="1673" t="s">
        <v>595</v>
      </c>
      <c r="M288" s="10"/>
      <c r="N288" s="201">
        <v>42948</v>
      </c>
      <c r="O288" s="716">
        <v>100.2837</v>
      </c>
      <c r="P288" s="511">
        <f t="shared" si="63"/>
        <v>2.7199999999993452E-2</v>
      </c>
      <c r="Q288" s="263">
        <f t="shared" si="73"/>
        <v>0.43</v>
      </c>
      <c r="R288" s="394">
        <f t="shared" si="81"/>
        <v>100.25743333333334</v>
      </c>
      <c r="S288" s="297">
        <f t="shared" si="67"/>
        <v>1.4033333333330233E-2</v>
      </c>
      <c r="T288" s="52">
        <f t="shared" si="77"/>
        <v>100.23887142857143</v>
      </c>
      <c r="U288" s="263">
        <f t="shared" si="70"/>
        <v>3.3842857142872163E-2</v>
      </c>
      <c r="V288" s="618" t="s">
        <v>345</v>
      </c>
      <c r="W288" s="616">
        <v>0</v>
      </c>
      <c r="X288" s="648" t="s">
        <v>595</v>
      </c>
    </row>
    <row r="289" spans="1:24" ht="14.25" customHeight="1">
      <c r="A289" s="2513">
        <v>42979</v>
      </c>
      <c r="B289" s="2548">
        <v>100.86127703981765</v>
      </c>
      <c r="C289" s="2543">
        <f t="shared" si="68"/>
        <v>4.6817540094110655E-3</v>
      </c>
      <c r="D289" s="523">
        <f t="shared" si="82"/>
        <v>0.78</v>
      </c>
      <c r="E289" s="521">
        <f t="shared" si="79"/>
        <v>100.86245547177502</v>
      </c>
      <c r="F289" s="697">
        <f t="shared" si="65"/>
        <v>-1.9562085777423022E-2</v>
      </c>
      <c r="G289" s="636">
        <f t="shared" si="80"/>
        <v>100.94253464452835</v>
      </c>
      <c r="H289" s="523">
        <f t="shared" si="66"/>
        <v>-2.5761799174418343E-2</v>
      </c>
      <c r="I289" s="1687" t="s">
        <v>349</v>
      </c>
      <c r="J289" s="2491" t="str">
        <f t="shared" si="62"/>
        <v>---</v>
      </c>
      <c r="K289" s="2527">
        <v>0</v>
      </c>
      <c r="L289" s="1668" t="s">
        <v>688</v>
      </c>
      <c r="M289" s="10"/>
      <c r="N289" s="201">
        <v>42979</v>
      </c>
      <c r="O289" s="716">
        <v>100.36020000000001</v>
      </c>
      <c r="P289" s="511">
        <f t="shared" si="63"/>
        <v>7.6500000000010004E-2</v>
      </c>
      <c r="Q289" s="263">
        <f t="shared" si="73"/>
        <v>0.46</v>
      </c>
      <c r="R289" s="394">
        <f t="shared" si="81"/>
        <v>100.30013333333333</v>
      </c>
      <c r="S289" s="297">
        <f t="shared" si="67"/>
        <v>4.2699999999996407E-2</v>
      </c>
      <c r="T289" s="52">
        <f t="shared" si="77"/>
        <v>100.26721428571429</v>
      </c>
      <c r="U289" s="263">
        <f t="shared" si="70"/>
        <v>2.8342857142860112E-2</v>
      </c>
      <c r="V289" s="609" t="s">
        <v>345</v>
      </c>
      <c r="W289" s="617">
        <v>0</v>
      </c>
      <c r="X289" s="646" t="s">
        <v>688</v>
      </c>
    </row>
    <row r="290" spans="1:24" ht="14.25" customHeight="1">
      <c r="A290" s="2513">
        <v>43009</v>
      </c>
      <c r="B290" s="2548">
        <v>100.87142824023231</v>
      </c>
      <c r="C290" s="2543">
        <f t="shared" si="68"/>
        <v>1.0151200414654227E-2</v>
      </c>
      <c r="D290" s="523">
        <f t="shared" si="82"/>
        <v>0.56999999999999995</v>
      </c>
      <c r="E290" s="521">
        <f t="shared" si="79"/>
        <v>100.8631001886194</v>
      </c>
      <c r="F290" s="697">
        <f t="shared" si="65"/>
        <v>6.447168443770579E-4</v>
      </c>
      <c r="G290" s="657">
        <f t="shared" si="80"/>
        <v>100.91513823646967</v>
      </c>
      <c r="H290" s="614">
        <f t="shared" si="66"/>
        <v>-2.7396408058677935E-2</v>
      </c>
      <c r="I290" s="1687" t="s">
        <v>349</v>
      </c>
      <c r="J290" s="2491" t="str">
        <f t="shared" si="62"/>
        <v>---</v>
      </c>
      <c r="K290" s="2527">
        <v>0</v>
      </c>
      <c r="L290" s="1668" t="s">
        <v>587</v>
      </c>
      <c r="M290" s="10"/>
      <c r="N290" s="201">
        <v>43009</v>
      </c>
      <c r="O290" s="716">
        <v>100.4451</v>
      </c>
      <c r="P290" s="511">
        <f t="shared" si="63"/>
        <v>8.4899999999990428E-2</v>
      </c>
      <c r="Q290" s="263">
        <f t="shared" si="73"/>
        <v>0.6</v>
      </c>
      <c r="R290" s="394">
        <f t="shared" si="81"/>
        <v>100.363</v>
      </c>
      <c r="S290" s="297">
        <f t="shared" si="67"/>
        <v>6.2866666666664628E-2</v>
      </c>
      <c r="T290" s="52">
        <f t="shared" si="77"/>
        <v>100.29601428571429</v>
      </c>
      <c r="U290" s="263">
        <f t="shared" si="70"/>
        <v>2.8800000000003934E-2</v>
      </c>
      <c r="V290" s="609" t="s">
        <v>345</v>
      </c>
      <c r="W290" s="617">
        <v>0</v>
      </c>
      <c r="X290" s="646" t="s">
        <v>587</v>
      </c>
    </row>
    <row r="291" spans="1:24" ht="14.25" customHeight="1">
      <c r="A291" s="2513">
        <v>43040</v>
      </c>
      <c r="B291" s="2548">
        <v>100.86862179730936</v>
      </c>
      <c r="C291" s="2543">
        <f t="shared" si="68"/>
        <v>-2.806442922945962E-3</v>
      </c>
      <c r="D291" s="523">
        <f t="shared" si="82"/>
        <v>0.34</v>
      </c>
      <c r="E291" s="521">
        <f t="shared" si="79"/>
        <v>100.86710902578643</v>
      </c>
      <c r="F291" s="697">
        <f t="shared" si="65"/>
        <v>4.0088371670350398E-3</v>
      </c>
      <c r="G291" s="657">
        <f t="shared" si="80"/>
        <v>100.89056545645759</v>
      </c>
      <c r="H291" s="614">
        <f t="shared" si="66"/>
        <v>-2.4572780012078965E-2</v>
      </c>
      <c r="I291" s="1680" t="s">
        <v>343</v>
      </c>
      <c r="J291" s="2491" t="str">
        <f t="shared" si="62"/>
        <v>---</v>
      </c>
      <c r="K291" s="2527">
        <v>0</v>
      </c>
      <c r="L291" s="1668" t="s">
        <v>588</v>
      </c>
      <c r="M291" s="10"/>
      <c r="N291" s="201">
        <v>43040</v>
      </c>
      <c r="O291" s="716">
        <v>100.499</v>
      </c>
      <c r="P291" s="36">
        <f t="shared" si="63"/>
        <v>5.3899999999998727E-2</v>
      </c>
      <c r="Q291" s="52">
        <f t="shared" si="73"/>
        <v>0.7</v>
      </c>
      <c r="R291" s="638">
        <f t="shared" si="81"/>
        <v>100.43476666666668</v>
      </c>
      <c r="S291" s="297">
        <f t="shared" si="67"/>
        <v>7.176666666667586E-2</v>
      </c>
      <c r="T291" s="52">
        <f t="shared" si="77"/>
        <v>100.33117142857144</v>
      </c>
      <c r="U291" s="263">
        <f t="shared" si="70"/>
        <v>3.5157142857144663E-2</v>
      </c>
      <c r="V291" s="609" t="s">
        <v>345</v>
      </c>
      <c r="W291" s="617">
        <v>0</v>
      </c>
      <c r="X291" s="646" t="s">
        <v>588</v>
      </c>
    </row>
    <row r="292" spans="1:24" ht="14.25" customHeight="1">
      <c r="A292" s="2513">
        <v>43070</v>
      </c>
      <c r="B292" s="2548">
        <v>100.84335952230728</v>
      </c>
      <c r="C292" s="2543">
        <f t="shared" si="68"/>
        <v>-2.5262275002077672E-2</v>
      </c>
      <c r="D292" s="523">
        <f t="shared" si="82"/>
        <v>0.09</v>
      </c>
      <c r="E292" s="965">
        <f t="shared" si="79"/>
        <v>100.86113651994965</v>
      </c>
      <c r="F292" s="697">
        <f t="shared" si="65"/>
        <v>-5.9725058367803285E-3</v>
      </c>
      <c r="G292" s="657">
        <f t="shared" si="80"/>
        <v>100.87010561033199</v>
      </c>
      <c r="H292" s="614">
        <f t="shared" si="66"/>
        <v>-2.0459846125604031E-2</v>
      </c>
      <c r="I292" s="1680" t="s">
        <v>343</v>
      </c>
      <c r="J292" s="53" t="str">
        <f t="shared" si="62"/>
        <v>---</v>
      </c>
      <c r="K292" s="2527">
        <v>0</v>
      </c>
      <c r="L292" s="1668" t="s">
        <v>589</v>
      </c>
      <c r="M292" s="10"/>
      <c r="N292" s="202">
        <v>43070</v>
      </c>
      <c r="O292" s="718">
        <v>100.5093</v>
      </c>
      <c r="P292" s="242">
        <f t="shared" si="63"/>
        <v>1.0300000000000864E-2</v>
      </c>
      <c r="Q292" s="550">
        <f t="shared" si="73"/>
        <v>0.59</v>
      </c>
      <c r="R292" s="644">
        <f t="shared" si="81"/>
        <v>100.48446666666666</v>
      </c>
      <c r="S292" s="490">
        <f t="shared" si="67"/>
        <v>4.9699999999987199E-2</v>
      </c>
      <c r="T292" s="550">
        <f t="shared" si="77"/>
        <v>100.36941428571429</v>
      </c>
      <c r="U292" s="543">
        <f t="shared" si="70"/>
        <v>3.8242857142847697E-2</v>
      </c>
      <c r="V292" s="627" t="s">
        <v>345</v>
      </c>
      <c r="W292" s="261">
        <v>0</v>
      </c>
      <c r="X292" s="649" t="s">
        <v>589</v>
      </c>
    </row>
    <row r="293" spans="1:24" ht="14.25" customHeight="1">
      <c r="A293" s="2521">
        <v>43101</v>
      </c>
      <c r="B293" s="2548">
        <v>100.80442874378632</v>
      </c>
      <c r="C293" s="2544">
        <f t="shared" si="68"/>
        <v>-3.8930778520963827E-2</v>
      </c>
      <c r="D293" s="655">
        <f t="shared" si="82"/>
        <v>-0.13</v>
      </c>
      <c r="E293" s="967">
        <f t="shared" si="79"/>
        <v>100.83880335446766</v>
      </c>
      <c r="F293" s="696">
        <f t="shared" si="65"/>
        <v>-2.233316548199582E-2</v>
      </c>
      <c r="G293" s="656">
        <f t="shared" si="80"/>
        <v>100.85360067413718</v>
      </c>
      <c r="H293" s="655">
        <f t="shared" si="66"/>
        <v>-1.6504936194806419E-2</v>
      </c>
      <c r="I293" s="1679" t="s">
        <v>350</v>
      </c>
      <c r="J293" s="53" t="str">
        <f t="shared" si="62"/>
        <v>---</v>
      </c>
      <c r="K293" s="2527">
        <v>0</v>
      </c>
      <c r="L293" s="1674" t="s">
        <v>590</v>
      </c>
      <c r="M293" s="10"/>
      <c r="N293" s="315">
        <v>43101</v>
      </c>
      <c r="O293" s="717">
        <v>100.4922</v>
      </c>
      <c r="P293" s="512">
        <f t="shared" si="63"/>
        <v>-1.7099999999999227E-2</v>
      </c>
      <c r="Q293" s="695">
        <f t="shared" si="73"/>
        <v>0.45</v>
      </c>
      <c r="R293" s="642">
        <f t="shared" si="81"/>
        <v>100.50016666666666</v>
      </c>
      <c r="S293" s="643">
        <f t="shared" si="67"/>
        <v>1.5699999999995384E-2</v>
      </c>
      <c r="T293" s="547">
        <f t="shared" si="77"/>
        <v>100.40657142857144</v>
      </c>
      <c r="U293" s="695">
        <f t="shared" si="70"/>
        <v>3.7157142857154213E-2</v>
      </c>
      <c r="V293" s="618" t="s">
        <v>345</v>
      </c>
      <c r="W293" s="616">
        <v>0</v>
      </c>
      <c r="X293" s="647" t="s">
        <v>590</v>
      </c>
    </row>
    <row r="294" spans="1:24" ht="14.25" customHeight="1">
      <c r="A294" s="2520">
        <v>43132</v>
      </c>
      <c r="B294" s="2548">
        <v>100.81096161867619</v>
      </c>
      <c r="C294" s="2543">
        <f t="shared" si="68"/>
        <v>6.5328748898707545E-3</v>
      </c>
      <c r="D294" s="614">
        <f t="shared" si="82"/>
        <v>-0.23</v>
      </c>
      <c r="E294" s="965">
        <f t="shared" si="79"/>
        <v>100.81958329492325</v>
      </c>
      <c r="F294" s="521">
        <f t="shared" si="65"/>
        <v>-1.9220059544409196E-2</v>
      </c>
      <c r="G294" s="657">
        <f t="shared" si="80"/>
        <v>100.84523889256248</v>
      </c>
      <c r="H294" s="614">
        <f t="shared" si="66"/>
        <v>-8.3617815747061286E-3</v>
      </c>
      <c r="I294" s="1687" t="s">
        <v>281</v>
      </c>
      <c r="J294" s="53" t="str">
        <f t="shared" si="62"/>
        <v>---</v>
      </c>
      <c r="K294" s="2527">
        <v>0</v>
      </c>
      <c r="L294" s="1668" t="s">
        <v>591</v>
      </c>
      <c r="M294" s="10"/>
      <c r="N294" s="316">
        <v>43132</v>
      </c>
      <c r="O294" s="716">
        <v>100.4539</v>
      </c>
      <c r="P294" s="511">
        <f t="shared" si="63"/>
        <v>-3.8299999999992451E-2</v>
      </c>
      <c r="Q294" s="263">
        <f t="shared" si="73"/>
        <v>0.28999999999999998</v>
      </c>
      <c r="R294" s="394">
        <f t="shared" si="81"/>
        <v>100.48513333333334</v>
      </c>
      <c r="S294" s="297">
        <f t="shared" si="67"/>
        <v>-1.5033333333320797E-2</v>
      </c>
      <c r="T294" s="52">
        <f t="shared" si="77"/>
        <v>100.43477142857141</v>
      </c>
      <c r="U294" s="263">
        <f t="shared" si="70"/>
        <v>2.8199999999969805E-2</v>
      </c>
      <c r="V294" s="618" t="s">
        <v>345</v>
      </c>
      <c r="W294" s="616">
        <v>0</v>
      </c>
      <c r="X294" s="646" t="s">
        <v>591</v>
      </c>
    </row>
    <row r="295" spans="1:24" ht="14.25" customHeight="1">
      <c r="A295" s="2513">
        <v>43160</v>
      </c>
      <c r="B295" s="2548">
        <v>100.87554829558519</v>
      </c>
      <c r="C295" s="2543">
        <f t="shared" si="68"/>
        <v>6.4586676909001994E-2</v>
      </c>
      <c r="D295" s="614">
        <f t="shared" si="82"/>
        <v>-0.19</v>
      </c>
      <c r="E295" s="965">
        <f t="shared" si="79"/>
        <v>100.8303128860159</v>
      </c>
      <c r="F295" s="521">
        <f t="shared" si="65"/>
        <v>1.0729591092655255E-2</v>
      </c>
      <c r="G295" s="657">
        <f t="shared" si="80"/>
        <v>100.84794646538776</v>
      </c>
      <c r="H295" s="614">
        <f t="shared" si="66"/>
        <v>2.7075728252867748E-3</v>
      </c>
      <c r="I295" s="1687" t="s">
        <v>281</v>
      </c>
      <c r="J295" s="2491" t="str">
        <f t="shared" si="62"/>
        <v>---</v>
      </c>
      <c r="K295" s="2527">
        <v>0</v>
      </c>
      <c r="L295" s="1668" t="s">
        <v>592</v>
      </c>
      <c r="M295" s="10"/>
      <c r="N295" s="201">
        <v>43160</v>
      </c>
      <c r="O295" s="716">
        <v>100.4083</v>
      </c>
      <c r="P295" s="511">
        <f t="shared" si="63"/>
        <v>-4.5600000000007412E-2</v>
      </c>
      <c r="Q295" s="263">
        <f t="shared" si="73"/>
        <v>0.16</v>
      </c>
      <c r="R295" s="394">
        <f t="shared" ref="R295:R310" si="83">SUM(O293:O295)/3</f>
        <v>100.45146666666666</v>
      </c>
      <c r="S295" s="297">
        <f t="shared" si="67"/>
        <v>-3.3666666666675837E-2</v>
      </c>
      <c r="T295" s="52">
        <f t="shared" ref="T295:T310" si="84">SUM(O289:O295)/7</f>
        <v>100.45257142857142</v>
      </c>
      <c r="U295" s="263">
        <f t="shared" si="70"/>
        <v>1.7800000000008254E-2</v>
      </c>
      <c r="V295" s="618" t="s">
        <v>345</v>
      </c>
      <c r="W295" s="616">
        <v>0</v>
      </c>
      <c r="X295" s="646" t="s">
        <v>592</v>
      </c>
    </row>
    <row r="296" spans="1:24" ht="14.25" customHeight="1">
      <c r="A296" s="2513">
        <v>43191</v>
      </c>
      <c r="B296" s="2548">
        <v>100.9821451248268</v>
      </c>
      <c r="C296" s="2543">
        <f t="shared" si="68"/>
        <v>0.10659682924161018</v>
      </c>
      <c r="D296" s="614">
        <f t="shared" si="82"/>
        <v>-0.06</v>
      </c>
      <c r="E296" s="965">
        <f t="shared" si="79"/>
        <v>100.88955167969605</v>
      </c>
      <c r="F296" s="521">
        <f t="shared" si="65"/>
        <v>5.9238793680151502E-2</v>
      </c>
      <c r="G296" s="657">
        <f t="shared" si="80"/>
        <v>100.86521333467478</v>
      </c>
      <c r="H296" s="614">
        <f t="shared" si="66"/>
        <v>1.7266869287013265E-2</v>
      </c>
      <c r="I296" s="1687" t="s">
        <v>281</v>
      </c>
      <c r="J296" s="2491" t="str">
        <f t="shared" si="62"/>
        <v>---</v>
      </c>
      <c r="K296" s="2527">
        <v>0</v>
      </c>
      <c r="L296" s="1668" t="s">
        <v>593</v>
      </c>
      <c r="M296" s="10"/>
      <c r="N296" s="201">
        <v>43191</v>
      </c>
      <c r="O296" s="716">
        <v>100.3599</v>
      </c>
      <c r="P296" s="511">
        <f t="shared" si="63"/>
        <v>-4.8400000000000887E-2</v>
      </c>
      <c r="Q296" s="263">
        <f t="shared" si="73"/>
        <v>0.11</v>
      </c>
      <c r="R296" s="394">
        <f t="shared" si="83"/>
        <v>100.40736666666668</v>
      </c>
      <c r="S296" s="297">
        <f t="shared" si="67"/>
        <v>-4.4099999999986039E-2</v>
      </c>
      <c r="T296" s="52">
        <f t="shared" si="84"/>
        <v>100.45252857142859</v>
      </c>
      <c r="U296" s="263">
        <f t="shared" si="70"/>
        <v>-4.2857142830143857E-5</v>
      </c>
      <c r="V296" s="618" t="s">
        <v>345</v>
      </c>
      <c r="W296" s="616">
        <v>0</v>
      </c>
      <c r="X296" s="646" t="s">
        <v>593</v>
      </c>
    </row>
    <row r="297" spans="1:24" ht="14.25" customHeight="1">
      <c r="A297" s="2513">
        <v>43221</v>
      </c>
      <c r="B297" s="2548">
        <v>101.1010669180896</v>
      </c>
      <c r="C297" s="2543">
        <f t="shared" si="68"/>
        <v>0.11892179326279972</v>
      </c>
      <c r="D297" s="614">
        <f t="shared" si="82"/>
        <v>0.11</v>
      </c>
      <c r="E297" s="965">
        <f t="shared" si="79"/>
        <v>100.9862534461672</v>
      </c>
      <c r="F297" s="521">
        <f t="shared" si="65"/>
        <v>9.6701766471142037E-2</v>
      </c>
      <c r="G297" s="657">
        <f t="shared" si="80"/>
        <v>100.89801886008297</v>
      </c>
      <c r="H297" s="614">
        <f t="shared" si="66"/>
        <v>3.2805525408193148E-2</v>
      </c>
      <c r="I297" s="1687" t="s">
        <v>281</v>
      </c>
      <c r="J297" s="2491" t="str">
        <f t="shared" si="62"/>
        <v>---</v>
      </c>
      <c r="K297" s="2527">
        <v>0</v>
      </c>
      <c r="L297" s="1668" t="s">
        <v>584</v>
      </c>
      <c r="M297" s="10"/>
      <c r="N297" s="201">
        <v>43221</v>
      </c>
      <c r="O297" s="716">
        <v>100.322</v>
      </c>
      <c r="P297" s="511">
        <f t="shared" si="63"/>
        <v>-3.7899999999993383E-2</v>
      </c>
      <c r="Q297" s="263">
        <f t="shared" si="73"/>
        <v>0.08</v>
      </c>
      <c r="R297" s="394">
        <f t="shared" si="83"/>
        <v>100.3634</v>
      </c>
      <c r="S297" s="297">
        <f t="shared" si="67"/>
        <v>-4.3966666666676701E-2</v>
      </c>
      <c r="T297" s="52">
        <f t="shared" si="84"/>
        <v>100.43494285714284</v>
      </c>
      <c r="U297" s="263">
        <f t="shared" si="70"/>
        <v>-1.7585714285743848E-2</v>
      </c>
      <c r="V297" s="618" t="s">
        <v>345</v>
      </c>
      <c r="W297" s="616">
        <v>0</v>
      </c>
      <c r="X297" s="646" t="s">
        <v>584</v>
      </c>
    </row>
    <row r="298" spans="1:24" ht="14.25" customHeight="1">
      <c r="A298" s="2513">
        <v>43252</v>
      </c>
      <c r="B298" s="2548">
        <v>101.19089767272899</v>
      </c>
      <c r="C298" s="2543">
        <f t="shared" si="68"/>
        <v>8.9830754639393717E-2</v>
      </c>
      <c r="D298" s="614">
        <f t="shared" si="82"/>
        <v>0.27</v>
      </c>
      <c r="E298" s="965">
        <f t="shared" si="79"/>
        <v>101.09136990521513</v>
      </c>
      <c r="F298" s="521">
        <f t="shared" si="65"/>
        <v>0.10511645904793454</v>
      </c>
      <c r="G298" s="657">
        <f t="shared" si="80"/>
        <v>100.9440582708572</v>
      </c>
      <c r="H298" s="614">
        <f t="shared" si="66"/>
        <v>4.6039410774227463E-2</v>
      </c>
      <c r="I298" s="1687" t="s">
        <v>281</v>
      </c>
      <c r="J298" s="2491" t="str">
        <f t="shared" si="62"/>
        <v>---</v>
      </c>
      <c r="K298" s="2527">
        <v>0</v>
      </c>
      <c r="L298" s="1668" t="s">
        <v>583</v>
      </c>
      <c r="M298" s="10"/>
      <c r="N298" s="201">
        <v>43252</v>
      </c>
      <c r="O298" s="716">
        <v>100.2821</v>
      </c>
      <c r="P298" s="511">
        <f t="shared" si="63"/>
        <v>-3.9900000000002933E-2</v>
      </c>
      <c r="Q298" s="263">
        <f t="shared" si="73"/>
        <v>0.05</v>
      </c>
      <c r="R298" s="394">
        <f t="shared" si="83"/>
        <v>100.32133333333333</v>
      </c>
      <c r="S298" s="297">
        <f t="shared" si="67"/>
        <v>-4.2066666666670471E-2</v>
      </c>
      <c r="T298" s="52">
        <f t="shared" si="84"/>
        <v>100.40395714285714</v>
      </c>
      <c r="U298" s="263">
        <f t="shared" si="70"/>
        <v>-3.0985714285705512E-2</v>
      </c>
      <c r="V298" s="618" t="s">
        <v>345</v>
      </c>
      <c r="W298" s="616">
        <v>0</v>
      </c>
      <c r="X298" s="646" t="s">
        <v>583</v>
      </c>
    </row>
    <row r="299" spans="1:24" ht="14.25" customHeight="1">
      <c r="A299" s="2513">
        <v>43282</v>
      </c>
      <c r="B299" s="2548">
        <v>101.21021567283384</v>
      </c>
      <c r="C299" s="2543">
        <f t="shared" si="68"/>
        <v>1.9318000104846078E-2</v>
      </c>
      <c r="D299" s="614">
        <f t="shared" si="82"/>
        <v>0.34</v>
      </c>
      <c r="E299" s="965">
        <f t="shared" si="79"/>
        <v>101.16739342121748</v>
      </c>
      <c r="F299" s="521">
        <f t="shared" si="65"/>
        <v>7.6023516002351244E-2</v>
      </c>
      <c r="G299" s="657">
        <f t="shared" si="80"/>
        <v>100.99646629236099</v>
      </c>
      <c r="H299" s="614">
        <f t="shared" si="66"/>
        <v>5.2408021503794089E-2</v>
      </c>
      <c r="I299" s="1687" t="s">
        <v>281</v>
      </c>
      <c r="J299" s="2491" t="str">
        <f t="shared" si="62"/>
        <v>---</v>
      </c>
      <c r="K299" s="2527">
        <v>0</v>
      </c>
      <c r="L299" s="1668" t="s">
        <v>594</v>
      </c>
      <c r="M299" s="10"/>
      <c r="N299" s="201">
        <v>43282</v>
      </c>
      <c r="O299" s="716">
        <v>100.23990000000001</v>
      </c>
      <c r="P299" s="511">
        <f t="shared" si="63"/>
        <v>-4.219999999999402E-2</v>
      </c>
      <c r="Q299" s="263">
        <f t="shared" si="73"/>
        <v>-0.02</v>
      </c>
      <c r="R299" s="394">
        <f t="shared" si="83"/>
        <v>100.28133333333335</v>
      </c>
      <c r="S299" s="297">
        <f t="shared" si="67"/>
        <v>-3.9999999999977831E-2</v>
      </c>
      <c r="T299" s="52">
        <f t="shared" si="84"/>
        <v>100.36547142857144</v>
      </c>
      <c r="U299" s="263">
        <f t="shared" si="70"/>
        <v>-3.8485714285698691E-2</v>
      </c>
      <c r="V299" s="618" t="s">
        <v>345</v>
      </c>
      <c r="W299" s="616">
        <v>0</v>
      </c>
      <c r="X299" s="646" t="s">
        <v>594</v>
      </c>
    </row>
    <row r="300" spans="1:24" ht="14.25" customHeight="1">
      <c r="A300" s="2513">
        <v>43313</v>
      </c>
      <c r="B300" s="2548">
        <v>101.15982545521341</v>
      </c>
      <c r="C300" s="2543">
        <f t="shared" si="68"/>
        <v>-5.0390217620432054E-2</v>
      </c>
      <c r="D300" s="614">
        <f t="shared" si="82"/>
        <v>0.3</v>
      </c>
      <c r="E300" s="965">
        <f t="shared" si="79"/>
        <v>101.18697960025874</v>
      </c>
      <c r="F300" s="521">
        <f t="shared" si="65"/>
        <v>1.9586179041255036E-2</v>
      </c>
      <c r="G300" s="657">
        <f t="shared" si="80"/>
        <v>101.04723725113629</v>
      </c>
      <c r="H300" s="614">
        <f t="shared" si="66"/>
        <v>5.0770958775302688E-2</v>
      </c>
      <c r="I300" s="1687" t="s">
        <v>281</v>
      </c>
      <c r="J300" s="2491" t="str">
        <f t="shared" si="62"/>
        <v>---</v>
      </c>
      <c r="K300" s="2527">
        <v>0</v>
      </c>
      <c r="L300" s="1668" t="s">
        <v>595</v>
      </c>
      <c r="M300" s="10"/>
      <c r="N300" s="201">
        <v>43313</v>
      </c>
      <c r="O300" s="716">
        <v>100.19199999999999</v>
      </c>
      <c r="P300" s="511">
        <f t="shared" si="63"/>
        <v>-4.790000000001271E-2</v>
      </c>
      <c r="Q300" s="263">
        <f t="shared" si="73"/>
        <v>-0.09</v>
      </c>
      <c r="R300" s="394">
        <f t="shared" si="83"/>
        <v>100.238</v>
      </c>
      <c r="S300" s="297">
        <f t="shared" si="67"/>
        <v>-4.3333333333350765E-2</v>
      </c>
      <c r="T300" s="52">
        <f t="shared" si="84"/>
        <v>100.32258571428572</v>
      </c>
      <c r="U300" s="263">
        <f t="shared" si="70"/>
        <v>-4.2885714285716858E-2</v>
      </c>
      <c r="V300" s="609" t="s">
        <v>345</v>
      </c>
      <c r="W300" s="617">
        <v>0</v>
      </c>
      <c r="X300" s="646" t="s">
        <v>595</v>
      </c>
    </row>
    <row r="301" spans="1:24" ht="14.25" customHeight="1">
      <c r="A301" s="2513">
        <v>43344</v>
      </c>
      <c r="B301" s="2548">
        <v>101.04403704837658</v>
      </c>
      <c r="C301" s="2543">
        <f t="shared" si="68"/>
        <v>-0.11578840683682756</v>
      </c>
      <c r="D301" s="614">
        <f t="shared" si="82"/>
        <v>0.18</v>
      </c>
      <c r="E301" s="965">
        <f t="shared" si="79"/>
        <v>101.13802605880795</v>
      </c>
      <c r="F301" s="521">
        <f t="shared" si="65"/>
        <v>-4.8953541450785565E-2</v>
      </c>
      <c r="G301" s="657">
        <f t="shared" si="80"/>
        <v>101.08053374109349</v>
      </c>
      <c r="H301" s="614">
        <f t="shared" si="66"/>
        <v>3.3296489957194808E-2</v>
      </c>
      <c r="I301" s="1687" t="s">
        <v>281</v>
      </c>
      <c r="J301" s="2491" t="str">
        <f t="shared" si="62"/>
        <v>---</v>
      </c>
      <c r="K301" s="2527">
        <v>0</v>
      </c>
      <c r="L301" s="1668" t="s">
        <v>688</v>
      </c>
      <c r="M301" s="10"/>
      <c r="N301" s="201">
        <v>43344</v>
      </c>
      <c r="O301" s="716">
        <v>100.1465</v>
      </c>
      <c r="P301" s="511">
        <f t="shared" si="63"/>
        <v>-4.5499999999989882E-2</v>
      </c>
      <c r="Q301" s="263">
        <f t="shared" si="73"/>
        <v>-0.21</v>
      </c>
      <c r="R301" s="394">
        <f t="shared" si="83"/>
        <v>100.19279999999999</v>
      </c>
      <c r="S301" s="297">
        <f t="shared" si="67"/>
        <v>-4.5200000000008345E-2</v>
      </c>
      <c r="T301" s="52">
        <f t="shared" si="84"/>
        <v>100.27867142857144</v>
      </c>
      <c r="U301" s="263">
        <f t="shared" si="70"/>
        <v>-4.3914285714279799E-2</v>
      </c>
      <c r="V301" s="609" t="s">
        <v>345</v>
      </c>
      <c r="W301" s="617">
        <v>0</v>
      </c>
      <c r="X301" s="646" t="s">
        <v>688</v>
      </c>
    </row>
    <row r="302" spans="1:24" ht="14.25" customHeight="1">
      <c r="A302" s="2513">
        <v>43374</v>
      </c>
      <c r="B302" s="2548">
        <v>100.88922892874577</v>
      </c>
      <c r="C302" s="2543">
        <f t="shared" si="68"/>
        <v>-0.15480811963081464</v>
      </c>
      <c r="D302" s="614">
        <f t="shared" si="82"/>
        <v>0.02</v>
      </c>
      <c r="E302" s="965">
        <f t="shared" ref="E302:E303" si="85">SUM(B300:B302)/3</f>
        <v>101.03103047744526</v>
      </c>
      <c r="F302" s="521">
        <f t="shared" si="65"/>
        <v>-0.10699558136269616</v>
      </c>
      <c r="G302" s="657">
        <f t="shared" ref="G302:G303" si="86">SUM(B296:B302)/7</f>
        <v>101.08248811725927</v>
      </c>
      <c r="H302" s="614">
        <f t="shared" si="66"/>
        <v>1.9543761657843106E-3</v>
      </c>
      <c r="I302" s="1687" t="s">
        <v>281</v>
      </c>
      <c r="J302" s="2491" t="str">
        <f t="shared" si="62"/>
        <v>---</v>
      </c>
      <c r="K302" s="2527">
        <v>0</v>
      </c>
      <c r="L302" s="1668" t="s">
        <v>587</v>
      </c>
      <c r="M302" s="10"/>
      <c r="N302" s="201">
        <v>43374</v>
      </c>
      <c r="O302" s="716">
        <v>100.08799999999999</v>
      </c>
      <c r="P302" s="511">
        <f t="shared" si="63"/>
        <v>-5.8500000000009322E-2</v>
      </c>
      <c r="Q302" s="263">
        <f t="shared" si="73"/>
        <v>-0.36</v>
      </c>
      <c r="R302" s="394">
        <f t="shared" si="83"/>
        <v>100.14216666666668</v>
      </c>
      <c r="S302" s="297">
        <f t="shared" si="67"/>
        <v>-5.0633333333308883E-2</v>
      </c>
      <c r="T302" s="52">
        <f t="shared" si="84"/>
        <v>100.23291428571429</v>
      </c>
      <c r="U302" s="263">
        <f t="shared" si="70"/>
        <v>-4.5757142857155486E-2</v>
      </c>
      <c r="V302" s="609" t="s">
        <v>345</v>
      </c>
      <c r="W302" s="617">
        <v>0</v>
      </c>
      <c r="X302" s="646" t="s">
        <v>587</v>
      </c>
    </row>
    <row r="303" spans="1:24" ht="14.25" customHeight="1">
      <c r="A303" s="2513">
        <v>43405</v>
      </c>
      <c r="B303" s="2548">
        <v>100.71937702023055</v>
      </c>
      <c r="C303" s="2543">
        <f t="shared" si="68"/>
        <v>-0.16985190851521281</v>
      </c>
      <c r="D303" s="614">
        <f t="shared" si="82"/>
        <v>-0.15</v>
      </c>
      <c r="E303" s="965">
        <f t="shared" si="85"/>
        <v>100.88421433245098</v>
      </c>
      <c r="F303" s="521">
        <f t="shared" si="65"/>
        <v>-0.14681614499427553</v>
      </c>
      <c r="G303" s="657">
        <f t="shared" si="86"/>
        <v>101.04494981660268</v>
      </c>
      <c r="H303" s="614">
        <f t="shared" si="66"/>
        <v>-3.7538300656592583E-2</v>
      </c>
      <c r="I303" s="1687" t="s">
        <v>281</v>
      </c>
      <c r="J303" s="2491" t="s">
        <v>345</v>
      </c>
      <c r="K303" s="2527">
        <v>0</v>
      </c>
      <c r="L303" s="1668" t="s">
        <v>588</v>
      </c>
      <c r="M303" s="10"/>
      <c r="N303" s="201">
        <v>43405</v>
      </c>
      <c r="O303" s="716">
        <v>100.0232</v>
      </c>
      <c r="P303" s="511">
        <f t="shared" si="63"/>
        <v>-6.4799999999991087E-2</v>
      </c>
      <c r="Q303" s="263">
        <f t="shared" si="73"/>
        <v>-0.47</v>
      </c>
      <c r="R303" s="394">
        <f t="shared" si="83"/>
        <v>100.0859</v>
      </c>
      <c r="S303" s="297">
        <f t="shared" si="67"/>
        <v>-5.6266666666687115E-2</v>
      </c>
      <c r="T303" s="52">
        <f t="shared" si="84"/>
        <v>100.1848142857143</v>
      </c>
      <c r="U303" s="263">
        <f t="shared" si="70"/>
        <v>-4.8099999999990928E-2</v>
      </c>
      <c r="V303" s="609" t="s">
        <v>345</v>
      </c>
      <c r="W303" s="617">
        <v>0</v>
      </c>
      <c r="X303" s="646" t="s">
        <v>588</v>
      </c>
    </row>
    <row r="304" spans="1:24" ht="14.25" customHeight="1">
      <c r="A304" s="2514">
        <v>43435</v>
      </c>
      <c r="B304" s="2548">
        <v>100.54472312118702</v>
      </c>
      <c r="C304" s="2545">
        <f t="shared" si="68"/>
        <v>-0.17465389904353401</v>
      </c>
      <c r="D304" s="814">
        <f t="shared" si="82"/>
        <v>-0.3</v>
      </c>
      <c r="E304" s="966">
        <f t="shared" ref="E304:E335" si="87">SUM(B302:B304)/3</f>
        <v>100.71777635672112</v>
      </c>
      <c r="F304" s="704">
        <f t="shared" si="65"/>
        <v>-0.1664379757298633</v>
      </c>
      <c r="G304" s="637">
        <f t="shared" ref="G304:G335" si="88">SUM(B298:B304)/7</f>
        <v>100.96547213133087</v>
      </c>
      <c r="H304" s="814">
        <f t="shared" si="66"/>
        <v>-7.9477685271811538E-2</v>
      </c>
      <c r="I304" s="1717" t="s">
        <v>281</v>
      </c>
      <c r="J304" s="2491" t="s">
        <v>345</v>
      </c>
      <c r="K304" s="2527">
        <v>0</v>
      </c>
      <c r="L304" s="1672" t="s">
        <v>589</v>
      </c>
      <c r="M304" s="10"/>
      <c r="N304" s="201">
        <v>43435</v>
      </c>
      <c r="O304" s="716">
        <v>99.929320000000004</v>
      </c>
      <c r="P304" s="733">
        <f t="shared" si="63"/>
        <v>-9.3879999999998631E-2</v>
      </c>
      <c r="Q304" s="263">
        <f t="shared" si="73"/>
        <v>-0.57999999999999996</v>
      </c>
      <c r="R304" s="394">
        <f t="shared" si="83"/>
        <v>100.01350666666667</v>
      </c>
      <c r="S304" s="297">
        <f t="shared" si="67"/>
        <v>-7.239333333332354E-2</v>
      </c>
      <c r="T304" s="52">
        <f t="shared" si="84"/>
        <v>100.12871714285713</v>
      </c>
      <c r="U304" s="263">
        <f t="shared" si="70"/>
        <v>-5.6097142857169047E-2</v>
      </c>
      <c r="V304" s="609" t="s">
        <v>345</v>
      </c>
      <c r="W304" s="617">
        <v>0</v>
      </c>
      <c r="X304" s="649" t="s">
        <v>589</v>
      </c>
    </row>
    <row r="305" spans="1:24" ht="14.25" customHeight="1">
      <c r="A305" s="2520">
        <v>43466</v>
      </c>
      <c r="B305" s="2548">
        <v>100.3845986490539</v>
      </c>
      <c r="C305" s="2543">
        <f t="shared" si="68"/>
        <v>-0.16012447213311987</v>
      </c>
      <c r="D305" s="614">
        <f t="shared" si="82"/>
        <v>-0.42</v>
      </c>
      <c r="E305" s="965">
        <f t="shared" si="87"/>
        <v>100.54956626349049</v>
      </c>
      <c r="F305" s="521">
        <f t="shared" si="65"/>
        <v>-0.16821009323062697</v>
      </c>
      <c r="G305" s="657">
        <f t="shared" si="88"/>
        <v>100.85028655652016</v>
      </c>
      <c r="H305" s="614">
        <f t="shared" si="66"/>
        <v>-0.11518557481070957</v>
      </c>
      <c r="I305" s="1687" t="s">
        <v>281</v>
      </c>
      <c r="J305" s="2177" t="s">
        <v>345</v>
      </c>
      <c r="K305" s="2527">
        <v>0</v>
      </c>
      <c r="L305" s="1668" t="s">
        <v>759</v>
      </c>
      <c r="M305" s="10"/>
      <c r="N305" s="315">
        <v>43466</v>
      </c>
      <c r="O305" s="712">
        <v>99.790679999999995</v>
      </c>
      <c r="P305" s="734">
        <f t="shared" si="63"/>
        <v>-0.13864000000000942</v>
      </c>
      <c r="Q305" s="245">
        <f t="shared" si="73"/>
        <v>-0.7</v>
      </c>
      <c r="R305" s="547">
        <f t="shared" si="83"/>
        <v>99.914400000000001</v>
      </c>
      <c r="S305" s="245">
        <f t="shared" si="67"/>
        <v>-9.9106666666671117E-2</v>
      </c>
      <c r="T305" s="245">
        <f t="shared" si="84"/>
        <v>100.05851428571427</v>
      </c>
      <c r="U305" s="735">
        <f t="shared" si="70"/>
        <v>-7.0202857142859898E-2</v>
      </c>
      <c r="V305" s="732" t="s">
        <v>345</v>
      </c>
      <c r="W305" s="709">
        <v>0</v>
      </c>
      <c r="X305" s="647" t="s">
        <v>759</v>
      </c>
    </row>
    <row r="306" spans="1:24" ht="14.25" customHeight="1">
      <c r="A306" s="2520">
        <v>43497</v>
      </c>
      <c r="B306" s="2548">
        <v>100.28816484598191</v>
      </c>
      <c r="C306" s="2543">
        <f t="shared" si="68"/>
        <v>-9.6433803071988677E-2</v>
      </c>
      <c r="D306" s="614">
        <f t="shared" si="82"/>
        <v>-0.52</v>
      </c>
      <c r="E306" s="965">
        <f t="shared" si="87"/>
        <v>100.40582887207427</v>
      </c>
      <c r="F306" s="521">
        <f t="shared" si="65"/>
        <v>-0.14373739141622366</v>
      </c>
      <c r="G306" s="657">
        <f t="shared" si="88"/>
        <v>100.71856500982702</v>
      </c>
      <c r="H306" s="614">
        <f t="shared" si="66"/>
        <v>-0.13172154669314295</v>
      </c>
      <c r="I306" s="1687" t="s">
        <v>281</v>
      </c>
      <c r="J306" s="2177" t="s">
        <v>345</v>
      </c>
      <c r="K306" s="2527">
        <v>0</v>
      </c>
      <c r="L306" s="1668" t="s">
        <v>767</v>
      </c>
      <c r="M306" s="10"/>
      <c r="N306" s="316">
        <v>43497</v>
      </c>
      <c r="O306" s="710">
        <v>99.637979999999999</v>
      </c>
      <c r="P306" s="733">
        <f t="shared" si="63"/>
        <v>-0.15269999999999584</v>
      </c>
      <c r="Q306" s="243">
        <f t="shared" si="73"/>
        <v>-0.81</v>
      </c>
      <c r="R306" s="52">
        <f t="shared" si="83"/>
        <v>99.785993333333337</v>
      </c>
      <c r="S306" s="243">
        <f t="shared" si="67"/>
        <v>-0.12840666666666323</v>
      </c>
      <c r="T306" s="243">
        <f t="shared" si="84"/>
        <v>99.972525714285709</v>
      </c>
      <c r="U306" s="699">
        <f t="shared" si="70"/>
        <v>-8.5988571428558203E-2</v>
      </c>
      <c r="V306" s="232" t="s">
        <v>345</v>
      </c>
      <c r="W306" s="617">
        <v>0</v>
      </c>
      <c r="X306" s="646" t="s">
        <v>767</v>
      </c>
    </row>
    <row r="307" spans="1:24" ht="14.25" customHeight="1">
      <c r="A307" s="2513">
        <v>43525</v>
      </c>
      <c r="B307" s="2548">
        <v>100.22243118343276</v>
      </c>
      <c r="C307" s="2543">
        <f t="shared" si="68"/>
        <v>-6.5733662549149585E-2</v>
      </c>
      <c r="D307" s="614">
        <f t="shared" si="82"/>
        <v>-0.65</v>
      </c>
      <c r="E307" s="965">
        <f t="shared" si="87"/>
        <v>100.29839822615618</v>
      </c>
      <c r="F307" s="521">
        <f t="shared" si="65"/>
        <v>-0.10743064591808604</v>
      </c>
      <c r="G307" s="657">
        <f t="shared" si="88"/>
        <v>100.58465154242978</v>
      </c>
      <c r="H307" s="614">
        <f t="shared" si="66"/>
        <v>-0.13391346739723531</v>
      </c>
      <c r="I307" s="1687" t="s">
        <v>281</v>
      </c>
      <c r="J307" s="2177" t="s">
        <v>345</v>
      </c>
      <c r="K307" s="2527">
        <v>0</v>
      </c>
      <c r="L307" s="1668" t="s">
        <v>776</v>
      </c>
      <c r="M307" s="10"/>
      <c r="N307" s="201">
        <v>43525</v>
      </c>
      <c r="O307" s="710">
        <v>99.46593</v>
      </c>
      <c r="P307" s="733">
        <f t="shared" si="63"/>
        <v>-0.1720499999999987</v>
      </c>
      <c r="Q307" s="243">
        <f t="shared" si="73"/>
        <v>-0.94</v>
      </c>
      <c r="R307" s="52">
        <f t="shared" si="83"/>
        <v>99.631529999999998</v>
      </c>
      <c r="S307" s="243">
        <f t="shared" si="67"/>
        <v>-0.15446333333333939</v>
      </c>
      <c r="T307" s="243">
        <f t="shared" si="84"/>
        <v>99.868801428571416</v>
      </c>
      <c r="U307" s="699">
        <f t="shared" si="70"/>
        <v>-0.10372428571429282</v>
      </c>
      <c r="V307" s="232" t="s">
        <v>345</v>
      </c>
      <c r="W307" s="617">
        <v>0</v>
      </c>
      <c r="X307" s="646" t="s">
        <v>776</v>
      </c>
    </row>
    <row r="308" spans="1:24" ht="14.25" customHeight="1">
      <c r="A308" s="2513">
        <v>43556</v>
      </c>
      <c r="B308" s="2548">
        <v>100.20813394938317</v>
      </c>
      <c r="C308" s="2543">
        <f t="shared" si="68"/>
        <v>-1.4297234049593044E-2</v>
      </c>
      <c r="D308" s="614">
        <f t="shared" si="82"/>
        <v>-0.77</v>
      </c>
      <c r="E308" s="965">
        <f t="shared" si="87"/>
        <v>100.23957665959928</v>
      </c>
      <c r="F308" s="521">
        <f t="shared" si="65"/>
        <v>-5.8821566556900962E-2</v>
      </c>
      <c r="G308" s="657">
        <f t="shared" si="88"/>
        <v>100.46523681400215</v>
      </c>
      <c r="H308" s="614">
        <f t="shared" si="66"/>
        <v>-0.11941472842762835</v>
      </c>
      <c r="I308" s="1687" t="s">
        <v>281</v>
      </c>
      <c r="J308" s="2177" t="s">
        <v>345</v>
      </c>
      <c r="K308" s="2527">
        <v>0</v>
      </c>
      <c r="L308" s="1668" t="s">
        <v>777</v>
      </c>
      <c r="M308" s="10"/>
      <c r="N308" s="201">
        <v>43556</v>
      </c>
      <c r="O308" s="710">
        <v>99.303319999999999</v>
      </c>
      <c r="P308" s="733">
        <f t="shared" si="63"/>
        <v>-0.16261000000000081</v>
      </c>
      <c r="Q308" s="243">
        <f t="shared" si="73"/>
        <v>-1.05</v>
      </c>
      <c r="R308" s="52">
        <f t="shared" si="83"/>
        <v>99.469076666666652</v>
      </c>
      <c r="S308" s="243">
        <f t="shared" si="67"/>
        <v>-0.162453333333346</v>
      </c>
      <c r="T308" s="243">
        <f t="shared" si="84"/>
        <v>99.748347142857142</v>
      </c>
      <c r="U308" s="699">
        <f t="shared" si="70"/>
        <v>-0.12045428571427408</v>
      </c>
      <c r="V308" s="232" t="s">
        <v>345</v>
      </c>
      <c r="W308" s="617">
        <v>0</v>
      </c>
      <c r="X308" s="646" t="s">
        <v>777</v>
      </c>
    </row>
    <row r="309" spans="1:24" ht="14.25" customHeight="1">
      <c r="A309" s="2513">
        <v>43586</v>
      </c>
      <c r="B309" s="2548">
        <v>100.20014619931997</v>
      </c>
      <c r="C309" s="2543">
        <f t="shared" si="68"/>
        <v>-7.9877500631937437E-3</v>
      </c>
      <c r="D309" s="614">
        <f t="shared" si="82"/>
        <v>-0.89</v>
      </c>
      <c r="E309" s="965">
        <f t="shared" si="87"/>
        <v>100.21023711071196</v>
      </c>
      <c r="F309" s="521">
        <f t="shared" si="65"/>
        <v>-2.9339548887321598E-2</v>
      </c>
      <c r="G309" s="657">
        <f t="shared" si="88"/>
        <v>100.36679642408419</v>
      </c>
      <c r="H309" s="614">
        <f t="shared" si="66"/>
        <v>-9.8440389917968218E-2</v>
      </c>
      <c r="I309" s="1687" t="s">
        <v>281</v>
      </c>
      <c r="J309" s="2177" t="s">
        <v>345</v>
      </c>
      <c r="K309" s="2527">
        <v>0</v>
      </c>
      <c r="L309" s="1668" t="s">
        <v>778</v>
      </c>
      <c r="M309" s="10"/>
      <c r="N309" s="201">
        <v>43586</v>
      </c>
      <c r="O309" s="710">
        <v>99.109009999999998</v>
      </c>
      <c r="P309" s="733">
        <f t="shared" si="63"/>
        <v>-0.19431000000000154</v>
      </c>
      <c r="Q309" s="243">
        <f t="shared" si="73"/>
        <v>-1.21</v>
      </c>
      <c r="R309" s="52">
        <f t="shared" si="83"/>
        <v>99.292753333333337</v>
      </c>
      <c r="S309" s="243">
        <f t="shared" si="67"/>
        <v>-0.17632333333331474</v>
      </c>
      <c r="T309" s="243">
        <f t="shared" si="84"/>
        <v>99.60849142857144</v>
      </c>
      <c r="U309" s="699">
        <f t="shared" si="70"/>
        <v>-0.13985571428570154</v>
      </c>
      <c r="V309" s="232" t="s">
        <v>345</v>
      </c>
      <c r="W309" s="617">
        <v>0</v>
      </c>
      <c r="X309" s="646" t="s">
        <v>778</v>
      </c>
    </row>
    <row r="310" spans="1:24" ht="14.25" customHeight="1">
      <c r="A310" s="2513">
        <v>43252</v>
      </c>
      <c r="B310" s="2548">
        <v>100.17494534283104</v>
      </c>
      <c r="C310" s="2543">
        <f t="shared" si="68"/>
        <v>-2.5200856488936552E-2</v>
      </c>
      <c r="D310" s="614">
        <f t="shared" si="82"/>
        <v>-1</v>
      </c>
      <c r="E310" s="965">
        <f t="shared" si="87"/>
        <v>100.19440849717806</v>
      </c>
      <c r="F310" s="521">
        <f t="shared" si="65"/>
        <v>-1.5828613533898306E-2</v>
      </c>
      <c r="G310" s="657">
        <f t="shared" si="88"/>
        <v>100.28902047016996</v>
      </c>
      <c r="H310" s="614">
        <f t="shared" si="66"/>
        <v>-7.7775953914226648E-2</v>
      </c>
      <c r="I310" s="1687" t="s">
        <v>281</v>
      </c>
      <c r="J310" s="2177" t="s">
        <v>345</v>
      </c>
      <c r="K310" s="2527">
        <v>0</v>
      </c>
      <c r="L310" s="1668" t="s">
        <v>796</v>
      </c>
      <c r="M310" s="10"/>
      <c r="N310" s="201">
        <v>43252</v>
      </c>
      <c r="O310" s="710">
        <v>98.907070000000004</v>
      </c>
      <c r="P310" s="733">
        <f t="shared" si="63"/>
        <v>-0.20193999999999335</v>
      </c>
      <c r="Q310" s="243">
        <f t="shared" si="73"/>
        <v>-1.37</v>
      </c>
      <c r="R310" s="52">
        <f t="shared" si="83"/>
        <v>99.106466666666662</v>
      </c>
      <c r="S310" s="243">
        <f t="shared" si="67"/>
        <v>-0.18628666666667471</v>
      </c>
      <c r="T310" s="243">
        <f t="shared" si="84"/>
        <v>99.44904428571428</v>
      </c>
      <c r="U310" s="699">
        <f t="shared" si="70"/>
        <v>-0.15944714285716088</v>
      </c>
      <c r="V310" s="232" t="s">
        <v>345</v>
      </c>
      <c r="W310" s="617">
        <v>0</v>
      </c>
      <c r="X310" s="646" t="s">
        <v>796</v>
      </c>
    </row>
    <row r="311" spans="1:24" ht="14.25" customHeight="1">
      <c r="A311" s="2513">
        <v>43647</v>
      </c>
      <c r="B311" s="2548">
        <v>100.11446378802216</v>
      </c>
      <c r="C311" s="2543">
        <f t="shared" si="68"/>
        <v>-6.0481554808873739E-2</v>
      </c>
      <c r="D311" s="614">
        <f t="shared" si="82"/>
        <v>-1.08</v>
      </c>
      <c r="E311" s="965">
        <f t="shared" si="87"/>
        <v>100.16318511005773</v>
      </c>
      <c r="F311" s="521">
        <f t="shared" si="65"/>
        <v>-3.1223387120334678E-2</v>
      </c>
      <c r="G311" s="657">
        <f t="shared" si="88"/>
        <v>100.22755485114642</v>
      </c>
      <c r="H311" s="614">
        <f t="shared" si="66"/>
        <v>-6.1465619023536533E-2</v>
      </c>
      <c r="I311" s="1687" t="s">
        <v>281</v>
      </c>
      <c r="J311" s="2177" t="s">
        <v>345</v>
      </c>
      <c r="K311" s="2527">
        <v>0</v>
      </c>
      <c r="L311" s="1668" t="s">
        <v>797</v>
      </c>
      <c r="M311" s="10"/>
      <c r="N311" s="796">
        <v>43647</v>
      </c>
      <c r="O311" s="797"/>
      <c r="P311" s="798"/>
      <c r="Q311" s="799"/>
      <c r="R311" s="800"/>
      <c r="S311" s="799"/>
      <c r="T311" s="799"/>
      <c r="U311" s="801"/>
      <c r="V311" s="802"/>
      <c r="W311" s="803"/>
      <c r="X311" s="804" t="s">
        <v>797</v>
      </c>
    </row>
    <row r="312" spans="1:24" ht="14.25" customHeight="1">
      <c r="A312" s="2513">
        <v>43678</v>
      </c>
      <c r="B312" s="2548">
        <v>100.00378147747799</v>
      </c>
      <c r="C312" s="2543">
        <f t="shared" si="68"/>
        <v>-0.11068231054417765</v>
      </c>
      <c r="D312" s="614">
        <f t="shared" si="82"/>
        <v>-1.1399999999999999</v>
      </c>
      <c r="E312" s="965">
        <f t="shared" si="87"/>
        <v>100.09773020277707</v>
      </c>
      <c r="F312" s="521">
        <f t="shared" si="65"/>
        <v>-6.5454907280653174E-2</v>
      </c>
      <c r="G312" s="657">
        <f t="shared" si="88"/>
        <v>100.17315239806416</v>
      </c>
      <c r="H312" s="614">
        <f t="shared" si="66"/>
        <v>-5.4402453082261104E-2</v>
      </c>
      <c r="I312" s="1687" t="s">
        <v>281</v>
      </c>
      <c r="J312" s="2177" t="s">
        <v>345</v>
      </c>
      <c r="K312" s="2527">
        <v>0</v>
      </c>
      <c r="L312" s="1668" t="s">
        <v>798</v>
      </c>
      <c r="M312" s="10"/>
      <c r="N312" s="796">
        <v>43678</v>
      </c>
      <c r="O312" s="797"/>
      <c r="P312" s="798"/>
      <c r="Q312" s="799"/>
      <c r="R312" s="800"/>
      <c r="S312" s="799"/>
      <c r="T312" s="799"/>
      <c r="U312" s="801"/>
      <c r="V312" s="802"/>
      <c r="W312" s="803"/>
      <c r="X312" s="804" t="s">
        <v>798</v>
      </c>
    </row>
    <row r="313" spans="1:24" ht="14.25" customHeight="1">
      <c r="A313" s="2513">
        <v>43709</v>
      </c>
      <c r="B313" s="2548">
        <v>99.842412292401278</v>
      </c>
      <c r="C313" s="2543">
        <f t="shared" si="68"/>
        <v>-0.16136918507670828</v>
      </c>
      <c r="D313" s="614">
        <f t="shared" si="82"/>
        <v>-1.19</v>
      </c>
      <c r="E313" s="965">
        <f t="shared" si="87"/>
        <v>99.986885852633804</v>
      </c>
      <c r="F313" s="521">
        <f t="shared" si="65"/>
        <v>-0.11084435014326743</v>
      </c>
      <c r="G313" s="657">
        <f t="shared" si="88"/>
        <v>100.10947346183833</v>
      </c>
      <c r="H313" s="614">
        <f t="shared" si="66"/>
        <v>-6.3678936225826988E-2</v>
      </c>
      <c r="I313" s="1687" t="s">
        <v>281</v>
      </c>
      <c r="J313" s="2491" t="str">
        <f t="shared" ref="J313:J362" si="89">IF(K313=1,"山",IF(K313=-1,"谷","---"))</f>
        <v>---</v>
      </c>
      <c r="K313" s="2527">
        <v>0</v>
      </c>
      <c r="L313" s="1668" t="s">
        <v>799</v>
      </c>
      <c r="M313" s="10"/>
      <c r="N313" s="796">
        <v>43709</v>
      </c>
      <c r="O313" s="797"/>
      <c r="P313" s="798"/>
      <c r="Q313" s="799"/>
      <c r="R313" s="800"/>
      <c r="S313" s="799"/>
      <c r="T313" s="799"/>
      <c r="U313" s="801"/>
      <c r="V313" s="802"/>
      <c r="W313" s="803"/>
      <c r="X313" s="804" t="s">
        <v>799</v>
      </c>
    </row>
    <row r="314" spans="1:24" ht="14.25" customHeight="1">
      <c r="A314" s="2513">
        <v>43739</v>
      </c>
      <c r="B314" s="2548">
        <v>99.604639276791744</v>
      </c>
      <c r="C314" s="2543">
        <f t="shared" si="68"/>
        <v>-0.2377730156095339</v>
      </c>
      <c r="D314" s="614">
        <f t="shared" si="82"/>
        <v>-1.27</v>
      </c>
      <c r="E314" s="965">
        <f t="shared" si="87"/>
        <v>99.816944348890345</v>
      </c>
      <c r="F314" s="521">
        <f t="shared" si="65"/>
        <v>-0.16994150374345907</v>
      </c>
      <c r="G314" s="657">
        <f t="shared" si="88"/>
        <v>100.02121747517535</v>
      </c>
      <c r="H314" s="614">
        <f t="shared" si="66"/>
        <v>-8.8255986662986174E-2</v>
      </c>
      <c r="I314" s="1687" t="s">
        <v>281</v>
      </c>
      <c r="J314" s="2491" t="str">
        <f t="shared" si="89"/>
        <v>---</v>
      </c>
      <c r="K314" s="2527">
        <v>0</v>
      </c>
      <c r="L314" s="1668" t="s">
        <v>800</v>
      </c>
      <c r="M314" s="10"/>
      <c r="N314" s="796">
        <v>43739</v>
      </c>
      <c r="O314" s="797"/>
      <c r="P314" s="798"/>
      <c r="Q314" s="799"/>
      <c r="R314" s="800"/>
      <c r="S314" s="799"/>
      <c r="T314" s="799"/>
      <c r="U314" s="801"/>
      <c r="V314" s="802"/>
      <c r="W314" s="803"/>
      <c r="X314" s="804" t="s">
        <v>800</v>
      </c>
    </row>
    <row r="315" spans="1:24" ht="14.25" customHeight="1">
      <c r="A315" s="2513">
        <v>43770</v>
      </c>
      <c r="B315" s="2548">
        <v>99.331895914497807</v>
      </c>
      <c r="C315" s="2543">
        <f t="shared" si="68"/>
        <v>-0.27274336229393725</v>
      </c>
      <c r="D315" s="614">
        <f t="shared" si="82"/>
        <v>-1.38</v>
      </c>
      <c r="E315" s="965">
        <f t="shared" si="87"/>
        <v>99.592982494563614</v>
      </c>
      <c r="F315" s="521">
        <f t="shared" si="65"/>
        <v>-0.22396185432673121</v>
      </c>
      <c r="G315" s="657">
        <f t="shared" si="88"/>
        <v>99.896040613048854</v>
      </c>
      <c r="H315" s="614">
        <f t="shared" si="66"/>
        <v>-0.12517686212649437</v>
      </c>
      <c r="I315" s="1687" t="s">
        <v>281</v>
      </c>
      <c r="J315" s="2491" t="str">
        <f t="shared" si="89"/>
        <v>---</v>
      </c>
      <c r="K315" s="2527">
        <v>0</v>
      </c>
      <c r="L315" s="1668" t="s">
        <v>801</v>
      </c>
      <c r="M315" s="10"/>
      <c r="N315" s="796">
        <v>43770</v>
      </c>
      <c r="O315" s="797"/>
      <c r="P315" s="798"/>
      <c r="Q315" s="799"/>
      <c r="R315" s="800"/>
      <c r="S315" s="799"/>
      <c r="T315" s="799"/>
      <c r="U315" s="801"/>
      <c r="V315" s="802"/>
      <c r="W315" s="960"/>
      <c r="X315" s="959" t="s">
        <v>801</v>
      </c>
    </row>
    <row r="316" spans="1:24" ht="14.25" customHeight="1">
      <c r="A316" s="2513">
        <v>43800</v>
      </c>
      <c r="B316" s="2548">
        <v>99.026606131487469</v>
      </c>
      <c r="C316" s="2543">
        <f t="shared" si="68"/>
        <v>-0.3052897830103376</v>
      </c>
      <c r="D316" s="614">
        <f t="shared" si="82"/>
        <v>-1.51</v>
      </c>
      <c r="E316" s="965">
        <f t="shared" si="87"/>
        <v>99.321047107592335</v>
      </c>
      <c r="F316" s="521">
        <f t="shared" si="65"/>
        <v>-0.27193538697127906</v>
      </c>
      <c r="G316" s="657">
        <f t="shared" si="88"/>
        <v>99.728392031929928</v>
      </c>
      <c r="H316" s="614">
        <f t="shared" si="66"/>
        <v>-0.16764858111892522</v>
      </c>
      <c r="I316" s="1687" t="s">
        <v>281</v>
      </c>
      <c r="J316" s="53" t="str">
        <f t="shared" si="89"/>
        <v>---</v>
      </c>
      <c r="K316" s="2527">
        <v>0</v>
      </c>
      <c r="L316" s="1668" t="s">
        <v>787</v>
      </c>
      <c r="M316" s="10"/>
      <c r="N316" s="934">
        <v>43800</v>
      </c>
      <c r="O316" s="935"/>
      <c r="P316" s="936"/>
      <c r="Q316" s="937"/>
      <c r="R316" s="938"/>
      <c r="S316" s="937"/>
      <c r="T316" s="937"/>
      <c r="U316" s="939"/>
      <c r="V316" s="940"/>
      <c r="W316" s="941"/>
      <c r="X316" s="942" t="s">
        <v>787</v>
      </c>
    </row>
    <row r="317" spans="1:24" ht="14.25" customHeight="1">
      <c r="A317" s="2521">
        <v>43831</v>
      </c>
      <c r="B317" s="2548">
        <v>98.668403689834392</v>
      </c>
      <c r="C317" s="2544">
        <f t="shared" si="68"/>
        <v>-0.35820244165307713</v>
      </c>
      <c r="D317" s="655">
        <f t="shared" si="82"/>
        <v>-1.71</v>
      </c>
      <c r="E317" s="967">
        <f t="shared" si="87"/>
        <v>99.00896857860657</v>
      </c>
      <c r="F317" s="696">
        <f t="shared" si="65"/>
        <v>-0.31207852898576505</v>
      </c>
      <c r="G317" s="656">
        <f t="shared" si="88"/>
        <v>99.513171795787542</v>
      </c>
      <c r="H317" s="655">
        <f t="shared" si="66"/>
        <v>-0.21522023614238606</v>
      </c>
      <c r="I317" s="1718" t="s">
        <v>281</v>
      </c>
      <c r="J317" s="2491" t="str">
        <f t="shared" si="89"/>
        <v>---</v>
      </c>
      <c r="K317" s="2527">
        <v>0</v>
      </c>
      <c r="L317" s="1719" t="s">
        <v>759</v>
      </c>
      <c r="M317" s="10"/>
      <c r="N317" s="961">
        <v>43831</v>
      </c>
      <c r="O317" s="943"/>
      <c r="P317" s="949"/>
      <c r="Q317" s="944"/>
      <c r="R317" s="952"/>
      <c r="S317" s="944"/>
      <c r="T317" s="952"/>
      <c r="U317" s="944"/>
      <c r="V317" s="953"/>
      <c r="W317" s="945"/>
      <c r="X317" s="956" t="s">
        <v>759</v>
      </c>
    </row>
    <row r="318" spans="1:24" ht="14.25" customHeight="1">
      <c r="A318" s="2520">
        <v>43862</v>
      </c>
      <c r="B318" s="2548">
        <v>98.256786546940859</v>
      </c>
      <c r="C318" s="2543">
        <f t="shared" si="68"/>
        <v>-0.41161714289353313</v>
      </c>
      <c r="D318" s="614">
        <f t="shared" si="82"/>
        <v>-2.0299999999999998</v>
      </c>
      <c r="E318" s="965">
        <f t="shared" si="87"/>
        <v>98.650598789420897</v>
      </c>
      <c r="F318" s="521">
        <f t="shared" si="65"/>
        <v>-0.35836978918567297</v>
      </c>
      <c r="G318" s="657">
        <f t="shared" si="88"/>
        <v>99.247789332775938</v>
      </c>
      <c r="H318" s="614">
        <f t="shared" si="66"/>
        <v>-0.26538246301160484</v>
      </c>
      <c r="I318" s="1687" t="s">
        <v>281</v>
      </c>
      <c r="J318" s="2491" t="str">
        <f t="shared" si="89"/>
        <v>---</v>
      </c>
      <c r="K318" s="2527">
        <v>0</v>
      </c>
      <c r="L318" s="1720" t="s">
        <v>767</v>
      </c>
      <c r="M318" s="10"/>
      <c r="N318" s="962">
        <v>43862</v>
      </c>
      <c r="O318" s="946"/>
      <c r="P318" s="950"/>
      <c r="Q318" s="800"/>
      <c r="R318" s="799"/>
      <c r="S318" s="800"/>
      <c r="T318" s="799"/>
      <c r="U318" s="800"/>
      <c r="V318" s="954"/>
      <c r="W318" s="933"/>
      <c r="X318" s="957" t="s">
        <v>767</v>
      </c>
    </row>
    <row r="319" spans="1:24" ht="14.25" customHeight="1">
      <c r="A319" s="2513">
        <v>43891</v>
      </c>
      <c r="B319" s="2548">
        <v>97.84388173971837</v>
      </c>
      <c r="C319" s="2543">
        <f t="shared" si="68"/>
        <v>-0.41290480722248901</v>
      </c>
      <c r="D319" s="614">
        <f t="shared" si="82"/>
        <v>-2.37</v>
      </c>
      <c r="E319" s="965">
        <f t="shared" si="87"/>
        <v>98.256357325497859</v>
      </c>
      <c r="F319" s="521">
        <f t="shared" si="65"/>
        <v>-0.39424146392303783</v>
      </c>
      <c r="G319" s="657">
        <f t="shared" si="88"/>
        <v>98.939232227381709</v>
      </c>
      <c r="H319" s="614">
        <f t="shared" si="66"/>
        <v>-0.30855710539422887</v>
      </c>
      <c r="I319" s="1687" t="s">
        <v>281</v>
      </c>
      <c r="J319" s="2491" t="str">
        <f t="shared" si="89"/>
        <v>---</v>
      </c>
      <c r="K319" s="2527">
        <v>0</v>
      </c>
      <c r="L319" s="1720" t="s">
        <v>776</v>
      </c>
      <c r="M319" s="10"/>
      <c r="N319" s="963">
        <v>43891</v>
      </c>
      <c r="O319" s="946"/>
      <c r="P319" s="950"/>
      <c r="Q319" s="800"/>
      <c r="R319" s="799"/>
      <c r="S319" s="800"/>
      <c r="T319" s="799"/>
      <c r="U319" s="800"/>
      <c r="V319" s="954"/>
      <c r="W319" s="933"/>
      <c r="X319" s="957" t="s">
        <v>776</v>
      </c>
    </row>
    <row r="320" spans="1:24" ht="14.25" customHeight="1">
      <c r="A320" s="2513">
        <v>43922</v>
      </c>
      <c r="B320" s="2548">
        <v>97.481073138029771</v>
      </c>
      <c r="C320" s="2543">
        <f t="shared" si="68"/>
        <v>-0.36280860168859874</v>
      </c>
      <c r="D320" s="614">
        <f t="shared" si="82"/>
        <v>-2.72</v>
      </c>
      <c r="E320" s="965">
        <f t="shared" si="87"/>
        <v>97.860580474896338</v>
      </c>
      <c r="F320" s="521">
        <f t="shared" si="65"/>
        <v>-0.39577685060152135</v>
      </c>
      <c r="G320" s="657">
        <f t="shared" si="88"/>
        <v>98.601898062471477</v>
      </c>
      <c r="H320" s="614">
        <f t="shared" si="66"/>
        <v>-0.33733416491023149</v>
      </c>
      <c r="I320" s="1687" t="s">
        <v>281</v>
      </c>
      <c r="J320" s="2491" t="str">
        <f t="shared" si="89"/>
        <v>---</v>
      </c>
      <c r="K320" s="2527">
        <v>0</v>
      </c>
      <c r="L320" s="1720" t="s">
        <v>777</v>
      </c>
      <c r="M320" s="10"/>
      <c r="N320" s="963">
        <v>43922</v>
      </c>
      <c r="O320" s="946"/>
      <c r="P320" s="950"/>
      <c r="Q320" s="800"/>
      <c r="R320" s="799"/>
      <c r="S320" s="800"/>
      <c r="T320" s="799"/>
      <c r="U320" s="800"/>
      <c r="V320" s="954"/>
      <c r="W320" s="933"/>
      <c r="X320" s="957" t="s">
        <v>777</v>
      </c>
    </row>
    <row r="321" spans="1:24" ht="14.25" customHeight="1">
      <c r="A321" s="2513">
        <v>43952</v>
      </c>
      <c r="B321" s="2548">
        <v>97.281826293800052</v>
      </c>
      <c r="C321" s="2543">
        <f t="shared" si="68"/>
        <v>-0.1992468442297195</v>
      </c>
      <c r="D321" s="614">
        <f t="shared" si="82"/>
        <v>-2.91</v>
      </c>
      <c r="E321" s="965">
        <f t="shared" si="87"/>
        <v>97.535593723849402</v>
      </c>
      <c r="F321" s="521">
        <f t="shared" si="65"/>
        <v>-0.32498675104693575</v>
      </c>
      <c r="G321" s="657">
        <f t="shared" si="88"/>
        <v>98.270067636329813</v>
      </c>
      <c r="H321" s="614">
        <f t="shared" si="66"/>
        <v>-0.33183042614166425</v>
      </c>
      <c r="I321" s="1687" t="s">
        <v>281</v>
      </c>
      <c r="J321" s="2491" t="str">
        <f t="shared" si="89"/>
        <v>---</v>
      </c>
      <c r="K321" s="2527">
        <v>0</v>
      </c>
      <c r="L321" s="1720" t="s">
        <v>778</v>
      </c>
      <c r="M321" s="10"/>
      <c r="N321" s="963">
        <v>43952</v>
      </c>
      <c r="O321" s="946"/>
      <c r="P321" s="950"/>
      <c r="Q321" s="800"/>
      <c r="R321" s="799"/>
      <c r="S321" s="800"/>
      <c r="T321" s="799"/>
      <c r="U321" s="800"/>
      <c r="V321" s="954"/>
      <c r="W321" s="933"/>
      <c r="X321" s="957" t="s">
        <v>778</v>
      </c>
    </row>
    <row r="322" spans="1:24" ht="14.25" customHeight="1">
      <c r="A322" s="2513">
        <v>43983</v>
      </c>
      <c r="B322" s="2548">
        <v>97.276741098870275</v>
      </c>
      <c r="C322" s="2543">
        <f t="shared" si="68"/>
        <v>-5.0851949297765486E-3</v>
      </c>
      <c r="D322" s="614">
        <f t="shared" si="82"/>
        <v>-2.89</v>
      </c>
      <c r="E322" s="965">
        <f t="shared" si="87"/>
        <v>97.346546843566713</v>
      </c>
      <c r="F322" s="521">
        <f t="shared" si="65"/>
        <v>-0.18904688028268879</v>
      </c>
      <c r="G322" s="657">
        <f t="shared" si="88"/>
        <v>97.976474091240178</v>
      </c>
      <c r="H322" s="614">
        <f t="shared" si="66"/>
        <v>-0.2935935450896352</v>
      </c>
      <c r="I322" s="1687" t="s">
        <v>281</v>
      </c>
      <c r="J322" s="2491" t="str">
        <f t="shared" si="89"/>
        <v>谷</v>
      </c>
      <c r="K322" s="2527">
        <v>-1</v>
      </c>
      <c r="L322" s="1720" t="s">
        <v>796</v>
      </c>
      <c r="M322" s="10"/>
      <c r="N322" s="963">
        <v>43983</v>
      </c>
      <c r="O322" s="946"/>
      <c r="P322" s="950"/>
      <c r="Q322" s="800"/>
      <c r="R322" s="799"/>
      <c r="S322" s="800"/>
      <c r="T322" s="799"/>
      <c r="U322" s="800"/>
      <c r="V322" s="954"/>
      <c r="W322" s="933"/>
      <c r="X322" s="957" t="s">
        <v>796</v>
      </c>
    </row>
    <row r="323" spans="1:24" ht="14.25" customHeight="1">
      <c r="A323" s="2513">
        <v>44013</v>
      </c>
      <c r="B323" s="2548">
        <v>97.470130379593414</v>
      </c>
      <c r="C323" s="2543">
        <f t="shared" si="68"/>
        <v>0.19338928072313877</v>
      </c>
      <c r="D323" s="614">
        <f t="shared" si="82"/>
        <v>-2.64</v>
      </c>
      <c r="E323" s="965">
        <f t="shared" si="87"/>
        <v>97.342899257421251</v>
      </c>
      <c r="F323" s="521">
        <f t="shared" si="65"/>
        <v>-3.6475861454619007E-3</v>
      </c>
      <c r="G323" s="657">
        <f t="shared" si="88"/>
        <v>97.754120412398166</v>
      </c>
      <c r="H323" s="614">
        <f t="shared" si="66"/>
        <v>-0.22235367884201196</v>
      </c>
      <c r="I323" s="1687" t="s">
        <v>349</v>
      </c>
      <c r="J323" s="2491" t="str">
        <f t="shared" si="89"/>
        <v>---</v>
      </c>
      <c r="K323" s="2527">
        <v>0</v>
      </c>
      <c r="L323" s="1720" t="s">
        <v>797</v>
      </c>
      <c r="M323" s="10"/>
      <c r="N323" s="963">
        <v>44013</v>
      </c>
      <c r="O323" s="946"/>
      <c r="P323" s="950"/>
      <c r="Q323" s="800"/>
      <c r="R323" s="799"/>
      <c r="S323" s="800"/>
      <c r="T323" s="799"/>
      <c r="U323" s="800"/>
      <c r="V323" s="954"/>
      <c r="W323" s="933"/>
      <c r="X323" s="957" t="s">
        <v>797</v>
      </c>
    </row>
    <row r="324" spans="1:24" ht="14.25" customHeight="1">
      <c r="A324" s="2513">
        <v>44044</v>
      </c>
      <c r="B324" s="2548">
        <v>97.823637781472129</v>
      </c>
      <c r="C324" s="2543">
        <f t="shared" si="68"/>
        <v>0.35350740187871565</v>
      </c>
      <c r="D324" s="614">
        <f t="shared" si="82"/>
        <v>-2.1800000000000002</v>
      </c>
      <c r="E324" s="965">
        <f t="shared" si="87"/>
        <v>97.523503086645277</v>
      </c>
      <c r="F324" s="521">
        <f t="shared" si="65"/>
        <v>0.18060382922402596</v>
      </c>
      <c r="G324" s="657">
        <f t="shared" si="88"/>
        <v>97.633439568346418</v>
      </c>
      <c r="H324" s="614">
        <f t="shared" si="66"/>
        <v>-0.12068084405174773</v>
      </c>
      <c r="I324" s="1687" t="s">
        <v>349</v>
      </c>
      <c r="J324" s="2491" t="str">
        <f t="shared" si="89"/>
        <v>---</v>
      </c>
      <c r="K324" s="2527">
        <v>0</v>
      </c>
      <c r="L324" s="1720" t="s">
        <v>798</v>
      </c>
      <c r="M324" s="10"/>
      <c r="N324" s="963">
        <v>44044</v>
      </c>
      <c r="O324" s="946"/>
      <c r="P324" s="950"/>
      <c r="Q324" s="800"/>
      <c r="R324" s="799"/>
      <c r="S324" s="800"/>
      <c r="T324" s="799"/>
      <c r="U324" s="800"/>
      <c r="V324" s="954"/>
      <c r="W324" s="933"/>
      <c r="X324" s="957" t="s">
        <v>798</v>
      </c>
    </row>
    <row r="325" spans="1:24" ht="14.25" customHeight="1">
      <c r="A325" s="2513">
        <v>44075</v>
      </c>
      <c r="B325" s="2548">
        <v>98.280956971225962</v>
      </c>
      <c r="C325" s="2543">
        <f t="shared" si="68"/>
        <v>0.45731918975383223</v>
      </c>
      <c r="D325" s="614">
        <f t="shared" si="82"/>
        <v>-1.56</v>
      </c>
      <c r="E325" s="965">
        <f t="shared" si="87"/>
        <v>97.858241710763835</v>
      </c>
      <c r="F325" s="521">
        <f t="shared" si="65"/>
        <v>0.33473862411855748</v>
      </c>
      <c r="G325" s="657">
        <f t="shared" si="88"/>
        <v>97.636892486101416</v>
      </c>
      <c r="H325" s="614">
        <f t="shared" si="66"/>
        <v>3.4529177549984524E-3</v>
      </c>
      <c r="I325" s="1687" t="s">
        <v>349</v>
      </c>
      <c r="J325" s="2491" t="str">
        <f t="shared" si="89"/>
        <v>---</v>
      </c>
      <c r="K325" s="2527">
        <v>0</v>
      </c>
      <c r="L325" s="1720" t="s">
        <v>799</v>
      </c>
      <c r="M325" s="10"/>
      <c r="N325" s="963">
        <v>44075</v>
      </c>
      <c r="O325" s="946"/>
      <c r="P325" s="950"/>
      <c r="Q325" s="800"/>
      <c r="R325" s="799"/>
      <c r="S325" s="800"/>
      <c r="T325" s="799"/>
      <c r="U325" s="800"/>
      <c r="V325" s="954"/>
      <c r="W325" s="933"/>
      <c r="X325" s="957" t="s">
        <v>799</v>
      </c>
    </row>
    <row r="326" spans="1:24" ht="14.25" customHeight="1">
      <c r="A326" s="2513">
        <v>44105</v>
      </c>
      <c r="B326" s="2548">
        <v>98.741651018488739</v>
      </c>
      <c r="C326" s="2543">
        <f t="shared" si="68"/>
        <v>0.46069404726277696</v>
      </c>
      <c r="D326" s="614">
        <f t="shared" si="82"/>
        <v>-0.87</v>
      </c>
      <c r="E326" s="965">
        <f t="shared" si="87"/>
        <v>98.282081923728938</v>
      </c>
      <c r="F326" s="521">
        <f t="shared" si="65"/>
        <v>0.42384021296510355</v>
      </c>
      <c r="G326" s="657">
        <f t="shared" si="88"/>
        <v>97.765145240211481</v>
      </c>
      <c r="H326" s="614">
        <f t="shared" si="66"/>
        <v>0.12825275411006487</v>
      </c>
      <c r="I326" s="1680" t="s">
        <v>343</v>
      </c>
      <c r="J326" s="2491" t="str">
        <f t="shared" si="89"/>
        <v>---</v>
      </c>
      <c r="K326" s="2527">
        <v>0</v>
      </c>
      <c r="L326" s="1720" t="s">
        <v>799</v>
      </c>
      <c r="M326" s="10"/>
      <c r="N326" s="963">
        <v>44105</v>
      </c>
      <c r="O326" s="946"/>
      <c r="P326" s="950"/>
      <c r="Q326" s="800"/>
      <c r="R326" s="799"/>
      <c r="S326" s="800"/>
      <c r="T326" s="799"/>
      <c r="U326" s="800"/>
      <c r="V326" s="954"/>
      <c r="W326" s="933"/>
      <c r="X326" s="957" t="s">
        <v>800</v>
      </c>
    </row>
    <row r="327" spans="1:24" ht="14.25" customHeight="1">
      <c r="A327" s="2513">
        <v>44136</v>
      </c>
      <c r="B327" s="2548">
        <v>99.178870299270713</v>
      </c>
      <c r="C327" s="2543">
        <f t="shared" si="68"/>
        <v>0.43721928078197436</v>
      </c>
      <c r="D327" s="614">
        <f t="shared" si="82"/>
        <v>-0.15</v>
      </c>
      <c r="E327" s="965">
        <f t="shared" si="87"/>
        <v>98.733826096328471</v>
      </c>
      <c r="F327" s="521">
        <f t="shared" si="65"/>
        <v>0.45174417259953259</v>
      </c>
      <c r="G327" s="657">
        <f t="shared" si="88"/>
        <v>98.007687691817324</v>
      </c>
      <c r="H327" s="614">
        <f t="shared" si="66"/>
        <v>0.24254245160584276</v>
      </c>
      <c r="I327" s="1680" t="s">
        <v>343</v>
      </c>
      <c r="J327" s="2491" t="str">
        <f t="shared" si="89"/>
        <v>---</v>
      </c>
      <c r="K327" s="2527">
        <v>0</v>
      </c>
      <c r="L327" s="1720" t="s">
        <v>801</v>
      </c>
      <c r="M327" s="10"/>
      <c r="N327" s="963">
        <v>44136</v>
      </c>
      <c r="O327" s="946"/>
      <c r="P327" s="950"/>
      <c r="Q327" s="800"/>
      <c r="R327" s="799"/>
      <c r="S327" s="800"/>
      <c r="T327" s="799"/>
      <c r="U327" s="800"/>
      <c r="V327" s="954"/>
      <c r="W327" s="933"/>
      <c r="X327" s="957" t="s">
        <v>801</v>
      </c>
    </row>
    <row r="328" spans="1:24" ht="14.25" customHeight="1">
      <c r="A328" s="2514">
        <v>44166</v>
      </c>
      <c r="B328" s="2548">
        <v>99.583641213279023</v>
      </c>
      <c r="C328" s="2545">
        <f t="shared" si="68"/>
        <v>0.40477091400831</v>
      </c>
      <c r="D328" s="814">
        <f t="shared" si="82"/>
        <v>0.56000000000000005</v>
      </c>
      <c r="E328" s="966">
        <f t="shared" si="87"/>
        <v>99.16805417701282</v>
      </c>
      <c r="F328" s="704">
        <f t="shared" ref="F328:F361" si="90">E328-E327</f>
        <v>0.43422808068434904</v>
      </c>
      <c r="G328" s="637">
        <f t="shared" si="88"/>
        <v>98.336518394600034</v>
      </c>
      <c r="H328" s="814">
        <f t="shared" ref="H328:H361" si="91">G328-G327</f>
        <v>0.3288307027827102</v>
      </c>
      <c r="I328" s="1681" t="s">
        <v>343</v>
      </c>
      <c r="J328" s="2491" t="str">
        <f t="shared" si="89"/>
        <v>---</v>
      </c>
      <c r="K328" s="2527">
        <v>0</v>
      </c>
      <c r="L328" s="1741" t="s">
        <v>787</v>
      </c>
      <c r="M328" s="10"/>
      <c r="N328" s="964">
        <v>44166</v>
      </c>
      <c r="O328" s="947"/>
      <c r="P328" s="951"/>
      <c r="Q328" s="938"/>
      <c r="R328" s="937"/>
      <c r="S328" s="938"/>
      <c r="T328" s="937"/>
      <c r="U328" s="938"/>
      <c r="V328" s="955"/>
      <c r="W328" s="948"/>
      <c r="X328" s="958" t="s">
        <v>787</v>
      </c>
    </row>
    <row r="329" spans="1:24" ht="14.25" customHeight="1">
      <c r="A329" s="2513">
        <v>44197</v>
      </c>
      <c r="B329" s="2548">
        <v>99.942998681588364</v>
      </c>
      <c r="C329" s="1740">
        <f t="shared" si="68"/>
        <v>0.35935746830934079</v>
      </c>
      <c r="D329" s="523">
        <f t="shared" si="82"/>
        <v>1.29</v>
      </c>
      <c r="E329" s="521">
        <f t="shared" si="87"/>
        <v>99.568503398046047</v>
      </c>
      <c r="F329" s="697">
        <f t="shared" si="90"/>
        <v>0.40044922103322733</v>
      </c>
      <c r="G329" s="636">
        <f t="shared" si="88"/>
        <v>98.717412334988339</v>
      </c>
      <c r="H329" s="523">
        <f t="shared" si="91"/>
        <v>0.38089394038830449</v>
      </c>
      <c r="I329" s="1680" t="s">
        <v>343</v>
      </c>
      <c r="J329" s="2177" t="str">
        <f t="shared" si="89"/>
        <v>---</v>
      </c>
      <c r="K329" s="2527">
        <v>0</v>
      </c>
      <c r="L329" s="1720" t="s">
        <v>759</v>
      </c>
      <c r="M329" s="10"/>
      <c r="N329" s="10" t="s">
        <v>463</v>
      </c>
      <c r="O329" s="10"/>
      <c r="P329" s="10"/>
      <c r="Q329" s="10"/>
      <c r="R329" s="10"/>
      <c r="S329" s="10"/>
      <c r="T329" s="10"/>
      <c r="U329" s="10"/>
      <c r="V329" s="227"/>
      <c r="W329" s="227"/>
      <c r="X329" s="10"/>
    </row>
    <row r="330" spans="1:24">
      <c r="A330" s="2520">
        <v>44228</v>
      </c>
      <c r="B330" s="2548">
        <v>100.26292669178402</v>
      </c>
      <c r="C330" s="1740">
        <f t="shared" ref="C330:C354" si="92">B330-B329</f>
        <v>0.3199280101956532</v>
      </c>
      <c r="D330" s="523">
        <f t="shared" si="82"/>
        <v>2.04</v>
      </c>
      <c r="E330" s="521">
        <f t="shared" si="87"/>
        <v>99.929855528883806</v>
      </c>
      <c r="F330" s="697">
        <f t="shared" si="90"/>
        <v>0.36135213083775852</v>
      </c>
      <c r="G330" s="636">
        <f t="shared" si="88"/>
        <v>99.116383236729845</v>
      </c>
      <c r="H330" s="523">
        <f t="shared" si="91"/>
        <v>0.39897090174150662</v>
      </c>
      <c r="I330" s="1680" t="s">
        <v>343</v>
      </c>
      <c r="J330" s="2177" t="str">
        <f t="shared" si="89"/>
        <v>---</v>
      </c>
      <c r="K330" s="2527">
        <v>0</v>
      </c>
      <c r="L330" s="1721" t="s">
        <v>767</v>
      </c>
    </row>
    <row r="331" spans="1:24">
      <c r="A331" s="2513">
        <v>44256</v>
      </c>
      <c r="B331" s="2548">
        <v>100.52403051684439</v>
      </c>
      <c r="C331" s="1740">
        <f t="shared" si="92"/>
        <v>0.26110382506037411</v>
      </c>
      <c r="D331" s="523">
        <f t="shared" si="82"/>
        <v>2.74</v>
      </c>
      <c r="E331" s="521">
        <f t="shared" si="87"/>
        <v>100.24331863007227</v>
      </c>
      <c r="F331" s="697">
        <f t="shared" si="90"/>
        <v>0.31346310118846077</v>
      </c>
      <c r="G331" s="636">
        <f t="shared" si="88"/>
        <v>99.502153627497322</v>
      </c>
      <c r="H331" s="523">
        <f t="shared" si="91"/>
        <v>0.3857703907674761</v>
      </c>
      <c r="I331" s="1680" t="s">
        <v>343</v>
      </c>
      <c r="J331" s="2177" t="str">
        <f t="shared" si="89"/>
        <v>---</v>
      </c>
      <c r="K331" s="2527">
        <v>0</v>
      </c>
      <c r="L331" s="1720" t="s">
        <v>776</v>
      </c>
      <c r="M331" s="10"/>
    </row>
    <row r="332" spans="1:24">
      <c r="A332" s="2513">
        <v>44287</v>
      </c>
      <c r="B332" s="2548">
        <v>100.70505171723333</v>
      </c>
      <c r="C332" s="1740">
        <f t="shared" si="92"/>
        <v>0.18102120038894043</v>
      </c>
      <c r="D332" s="523">
        <f t="shared" si="82"/>
        <v>3.31</v>
      </c>
      <c r="E332" s="521">
        <f t="shared" si="87"/>
        <v>100.49733630862058</v>
      </c>
      <c r="F332" s="697">
        <f t="shared" si="90"/>
        <v>0.25401767854830837</v>
      </c>
      <c r="G332" s="636">
        <f t="shared" si="88"/>
        <v>99.848452876926942</v>
      </c>
      <c r="H332" s="523">
        <f t="shared" si="91"/>
        <v>0.3462992494296202</v>
      </c>
      <c r="I332" s="1680" t="s">
        <v>343</v>
      </c>
      <c r="J332" s="2177" t="str">
        <f t="shared" si="89"/>
        <v>---</v>
      </c>
      <c r="K332" s="2527">
        <v>0</v>
      </c>
      <c r="L332" s="1720" t="s">
        <v>777</v>
      </c>
      <c r="M332" s="10"/>
    </row>
    <row r="333" spans="1:24">
      <c r="A333" s="2513">
        <v>44317</v>
      </c>
      <c r="B333" s="2548">
        <v>100.79224416992463</v>
      </c>
      <c r="C333" s="1740">
        <f t="shared" si="92"/>
        <v>8.7192452691297717E-2</v>
      </c>
      <c r="D333" s="523">
        <f t="shared" si="82"/>
        <v>3.61</v>
      </c>
      <c r="E333" s="521">
        <f t="shared" si="87"/>
        <v>100.67377546800078</v>
      </c>
      <c r="F333" s="697">
        <f t="shared" si="90"/>
        <v>0.17643915938020882</v>
      </c>
      <c r="G333" s="636">
        <f t="shared" si="88"/>
        <v>100.14139475570349</v>
      </c>
      <c r="H333" s="523">
        <f t="shared" si="91"/>
        <v>0.29294187877654565</v>
      </c>
      <c r="I333" s="1680" t="s">
        <v>343</v>
      </c>
      <c r="J333" s="2177" t="str">
        <f t="shared" si="89"/>
        <v>---</v>
      </c>
      <c r="K333" s="2527">
        <v>0</v>
      </c>
      <c r="L333" s="1720" t="s">
        <v>778</v>
      </c>
      <c r="M333" s="10"/>
    </row>
    <row r="334" spans="1:24">
      <c r="A334" s="2513">
        <v>44348</v>
      </c>
      <c r="B334" s="2548">
        <v>100.79807890043701</v>
      </c>
      <c r="C334" s="1740">
        <f t="shared" si="92"/>
        <v>5.8347305123760407E-3</v>
      </c>
      <c r="D334" s="523">
        <f t="shared" si="82"/>
        <v>3.62</v>
      </c>
      <c r="E334" s="521">
        <f t="shared" si="87"/>
        <v>100.76512492919834</v>
      </c>
      <c r="F334" s="697">
        <f t="shared" si="90"/>
        <v>9.1349461197552273E-2</v>
      </c>
      <c r="G334" s="636">
        <f t="shared" si="88"/>
        <v>100.37271027015582</v>
      </c>
      <c r="H334" s="523">
        <f t="shared" si="91"/>
        <v>0.23131551445233356</v>
      </c>
      <c r="I334" s="1680" t="s">
        <v>343</v>
      </c>
      <c r="J334" s="2177" t="str">
        <f t="shared" si="89"/>
        <v>---</v>
      </c>
      <c r="K334" s="2527">
        <v>0</v>
      </c>
      <c r="L334" s="1720" t="s">
        <v>796</v>
      </c>
      <c r="M334" s="10"/>
    </row>
    <row r="335" spans="1:24">
      <c r="A335" s="2513">
        <v>44378</v>
      </c>
      <c r="B335" s="2548">
        <v>100.7503096399233</v>
      </c>
      <c r="C335" s="1740">
        <f t="shared" si="92"/>
        <v>-4.7769260513703671E-2</v>
      </c>
      <c r="D335" s="523">
        <f t="shared" si="82"/>
        <v>3.37</v>
      </c>
      <c r="E335" s="521">
        <f t="shared" si="87"/>
        <v>100.78021090342831</v>
      </c>
      <c r="F335" s="697">
        <f t="shared" si="90"/>
        <v>1.5085974229975818E-2</v>
      </c>
      <c r="G335" s="636">
        <f t="shared" si="88"/>
        <v>100.53937718824787</v>
      </c>
      <c r="H335" s="523">
        <f t="shared" si="91"/>
        <v>0.16666691809204792</v>
      </c>
      <c r="I335" s="1687" t="s">
        <v>281</v>
      </c>
      <c r="J335" s="2177" t="str">
        <f t="shared" si="89"/>
        <v>---</v>
      </c>
      <c r="K335" s="2527">
        <v>0</v>
      </c>
      <c r="L335" s="1720" t="s">
        <v>797</v>
      </c>
      <c r="M335" s="10"/>
    </row>
    <row r="336" spans="1:24">
      <c r="A336" s="2513">
        <v>44409</v>
      </c>
      <c r="B336" s="2548">
        <v>100.67444670274953</v>
      </c>
      <c r="C336" s="1740">
        <f t="shared" si="92"/>
        <v>-7.5862937173766909E-2</v>
      </c>
      <c r="D336" s="523">
        <f t="shared" si="82"/>
        <v>2.91</v>
      </c>
      <c r="E336" s="521">
        <f t="shared" ref="E336" si="93">SUM(B334:B336)/3</f>
        <v>100.74094508103661</v>
      </c>
      <c r="F336" s="697">
        <f t="shared" si="90"/>
        <v>-3.926582239169818E-2</v>
      </c>
      <c r="G336" s="636">
        <f t="shared" ref="G336" si="94">SUM(B330:B336)/7</f>
        <v>100.64386976269945</v>
      </c>
      <c r="H336" s="523">
        <f t="shared" si="91"/>
        <v>0.10449257445158366</v>
      </c>
      <c r="I336" s="1687" t="s">
        <v>281</v>
      </c>
      <c r="J336" s="2177" t="str">
        <f t="shared" si="89"/>
        <v>---</v>
      </c>
      <c r="K336" s="2527">
        <v>0</v>
      </c>
      <c r="L336" s="1720" t="s">
        <v>798</v>
      </c>
      <c r="M336" s="10"/>
    </row>
    <row r="337" spans="1:13">
      <c r="A337" s="2513">
        <v>44440</v>
      </c>
      <c r="B337" s="2548">
        <v>100.60667481876114</v>
      </c>
      <c r="C337" s="1740">
        <f t="shared" si="92"/>
        <v>-6.7771883988399395E-2</v>
      </c>
      <c r="D337" s="523">
        <f t="shared" si="82"/>
        <v>2.37</v>
      </c>
      <c r="E337" s="521">
        <f t="shared" ref="E337:E357" si="95">SUM(B335:B337)/3</f>
        <v>100.67714372047799</v>
      </c>
      <c r="F337" s="697">
        <f t="shared" si="90"/>
        <v>-6.3801360558628062E-2</v>
      </c>
      <c r="G337" s="636">
        <f t="shared" ref="G337:G353" si="96">SUM(B331:B337)/7</f>
        <v>100.6929766379819</v>
      </c>
      <c r="H337" s="523">
        <f t="shared" si="91"/>
        <v>4.9106875282447504E-2</v>
      </c>
      <c r="I337" s="1687" t="s">
        <v>803</v>
      </c>
      <c r="J337" s="2177" t="str">
        <f t="shared" si="89"/>
        <v>---</v>
      </c>
      <c r="K337" s="2527">
        <v>0</v>
      </c>
      <c r="L337" s="1720" t="s">
        <v>799</v>
      </c>
      <c r="M337" s="10"/>
    </row>
    <row r="338" spans="1:13">
      <c r="A338" s="2513">
        <v>44470</v>
      </c>
      <c r="B338" s="2548">
        <v>100.59384872384302</v>
      </c>
      <c r="C338" s="1740">
        <f t="shared" si="92"/>
        <v>-1.2826094918111153E-2</v>
      </c>
      <c r="D338" s="523">
        <f t="shared" si="82"/>
        <v>1.88</v>
      </c>
      <c r="E338" s="521">
        <f t="shared" si="95"/>
        <v>100.62499008178456</v>
      </c>
      <c r="F338" s="697">
        <f t="shared" si="90"/>
        <v>-5.2153638693425819E-2</v>
      </c>
      <c r="G338" s="636">
        <f t="shared" si="96"/>
        <v>100.70295066755315</v>
      </c>
      <c r="H338" s="523">
        <f t="shared" si="91"/>
        <v>9.9740295712535953E-3</v>
      </c>
      <c r="I338" s="1687" t="s">
        <v>281</v>
      </c>
      <c r="J338" s="2177" t="str">
        <f t="shared" si="89"/>
        <v>---</v>
      </c>
      <c r="K338" s="2527">
        <v>0</v>
      </c>
      <c r="L338" s="1720" t="s">
        <v>799</v>
      </c>
      <c r="M338" s="10"/>
    </row>
    <row r="339" spans="1:13">
      <c r="A339" s="2513">
        <v>44501</v>
      </c>
      <c r="B339" s="2548">
        <v>100.62449392555436</v>
      </c>
      <c r="C339" s="1740">
        <f t="shared" si="92"/>
        <v>3.0645201711337222E-2</v>
      </c>
      <c r="D339" s="523">
        <f t="shared" si="82"/>
        <v>1.46</v>
      </c>
      <c r="E339" s="521">
        <f t="shared" si="95"/>
        <v>100.60833915605285</v>
      </c>
      <c r="F339" s="697">
        <f t="shared" si="90"/>
        <v>-1.6650925731710231E-2</v>
      </c>
      <c r="G339" s="636">
        <f t="shared" si="96"/>
        <v>100.691442411599</v>
      </c>
      <c r="H339" s="523">
        <f t="shared" si="91"/>
        <v>-1.1508255954154833E-2</v>
      </c>
      <c r="I339" s="1687" t="s">
        <v>281</v>
      </c>
      <c r="J339" s="2177" t="str">
        <f t="shared" si="89"/>
        <v>---</v>
      </c>
      <c r="K339" s="2527">
        <v>0</v>
      </c>
      <c r="L339" s="1720" t="s">
        <v>801</v>
      </c>
      <c r="M339" s="10"/>
    </row>
    <row r="340" spans="1:13">
      <c r="A340" s="2513">
        <v>44531</v>
      </c>
      <c r="B340" s="2548">
        <v>100.68002323076158</v>
      </c>
      <c r="C340" s="1740">
        <f t="shared" si="92"/>
        <v>5.5529305207215884E-2</v>
      </c>
      <c r="D340" s="523">
        <f t="shared" si="82"/>
        <v>1.1000000000000001</v>
      </c>
      <c r="E340" s="521">
        <f t="shared" si="95"/>
        <v>100.63278862671966</v>
      </c>
      <c r="F340" s="697">
        <f t="shared" si="90"/>
        <v>2.4449470666809248E-2</v>
      </c>
      <c r="G340" s="636">
        <f t="shared" si="96"/>
        <v>100.6754108488614</v>
      </c>
      <c r="H340" s="523">
        <f t="shared" si="91"/>
        <v>-1.6031562737595095E-2</v>
      </c>
      <c r="I340" s="1687" t="s">
        <v>281</v>
      </c>
      <c r="J340" s="2177" t="str">
        <f t="shared" si="89"/>
        <v>---</v>
      </c>
      <c r="K340" s="2527">
        <v>0</v>
      </c>
      <c r="L340" s="1720" t="s">
        <v>787</v>
      </c>
      <c r="M340" s="10"/>
    </row>
    <row r="341" spans="1:13">
      <c r="A341" s="2521">
        <v>44562</v>
      </c>
      <c r="B341" s="2548">
        <v>100.75419645138852</v>
      </c>
      <c r="C341" s="2544">
        <f t="shared" si="92"/>
        <v>7.417322062694609E-2</v>
      </c>
      <c r="D341" s="1035">
        <f t="shared" si="82"/>
        <v>0.81</v>
      </c>
      <c r="E341" s="967">
        <f t="shared" si="95"/>
        <v>100.68623786923483</v>
      </c>
      <c r="F341" s="1182">
        <f t="shared" si="90"/>
        <v>5.3449242515171136E-2</v>
      </c>
      <c r="G341" s="656">
        <f t="shared" si="96"/>
        <v>100.66914192756879</v>
      </c>
      <c r="H341" s="1035">
        <f t="shared" si="91"/>
        <v>-6.2689212926159144E-3</v>
      </c>
      <c r="I341" s="1718" t="s">
        <v>281</v>
      </c>
      <c r="J341" s="53" t="str">
        <f t="shared" si="89"/>
        <v>---</v>
      </c>
      <c r="K341" s="2527">
        <v>0</v>
      </c>
      <c r="L341" s="1674" t="s">
        <v>759</v>
      </c>
    </row>
    <row r="342" spans="1:13">
      <c r="A342" s="2520">
        <v>44593</v>
      </c>
      <c r="B342" s="2548">
        <v>100.85271100090458</v>
      </c>
      <c r="C342" s="2543">
        <f t="shared" si="92"/>
        <v>9.8514549516053762E-2</v>
      </c>
      <c r="D342" s="523">
        <f t="shared" si="82"/>
        <v>0.59</v>
      </c>
      <c r="E342" s="965">
        <f t="shared" si="95"/>
        <v>100.76231022768491</v>
      </c>
      <c r="F342" s="697">
        <f t="shared" si="90"/>
        <v>7.6072358450076649E-2</v>
      </c>
      <c r="G342" s="657">
        <f t="shared" si="96"/>
        <v>100.68377069342326</v>
      </c>
      <c r="H342" s="523">
        <f t="shared" si="91"/>
        <v>1.4628765854467929E-2</v>
      </c>
      <c r="I342" s="1687" t="s">
        <v>350</v>
      </c>
      <c r="J342" s="2177" t="str">
        <f t="shared" si="89"/>
        <v>---</v>
      </c>
      <c r="K342" s="2527">
        <v>0</v>
      </c>
      <c r="L342" s="1668" t="s">
        <v>767</v>
      </c>
    </row>
    <row r="343" spans="1:13">
      <c r="A343" s="2513">
        <v>44621</v>
      </c>
      <c r="B343" s="2548">
        <v>100.96743548226554</v>
      </c>
      <c r="C343" s="2543">
        <f t="shared" si="92"/>
        <v>0.11472448136096602</v>
      </c>
      <c r="D343" s="523">
        <f t="shared" si="82"/>
        <v>0.44</v>
      </c>
      <c r="E343" s="965">
        <f t="shared" si="95"/>
        <v>100.85811431151956</v>
      </c>
      <c r="F343" s="697">
        <f t="shared" si="90"/>
        <v>9.5804083834650555E-2</v>
      </c>
      <c r="G343" s="657">
        <f t="shared" si="96"/>
        <v>100.72562623335409</v>
      </c>
      <c r="H343" s="523">
        <f t="shared" si="91"/>
        <v>4.1855539930836017E-2</v>
      </c>
      <c r="I343" s="1687" t="s">
        <v>350</v>
      </c>
      <c r="J343" s="2177" t="str">
        <f t="shared" si="89"/>
        <v>---</v>
      </c>
      <c r="K343" s="2527">
        <v>0</v>
      </c>
      <c r="L343" s="1668" t="s">
        <v>776</v>
      </c>
    </row>
    <row r="344" spans="1:13">
      <c r="A344" s="2513">
        <v>44652</v>
      </c>
      <c r="B344" s="2548">
        <v>101.05854418886911</v>
      </c>
      <c r="C344" s="2543">
        <f t="shared" si="92"/>
        <v>9.1108706603563405E-2</v>
      </c>
      <c r="D344" s="523">
        <f t="shared" si="82"/>
        <v>0.35</v>
      </c>
      <c r="E344" s="965">
        <f t="shared" si="95"/>
        <v>100.95956355734641</v>
      </c>
      <c r="F344" s="697">
        <f t="shared" si="90"/>
        <v>0.10144924582685633</v>
      </c>
      <c r="G344" s="657">
        <f t="shared" si="96"/>
        <v>100.79017900051237</v>
      </c>
      <c r="H344" s="523">
        <f t="shared" si="91"/>
        <v>6.4552767158275515E-2</v>
      </c>
      <c r="I344" s="1687" t="s">
        <v>343</v>
      </c>
      <c r="J344" s="2177" t="str">
        <f t="shared" si="89"/>
        <v>---</v>
      </c>
      <c r="K344" s="2527">
        <v>0</v>
      </c>
      <c r="L344" s="1668" t="s">
        <v>777</v>
      </c>
    </row>
    <row r="345" spans="1:13">
      <c r="A345" s="2513">
        <v>44682</v>
      </c>
      <c r="B345" s="2548">
        <v>101.10967206217153</v>
      </c>
      <c r="C345" s="2543">
        <f t="shared" si="92"/>
        <v>5.1127873302419857E-2</v>
      </c>
      <c r="D345" s="523">
        <f t="shared" si="82"/>
        <v>0.31</v>
      </c>
      <c r="E345" s="965">
        <f t="shared" si="95"/>
        <v>101.04521724443539</v>
      </c>
      <c r="F345" s="697">
        <f t="shared" si="90"/>
        <v>8.5653687088978359E-2</v>
      </c>
      <c r="G345" s="657">
        <f t="shared" si="96"/>
        <v>100.86386804884503</v>
      </c>
      <c r="H345" s="523">
        <f t="shared" si="91"/>
        <v>7.3689048332667539E-2</v>
      </c>
      <c r="I345" s="1687" t="s">
        <v>343</v>
      </c>
      <c r="J345" s="2177" t="str">
        <f t="shared" si="89"/>
        <v>---</v>
      </c>
      <c r="K345" s="2527">
        <v>0</v>
      </c>
      <c r="L345" s="1668" t="s">
        <v>778</v>
      </c>
    </row>
    <row r="346" spans="1:13">
      <c r="A346" s="2513">
        <v>44713</v>
      </c>
      <c r="B346" s="2548">
        <v>101.13344903733477</v>
      </c>
      <c r="C346" s="2543">
        <f t="shared" si="92"/>
        <v>2.3776975163244174E-2</v>
      </c>
      <c r="D346" s="523">
        <f t="shared" si="82"/>
        <v>0.33</v>
      </c>
      <c r="E346" s="965">
        <f t="shared" si="95"/>
        <v>101.10055509612512</v>
      </c>
      <c r="F346" s="697">
        <f t="shared" si="90"/>
        <v>5.5337851689728268E-2</v>
      </c>
      <c r="G346" s="657">
        <f t="shared" si="96"/>
        <v>100.93657592195653</v>
      </c>
      <c r="H346" s="523">
        <f t="shared" si="91"/>
        <v>7.2707873111497179E-2</v>
      </c>
      <c r="I346" s="1687" t="s">
        <v>343</v>
      </c>
      <c r="J346" s="2177" t="str">
        <f t="shared" si="89"/>
        <v>山</v>
      </c>
      <c r="K346" s="2527">
        <v>1</v>
      </c>
      <c r="L346" s="1668" t="s">
        <v>796</v>
      </c>
    </row>
    <row r="347" spans="1:13">
      <c r="A347" s="2513">
        <v>44743</v>
      </c>
      <c r="B347" s="2548">
        <v>101.10487588699924</v>
      </c>
      <c r="C347" s="2543">
        <f t="shared" si="92"/>
        <v>-2.8573150335532205E-2</v>
      </c>
      <c r="D347" s="523">
        <f t="shared" si="82"/>
        <v>0.35</v>
      </c>
      <c r="E347" s="965">
        <f t="shared" si="95"/>
        <v>101.11599899550185</v>
      </c>
      <c r="F347" s="697">
        <f t="shared" si="90"/>
        <v>1.5443899376734294E-2</v>
      </c>
      <c r="G347" s="657">
        <f t="shared" si="96"/>
        <v>100.99726915856191</v>
      </c>
      <c r="H347" s="523">
        <f t="shared" si="91"/>
        <v>6.0693236605374068E-2</v>
      </c>
      <c r="I347" s="1687" t="s">
        <v>343</v>
      </c>
      <c r="J347" s="2177" t="str">
        <f t="shared" si="89"/>
        <v>---</v>
      </c>
      <c r="K347" s="2527">
        <v>0</v>
      </c>
      <c r="L347" s="1668" t="s">
        <v>797</v>
      </c>
    </row>
    <row r="348" spans="1:13">
      <c r="A348" s="2513">
        <v>44774</v>
      </c>
      <c r="B348" s="2548">
        <v>101.03744045104841</v>
      </c>
      <c r="C348" s="2543">
        <f t="shared" si="92"/>
        <v>-6.7435435950827127E-2</v>
      </c>
      <c r="D348" s="523">
        <f t="shared" si="82"/>
        <v>0.36</v>
      </c>
      <c r="E348" s="965">
        <f t="shared" si="95"/>
        <v>101.09192179179415</v>
      </c>
      <c r="F348" s="697">
        <f t="shared" si="90"/>
        <v>-2.4077203707705053E-2</v>
      </c>
      <c r="G348" s="657">
        <f t="shared" si="96"/>
        <v>101.03773258708473</v>
      </c>
      <c r="H348" s="523">
        <f t="shared" si="91"/>
        <v>4.0463428522826916E-2</v>
      </c>
      <c r="I348" s="1687" t="s">
        <v>343</v>
      </c>
      <c r="J348" s="2177" t="str">
        <f t="shared" si="89"/>
        <v>---</v>
      </c>
      <c r="K348" s="2527">
        <v>0</v>
      </c>
      <c r="L348" s="1668" t="s">
        <v>798</v>
      </c>
    </row>
    <row r="349" spans="1:13">
      <c r="A349" s="2513">
        <v>44805</v>
      </c>
      <c r="B349" s="2548">
        <v>100.93905793492038</v>
      </c>
      <c r="C349" s="2543">
        <f t="shared" si="92"/>
        <v>-9.8382516128026509E-2</v>
      </c>
      <c r="D349" s="523">
        <f t="shared" si="82"/>
        <v>0.33</v>
      </c>
      <c r="E349" s="965">
        <f t="shared" si="95"/>
        <v>101.027124757656</v>
      </c>
      <c r="F349" s="697">
        <f t="shared" si="90"/>
        <v>-6.4797034138152299E-2</v>
      </c>
      <c r="G349" s="657">
        <f t="shared" si="96"/>
        <v>101.05006786337272</v>
      </c>
      <c r="H349" s="523">
        <f t="shared" si="91"/>
        <v>1.2335276287984698E-2</v>
      </c>
      <c r="I349" s="1687" t="s">
        <v>343</v>
      </c>
      <c r="J349" s="2177" t="str">
        <f t="shared" si="89"/>
        <v>---</v>
      </c>
      <c r="K349" s="2527">
        <v>0</v>
      </c>
      <c r="L349" s="1668" t="s">
        <v>799</v>
      </c>
    </row>
    <row r="350" spans="1:13">
      <c r="A350" s="2513">
        <v>44835</v>
      </c>
      <c r="B350" s="2548">
        <v>100.83288627200992</v>
      </c>
      <c r="C350" s="2543">
        <f t="shared" si="92"/>
        <v>-0.10617166291046942</v>
      </c>
      <c r="D350" s="523">
        <f t="shared" ref="D350:D372" si="97">ROUND((B350-B338)/B338*100,2)</f>
        <v>0.24</v>
      </c>
      <c r="E350" s="965">
        <f t="shared" si="95"/>
        <v>100.93646155265958</v>
      </c>
      <c r="F350" s="697">
        <f t="shared" si="90"/>
        <v>-9.0663204996417335E-2</v>
      </c>
      <c r="G350" s="657">
        <f t="shared" si="96"/>
        <v>101.03084654762189</v>
      </c>
      <c r="H350" s="523">
        <f t="shared" si="91"/>
        <v>-1.9221315750826307E-2</v>
      </c>
      <c r="I350" s="1687" t="s">
        <v>803</v>
      </c>
      <c r="J350" s="2177" t="str">
        <f t="shared" si="89"/>
        <v>---</v>
      </c>
      <c r="K350" s="2527">
        <v>0</v>
      </c>
      <c r="L350" s="1668" t="s">
        <v>800</v>
      </c>
    </row>
    <row r="351" spans="1:13">
      <c r="A351" s="2513">
        <v>44866</v>
      </c>
      <c r="B351" s="2548">
        <v>100.70906078386551</v>
      </c>
      <c r="C351" s="2543">
        <f t="shared" si="92"/>
        <v>-0.12382548814440497</v>
      </c>
      <c r="D351" s="523">
        <f t="shared" si="97"/>
        <v>0.08</v>
      </c>
      <c r="E351" s="965">
        <f t="shared" si="95"/>
        <v>100.82700166359859</v>
      </c>
      <c r="F351" s="697">
        <f t="shared" si="90"/>
        <v>-0.10945988906098592</v>
      </c>
      <c r="G351" s="657">
        <f t="shared" si="96"/>
        <v>100.9809203469071</v>
      </c>
      <c r="H351" s="523">
        <f t="shared" si="91"/>
        <v>-4.9926200714793367E-2</v>
      </c>
      <c r="I351" s="1687" t="s">
        <v>803</v>
      </c>
      <c r="J351" s="2177" t="str">
        <f t="shared" si="89"/>
        <v>---</v>
      </c>
      <c r="K351" s="2527">
        <v>0</v>
      </c>
      <c r="L351" s="1668" t="s">
        <v>801</v>
      </c>
    </row>
    <row r="352" spans="1:13">
      <c r="A352" s="2514">
        <v>44896</v>
      </c>
      <c r="B352" s="2548">
        <v>100.5618068746075</v>
      </c>
      <c r="C352" s="2545">
        <f t="shared" si="92"/>
        <v>-0.14725390925801207</v>
      </c>
      <c r="D352" s="654">
        <f t="shared" si="97"/>
        <v>-0.12</v>
      </c>
      <c r="E352" s="966">
        <f t="shared" si="95"/>
        <v>100.70125131016097</v>
      </c>
      <c r="F352" s="698">
        <f t="shared" si="90"/>
        <v>-0.12575035343762409</v>
      </c>
      <c r="G352" s="637">
        <f t="shared" si="96"/>
        <v>100.90265389154082</v>
      </c>
      <c r="H352" s="654">
        <f t="shared" si="91"/>
        <v>-7.8266455366275522E-2</v>
      </c>
      <c r="I352" s="1717" t="s">
        <v>281</v>
      </c>
      <c r="J352" s="2536" t="str">
        <f t="shared" si="89"/>
        <v>---</v>
      </c>
      <c r="K352" s="2527">
        <v>0</v>
      </c>
      <c r="L352" s="1672" t="s">
        <v>787</v>
      </c>
    </row>
    <row r="353" spans="1:12">
      <c r="A353" s="2520">
        <v>44927</v>
      </c>
      <c r="B353" s="2548">
        <v>100.41428726451515</v>
      </c>
      <c r="C353" s="1740">
        <f t="shared" si="92"/>
        <v>-0.14751961009234549</v>
      </c>
      <c r="D353" s="523">
        <f t="shared" si="97"/>
        <v>-0.34</v>
      </c>
      <c r="E353" s="521">
        <f t="shared" si="95"/>
        <v>100.56171830766272</v>
      </c>
      <c r="F353" s="697">
        <f t="shared" si="90"/>
        <v>-0.13953300249825418</v>
      </c>
      <c r="G353" s="636">
        <f t="shared" si="96"/>
        <v>100.79991649542372</v>
      </c>
      <c r="H353" s="523">
        <f t="shared" si="91"/>
        <v>-0.10273739611710653</v>
      </c>
      <c r="I353" s="1687" t="s">
        <v>281</v>
      </c>
      <c r="J353" s="2177" t="str">
        <f t="shared" si="89"/>
        <v>---</v>
      </c>
      <c r="K353" s="2527">
        <v>0</v>
      </c>
      <c r="L353" s="1668" t="s">
        <v>759</v>
      </c>
    </row>
    <row r="354" spans="1:12">
      <c r="A354" s="2520">
        <v>44958</v>
      </c>
      <c r="B354" s="2548">
        <v>100.29006088991946</v>
      </c>
      <c r="C354" s="1740">
        <f t="shared" si="92"/>
        <v>-0.1242263745956933</v>
      </c>
      <c r="D354" s="523">
        <f t="shared" si="97"/>
        <v>-0.56000000000000005</v>
      </c>
      <c r="E354" s="521">
        <f t="shared" si="95"/>
        <v>100.42205167634738</v>
      </c>
      <c r="F354" s="521">
        <f t="shared" si="90"/>
        <v>-0.13966663131533608</v>
      </c>
      <c r="G354" s="636">
        <f t="shared" ref="G354:G357" si="98">SUM(B348:B354)/7</f>
        <v>100.68351435298378</v>
      </c>
      <c r="H354" s="523">
        <f t="shared" si="91"/>
        <v>-0.11640214243993796</v>
      </c>
      <c r="I354" s="1687" t="s">
        <v>281</v>
      </c>
      <c r="J354" s="2177" t="str">
        <f t="shared" si="89"/>
        <v>---</v>
      </c>
      <c r="K354" s="2527">
        <v>0</v>
      </c>
      <c r="L354" s="1668" t="s">
        <v>767</v>
      </c>
    </row>
    <row r="355" spans="1:12">
      <c r="A355" s="2513">
        <v>44986</v>
      </c>
      <c r="B355" s="2548">
        <v>100.21030843590407</v>
      </c>
      <c r="C355" s="1740">
        <f t="shared" ref="C355:C361" si="99">B355-B354</f>
        <v>-7.975245401539155E-2</v>
      </c>
      <c r="D355" s="523">
        <f t="shared" si="97"/>
        <v>-0.75</v>
      </c>
      <c r="E355" s="521">
        <f t="shared" si="95"/>
        <v>100.30488553011291</v>
      </c>
      <c r="F355" s="697">
        <f t="shared" si="90"/>
        <v>-0.11716614623446731</v>
      </c>
      <c r="G355" s="636">
        <f t="shared" si="98"/>
        <v>100.56535263653457</v>
      </c>
      <c r="H355" s="523">
        <f t="shared" si="91"/>
        <v>-0.11816171644920814</v>
      </c>
      <c r="I355" s="1687" t="s">
        <v>281</v>
      </c>
      <c r="J355" s="2177" t="str">
        <f t="shared" si="89"/>
        <v>---</v>
      </c>
      <c r="K355" s="2527">
        <v>0</v>
      </c>
      <c r="L355" s="1668" t="s">
        <v>776</v>
      </c>
    </row>
    <row r="356" spans="1:12">
      <c r="A356" s="2513">
        <v>45017</v>
      </c>
      <c r="B356" s="2548">
        <v>100.16617491742043</v>
      </c>
      <c r="C356" s="1740">
        <f t="shared" si="99"/>
        <v>-4.4133518483633338E-2</v>
      </c>
      <c r="D356" s="523">
        <f t="shared" si="97"/>
        <v>-0.88</v>
      </c>
      <c r="E356" s="521">
        <f t="shared" si="95"/>
        <v>100.22218141441465</v>
      </c>
      <c r="F356" s="697">
        <f t="shared" si="90"/>
        <v>-8.2704115698263081E-2</v>
      </c>
      <c r="G356" s="636">
        <f t="shared" si="98"/>
        <v>100.45494077689172</v>
      </c>
      <c r="H356" s="523">
        <f t="shared" si="91"/>
        <v>-0.11041185964285205</v>
      </c>
      <c r="I356" s="1687" t="s">
        <v>281</v>
      </c>
      <c r="J356" s="2177" t="str">
        <f t="shared" si="89"/>
        <v>---</v>
      </c>
      <c r="K356" s="2527">
        <v>0</v>
      </c>
      <c r="L356" s="1668" t="s">
        <v>777</v>
      </c>
    </row>
    <row r="357" spans="1:12">
      <c r="A357" s="2513">
        <v>45047</v>
      </c>
      <c r="B357" s="2548">
        <v>100.13126359206098</v>
      </c>
      <c r="C357" s="1740">
        <f t="shared" si="99"/>
        <v>-3.4911325359459511E-2</v>
      </c>
      <c r="D357" s="523">
        <f t="shared" si="97"/>
        <v>-0.97</v>
      </c>
      <c r="E357" s="521">
        <f t="shared" si="95"/>
        <v>100.16924898179515</v>
      </c>
      <c r="F357" s="697">
        <f t="shared" si="90"/>
        <v>-5.2932432619499536E-2</v>
      </c>
      <c r="G357" s="636">
        <f t="shared" si="98"/>
        <v>100.35470896547044</v>
      </c>
      <c r="H357" s="523">
        <f t="shared" si="91"/>
        <v>-0.10023181142128124</v>
      </c>
      <c r="I357" s="1687" t="s">
        <v>350</v>
      </c>
      <c r="J357" s="2177" t="str">
        <f t="shared" si="89"/>
        <v>---</v>
      </c>
      <c r="K357" s="2527">
        <v>0</v>
      </c>
      <c r="L357" s="1668" t="s">
        <v>778</v>
      </c>
    </row>
    <row r="358" spans="1:12">
      <c r="A358" s="2513">
        <v>45078</v>
      </c>
      <c r="B358" s="2548">
        <v>100.09024920696788</v>
      </c>
      <c r="C358" s="1740">
        <f t="shared" si="99"/>
        <v>-4.1014385093092187E-2</v>
      </c>
      <c r="D358" s="523">
        <f t="shared" si="97"/>
        <v>-1.03</v>
      </c>
      <c r="E358" s="521">
        <f t="shared" ref="E358:E361" si="100">SUM(B356:B358)/3</f>
        <v>100.12922923881644</v>
      </c>
      <c r="F358" s="697">
        <f t="shared" si="90"/>
        <v>-4.0019742978714135E-2</v>
      </c>
      <c r="G358" s="636">
        <f t="shared" ref="G358:G361" si="101">SUM(B352:B358)/7</f>
        <v>100.26630731162793</v>
      </c>
      <c r="H358" s="523">
        <f t="shared" si="91"/>
        <v>-8.8401653842510086E-2</v>
      </c>
      <c r="I358" s="1687" t="s">
        <v>343</v>
      </c>
      <c r="J358" s="2177" t="str">
        <f t="shared" si="89"/>
        <v>---</v>
      </c>
      <c r="K358" s="2527">
        <v>0</v>
      </c>
      <c r="L358" s="1668" t="s">
        <v>796</v>
      </c>
    </row>
    <row r="359" spans="1:12">
      <c r="A359" s="2513">
        <v>45108</v>
      </c>
      <c r="B359" s="2548">
        <v>100.02976133844884</v>
      </c>
      <c r="C359" s="1740">
        <f t="shared" si="99"/>
        <v>-6.0487868519047083E-2</v>
      </c>
      <c r="D359" s="523">
        <f t="shared" si="97"/>
        <v>-1.06</v>
      </c>
      <c r="E359" s="521">
        <f t="shared" si="100"/>
        <v>100.0837580458259</v>
      </c>
      <c r="F359" s="697">
        <f t="shared" si="90"/>
        <v>-4.5471192990532927E-2</v>
      </c>
      <c r="G359" s="636">
        <f t="shared" si="101"/>
        <v>100.19030080646239</v>
      </c>
      <c r="H359" s="523">
        <f t="shared" si="91"/>
        <v>-7.6006505165537419E-2</v>
      </c>
      <c r="I359" s="1687" t="s">
        <v>343</v>
      </c>
      <c r="J359" s="2177" t="str">
        <f t="shared" si="89"/>
        <v>---</v>
      </c>
      <c r="K359" s="2527">
        <v>0</v>
      </c>
      <c r="L359" s="1668" t="s">
        <v>797</v>
      </c>
    </row>
    <row r="360" spans="1:12">
      <c r="A360" s="2513">
        <v>45139</v>
      </c>
      <c r="B360" s="2548">
        <v>99.913317302971876</v>
      </c>
      <c r="C360" s="1740">
        <f t="shared" si="99"/>
        <v>-0.11644403547695958</v>
      </c>
      <c r="D360" s="523">
        <f t="shared" si="97"/>
        <v>-1.1100000000000001</v>
      </c>
      <c r="E360" s="521">
        <f t="shared" si="100"/>
        <v>100.0111092827962</v>
      </c>
      <c r="F360" s="697">
        <f t="shared" si="90"/>
        <v>-7.2648763029704355E-2</v>
      </c>
      <c r="G360" s="636">
        <f t="shared" si="101"/>
        <v>100.11873366909909</v>
      </c>
      <c r="H360" s="523">
        <f t="shared" si="91"/>
        <v>-7.1567137363302891E-2</v>
      </c>
      <c r="I360" s="1687" t="s">
        <v>803</v>
      </c>
      <c r="J360" s="2177" t="str">
        <f t="shared" si="89"/>
        <v>---</v>
      </c>
      <c r="K360" s="2527">
        <v>0</v>
      </c>
      <c r="L360" s="1668" t="s">
        <v>798</v>
      </c>
    </row>
    <row r="361" spans="1:12">
      <c r="A361" s="2513">
        <v>45170</v>
      </c>
      <c r="B361" s="2548">
        <v>99.756252155456707</v>
      </c>
      <c r="C361" s="1740">
        <f t="shared" si="99"/>
        <v>-0.1570651475151692</v>
      </c>
      <c r="D361" s="523">
        <f t="shared" si="97"/>
        <v>-1.17</v>
      </c>
      <c r="E361" s="521">
        <f t="shared" si="100"/>
        <v>99.899776932292468</v>
      </c>
      <c r="F361" s="697">
        <f t="shared" si="90"/>
        <v>-0.11133235050373003</v>
      </c>
      <c r="G361" s="636">
        <f t="shared" si="101"/>
        <v>100.04247527846155</v>
      </c>
      <c r="H361" s="523">
        <f t="shared" si="91"/>
        <v>-7.6258390637534035E-2</v>
      </c>
      <c r="I361" s="1687" t="s">
        <v>803</v>
      </c>
      <c r="J361" s="2177" t="str">
        <f t="shared" si="89"/>
        <v>---</v>
      </c>
      <c r="K361" s="2527">
        <v>0</v>
      </c>
      <c r="L361" s="1668" t="s">
        <v>799</v>
      </c>
    </row>
    <row r="362" spans="1:12">
      <c r="A362" s="2513">
        <v>45200</v>
      </c>
      <c r="B362" s="2548">
        <v>99.572263202759871</v>
      </c>
      <c r="C362" s="1740">
        <f t="shared" ref="C362" si="102">B362-B361</f>
        <v>-0.18398895269683635</v>
      </c>
      <c r="D362" s="523">
        <f t="shared" si="97"/>
        <v>-1.25</v>
      </c>
      <c r="E362" s="521">
        <f t="shared" ref="E362" si="103">SUM(B360:B362)/3</f>
        <v>99.747277553729489</v>
      </c>
      <c r="F362" s="697">
        <f t="shared" ref="F362" si="104">E362-E361</f>
        <v>-0.1524993785629789</v>
      </c>
      <c r="G362" s="636">
        <f t="shared" ref="G362" si="105">SUM(B356:B362)/7</f>
        <v>99.951325959440936</v>
      </c>
      <c r="H362" s="523">
        <f t="shared" ref="H362" si="106">G362-G361</f>
        <v>-9.1149319020615849E-2</v>
      </c>
      <c r="I362" s="1687" t="s">
        <v>281</v>
      </c>
      <c r="J362" s="2177" t="str">
        <f t="shared" si="89"/>
        <v>---</v>
      </c>
      <c r="K362" s="2527">
        <v>0</v>
      </c>
      <c r="L362" s="1668" t="s">
        <v>800</v>
      </c>
    </row>
    <row r="363" spans="1:12">
      <c r="A363" s="2513">
        <v>45231</v>
      </c>
      <c r="B363" s="2548">
        <v>99.368924097973064</v>
      </c>
      <c r="C363" s="1740">
        <f t="shared" ref="C363" si="107">B363-B362</f>
        <v>-0.2033391047868065</v>
      </c>
      <c r="D363" s="523">
        <f t="shared" si="97"/>
        <v>-1.33</v>
      </c>
      <c r="E363" s="521">
        <f t="shared" ref="E363" si="108">SUM(B361:B363)/3</f>
        <v>99.5658131520632</v>
      </c>
      <c r="F363" s="697">
        <f t="shared" ref="F363" si="109">E363-E362</f>
        <v>-0.18146440166628963</v>
      </c>
      <c r="G363" s="636">
        <f t="shared" ref="G363" si="110">SUM(B357:B363)/7</f>
        <v>99.837432985234173</v>
      </c>
      <c r="H363" s="523">
        <f t="shared" ref="H363" si="111">G363-G362</f>
        <v>-0.11389297420676314</v>
      </c>
      <c r="I363" s="1687" t="s">
        <v>281</v>
      </c>
      <c r="J363" s="2177" t="str">
        <f t="shared" ref="J363" si="112">IF(K363=1,"山",IF(K363=-1,"谷","---"))</f>
        <v>---</v>
      </c>
      <c r="K363" s="2527">
        <v>0</v>
      </c>
      <c r="L363" s="1668" t="s">
        <v>801</v>
      </c>
    </row>
    <row r="364" spans="1:12">
      <c r="A364" s="2513">
        <v>45261</v>
      </c>
      <c r="B364" s="2548">
        <v>99.2051818973178</v>
      </c>
      <c r="C364" s="1740">
        <f t="shared" ref="C364" si="113">B364-B363</f>
        <v>-0.16374220065526401</v>
      </c>
      <c r="D364" s="523">
        <f t="shared" si="97"/>
        <v>-1.35</v>
      </c>
      <c r="E364" s="521">
        <f t="shared" ref="E364" si="114">SUM(B362:B364)/3</f>
        <v>99.382123066016902</v>
      </c>
      <c r="F364" s="697">
        <f t="shared" ref="F364" si="115">E364-E363</f>
        <v>-0.18369008604629755</v>
      </c>
      <c r="G364" s="636">
        <f t="shared" ref="G364" si="116">SUM(B358:B364)/7</f>
        <v>99.70513560027085</v>
      </c>
      <c r="H364" s="523">
        <f t="shared" ref="H364" si="117">G364-G363</f>
        <v>-0.13229738496332288</v>
      </c>
      <c r="I364" s="1687" t="s">
        <v>281</v>
      </c>
      <c r="J364" s="2177" t="str">
        <f t="shared" ref="J364:J366" si="118">IF(K364=1,"山",IF(K364=-1,"谷","---"))</f>
        <v>---</v>
      </c>
      <c r="K364" s="2527">
        <v>0</v>
      </c>
      <c r="L364" s="1668" t="s">
        <v>787</v>
      </c>
    </row>
    <row r="365" spans="1:12">
      <c r="A365" s="2567">
        <v>45292</v>
      </c>
      <c r="B365" s="2547">
        <v>99.093831064591441</v>
      </c>
      <c r="C365" s="2579">
        <f t="shared" ref="C365" si="119">B365-B364</f>
        <v>-0.11135083272635882</v>
      </c>
      <c r="D365" s="1035">
        <f t="shared" si="97"/>
        <v>-1.32</v>
      </c>
      <c r="E365" s="696">
        <f t="shared" ref="E365" si="120">SUM(B363:B365)/3</f>
        <v>99.222645686627445</v>
      </c>
      <c r="F365" s="2580">
        <f t="shared" ref="F365" si="121">E365-E364</f>
        <v>-0.1594773793894575</v>
      </c>
      <c r="G365" s="2580">
        <f t="shared" ref="G365" si="122">SUM(B359:B365)/7</f>
        <v>99.56279015135992</v>
      </c>
      <c r="H365" s="696">
        <f t="shared" ref="H365" si="123">G365-G364</f>
        <v>-0.14234544891093037</v>
      </c>
      <c r="I365" s="236" t="s">
        <v>281</v>
      </c>
      <c r="J365" s="53" t="str">
        <f t="shared" si="118"/>
        <v>---</v>
      </c>
      <c r="K365" s="2608">
        <v>0</v>
      </c>
      <c r="L365" s="2581" t="s">
        <v>759</v>
      </c>
    </row>
    <row r="366" spans="1:12">
      <c r="A366" s="2522">
        <v>45323</v>
      </c>
      <c r="B366" s="2548">
        <v>99.079509853129508</v>
      </c>
      <c r="C366" s="1740">
        <f t="shared" ref="C366" si="124">B366-B365</f>
        <v>-1.4321211461933103E-2</v>
      </c>
      <c r="D366" s="523">
        <f t="shared" si="97"/>
        <v>-1.21</v>
      </c>
      <c r="E366" s="521">
        <f t="shared" ref="E366" si="125">SUM(B364:B366)/3</f>
        <v>99.126174271679588</v>
      </c>
      <c r="F366" s="2176">
        <f t="shared" ref="F366" si="126">E366-E365</f>
        <v>-9.6471414947856715E-2</v>
      </c>
      <c r="G366" s="2176">
        <f t="shared" ref="G366" si="127">SUM(B360:B366)/7</f>
        <v>99.427039939171465</v>
      </c>
      <c r="H366" s="521">
        <f t="shared" ref="H366" si="128">G366-G365</f>
        <v>-0.13575021218845507</v>
      </c>
      <c r="I366" s="2178" t="s">
        <v>281</v>
      </c>
      <c r="J366" s="2177" t="str">
        <f t="shared" si="118"/>
        <v>谷</v>
      </c>
      <c r="K366" s="2527">
        <v>-1</v>
      </c>
      <c r="L366" s="2526" t="s">
        <v>767</v>
      </c>
    </row>
    <row r="367" spans="1:12">
      <c r="A367" s="2523">
        <v>45352</v>
      </c>
      <c r="B367" s="2548">
        <v>99.161796750586177</v>
      </c>
      <c r="C367" s="1740">
        <f t="shared" ref="C367" si="129">B367-B366</f>
        <v>8.2286897456668839E-2</v>
      </c>
      <c r="D367" s="523">
        <f t="shared" si="97"/>
        <v>-1.05</v>
      </c>
      <c r="E367" s="521">
        <f t="shared" ref="E367" si="130">SUM(B365:B367)/3</f>
        <v>99.111712556102376</v>
      </c>
      <c r="F367" s="2176">
        <f t="shared" ref="F367" si="131">E367-E366</f>
        <v>-1.4461715577212431E-2</v>
      </c>
      <c r="G367" s="2176">
        <f t="shared" ref="G367" si="132">SUM(B361:B367)/7</f>
        <v>99.319679860259228</v>
      </c>
      <c r="H367" s="521">
        <f t="shared" ref="H367" si="133">G367-G366</f>
        <v>-0.10736007891223665</v>
      </c>
      <c r="I367" s="1687" t="s">
        <v>350</v>
      </c>
      <c r="J367" s="2177" t="str">
        <f t="shared" ref="J367" si="134">IF(K367=1,"山",IF(K367=-1,"谷","---"))</f>
        <v>---</v>
      </c>
      <c r="K367" s="2527">
        <v>0</v>
      </c>
      <c r="L367" s="2526" t="s">
        <v>776</v>
      </c>
    </row>
    <row r="368" spans="1:12">
      <c r="A368" s="2523">
        <v>45383</v>
      </c>
      <c r="B368" s="2548">
        <v>99.321185428972115</v>
      </c>
      <c r="C368" s="1740">
        <f t="shared" ref="C368" si="135">B368-B367</f>
        <v>0.15938867838593751</v>
      </c>
      <c r="D368" s="523">
        <f t="shared" si="97"/>
        <v>-0.84</v>
      </c>
      <c r="E368" s="521">
        <f t="shared" ref="E368" si="136">SUM(B366:B368)/3</f>
        <v>99.187497344229271</v>
      </c>
      <c r="F368" s="2176">
        <f t="shared" ref="F368" si="137">E368-E367</f>
        <v>7.5784788126895819E-2</v>
      </c>
      <c r="G368" s="2176">
        <f t="shared" ref="G368" si="138">SUM(B362:B368)/7</f>
        <v>99.257527470761417</v>
      </c>
      <c r="H368" s="521">
        <f t="shared" ref="H368" si="139">G368-G367</f>
        <v>-6.21523894978111E-2</v>
      </c>
      <c r="I368" s="1687" t="s">
        <v>343</v>
      </c>
      <c r="J368" s="2177" t="str">
        <f t="shared" ref="J368" si="140">IF(K368=1,"山",IF(K368=-1,"谷","---"))</f>
        <v>---</v>
      </c>
      <c r="K368" s="2527">
        <v>0</v>
      </c>
      <c r="L368" s="2526" t="s">
        <v>777</v>
      </c>
    </row>
    <row r="369" spans="1:12">
      <c r="A369" s="2523">
        <v>45413</v>
      </c>
      <c r="B369" s="2548">
        <v>99.509226521915309</v>
      </c>
      <c r="C369" s="1740">
        <f t="shared" ref="C369" si="141">B369-B368</f>
        <v>0.1880410929431946</v>
      </c>
      <c r="D369" s="523">
        <f t="shared" si="97"/>
        <v>-0.62</v>
      </c>
      <c r="E369" s="521">
        <f t="shared" ref="E369" si="142">SUM(B367:B369)/3</f>
        <v>99.330736233824538</v>
      </c>
      <c r="F369" s="2176">
        <f t="shared" ref="F369" si="143">E369-E368</f>
        <v>0.14323888959526698</v>
      </c>
      <c r="G369" s="2176">
        <f t="shared" ref="G369" si="144">SUM(B363:B369)/7</f>
        <v>99.248522230640774</v>
      </c>
      <c r="H369" s="521">
        <f t="shared" ref="H369" si="145">G369-G368</f>
        <v>-9.0052401206435206E-3</v>
      </c>
      <c r="I369" s="1687" t="s">
        <v>343</v>
      </c>
      <c r="J369" s="2177" t="str">
        <f t="shared" ref="J369:J370" si="146">IF(K369=1,"山",IF(K369=-1,"谷","---"))</f>
        <v>---</v>
      </c>
      <c r="K369" s="2527">
        <v>0</v>
      </c>
      <c r="L369" s="2526" t="s">
        <v>778</v>
      </c>
    </row>
    <row r="370" spans="1:12">
      <c r="A370" s="2523">
        <v>45444</v>
      </c>
      <c r="B370" s="2548">
        <v>99.669066837684383</v>
      </c>
      <c r="C370" s="1740">
        <f t="shared" ref="C370" si="147">B370-B369</f>
        <v>0.15984031576907398</v>
      </c>
      <c r="D370" s="523">
        <f t="shared" si="97"/>
        <v>-0.42</v>
      </c>
      <c r="E370" s="521">
        <f t="shared" ref="E370" si="148">SUM(B368:B370)/3</f>
        <v>99.499826262857269</v>
      </c>
      <c r="F370" s="2176">
        <f t="shared" ref="F370" si="149">E370-E369</f>
        <v>0.16909002903273063</v>
      </c>
      <c r="G370" s="2176">
        <f t="shared" ref="G370" si="150">SUM(B364:B370)/7</f>
        <v>99.291399764885242</v>
      </c>
      <c r="H370" s="521">
        <f t="shared" ref="H370" si="151">G370-G369</f>
        <v>4.2877534244468052E-2</v>
      </c>
      <c r="I370" s="1687" t="s">
        <v>343</v>
      </c>
      <c r="J370" s="2177" t="str">
        <f t="shared" si="146"/>
        <v>---</v>
      </c>
      <c r="K370" s="2527">
        <v>0</v>
      </c>
      <c r="L370" s="2526" t="s">
        <v>796</v>
      </c>
    </row>
    <row r="371" spans="1:12">
      <c r="A371" s="2523">
        <v>45474</v>
      </c>
      <c r="B371" s="2548">
        <v>99.774552033534476</v>
      </c>
      <c r="C371" s="1740">
        <f t="shared" ref="C371:C372" si="152">B371-B370</f>
        <v>0.10548519585009331</v>
      </c>
      <c r="D371" s="523">
        <f t="shared" si="97"/>
        <v>-0.26</v>
      </c>
      <c r="E371" s="521">
        <f t="shared" ref="E371:E372" si="153">SUM(B369:B371)/3</f>
        <v>99.650948464378061</v>
      </c>
      <c r="F371" s="2176">
        <f t="shared" ref="F371:F372" si="154">E371-E370</f>
        <v>0.15112220152079203</v>
      </c>
      <c r="G371" s="2176">
        <f t="shared" ref="G371:G372" si="155">SUM(B365:B371)/7</f>
        <v>99.37273835577335</v>
      </c>
      <c r="H371" s="521">
        <f t="shared" ref="H371:H372" si="156">G371-G370</f>
        <v>8.1338590888108797E-2</v>
      </c>
      <c r="I371" s="1687" t="s">
        <v>343</v>
      </c>
      <c r="J371" s="2177" t="str">
        <f t="shared" ref="J371:J373" si="157">IF(K371=1,"山",IF(K371=-1,"谷","---"))</f>
        <v>---</v>
      </c>
      <c r="K371" s="2527">
        <v>0</v>
      </c>
      <c r="L371" s="2526" t="s">
        <v>797</v>
      </c>
    </row>
    <row r="372" spans="1:12">
      <c r="A372" s="2523">
        <v>45505</v>
      </c>
      <c r="B372" s="2548">
        <v>99.807661291734334</v>
      </c>
      <c r="C372" s="1740">
        <f t="shared" si="152"/>
        <v>3.310925819985755E-2</v>
      </c>
      <c r="D372" s="523">
        <f t="shared" si="97"/>
        <v>-0.11</v>
      </c>
      <c r="E372" s="521">
        <f t="shared" si="153"/>
        <v>99.750426720984407</v>
      </c>
      <c r="F372" s="2176">
        <f t="shared" si="154"/>
        <v>9.9478256606346349E-2</v>
      </c>
      <c r="G372" s="2176">
        <f t="shared" si="155"/>
        <v>99.474714102508059</v>
      </c>
      <c r="H372" s="521">
        <f t="shared" si="156"/>
        <v>0.10197574673470911</v>
      </c>
      <c r="I372" s="1687" t="s">
        <v>803</v>
      </c>
      <c r="J372" s="2177" t="str">
        <f t="shared" si="157"/>
        <v>---</v>
      </c>
      <c r="K372" s="2527">
        <v>0</v>
      </c>
      <c r="L372" s="2526" t="s">
        <v>798</v>
      </c>
    </row>
    <row r="373" spans="1:12">
      <c r="A373" s="2523">
        <v>45536</v>
      </c>
      <c r="B373" s="2548">
        <v>99.7959381179611</v>
      </c>
      <c r="C373" s="1740">
        <f t="shared" ref="C373" si="158">B373-B372</f>
        <v>-1.1723173773233952E-2</v>
      </c>
      <c r="D373" s="523">
        <f t="shared" ref="D373" si="159">ROUND((B373-B361)/B361*100,2)</f>
        <v>0.04</v>
      </c>
      <c r="E373" s="521">
        <f t="shared" ref="E373" si="160">SUM(B371:B373)/3</f>
        <v>99.792717147743303</v>
      </c>
      <c r="F373" s="2176">
        <f t="shared" ref="F373" si="161">E373-E372</f>
        <v>4.229042675889616E-2</v>
      </c>
      <c r="G373" s="2176">
        <f t="shared" ref="G373" si="162">SUM(B367:B373)/7</f>
        <v>99.577060997483983</v>
      </c>
      <c r="H373" s="521">
        <f t="shared" ref="H373" si="163">G373-G372</f>
        <v>0.10234689497592342</v>
      </c>
      <c r="I373" s="1687" t="s">
        <v>343</v>
      </c>
      <c r="J373" s="2177" t="str">
        <f t="shared" si="157"/>
        <v>---</v>
      </c>
      <c r="K373" s="2527">
        <v>0</v>
      </c>
      <c r="L373" s="2526" t="s">
        <v>799</v>
      </c>
    </row>
    <row r="374" spans="1:12">
      <c r="A374" s="2523">
        <v>45566</v>
      </c>
      <c r="B374" s="2548">
        <v>99.70759329346096</v>
      </c>
      <c r="C374" s="1740">
        <f t="shared" ref="C374" si="164">B374-B373</f>
        <v>-8.8344824500140362E-2</v>
      </c>
      <c r="D374" s="523">
        <f t="shared" ref="D374" si="165">ROUND((B374-B362)/B362*100,2)</f>
        <v>0.14000000000000001</v>
      </c>
      <c r="E374" s="521">
        <f t="shared" ref="E374" si="166">SUM(B372:B374)/3</f>
        <v>99.770397567718803</v>
      </c>
      <c r="F374" s="2176">
        <f t="shared" ref="F374" si="167">E374-E373</f>
        <v>-2.2319580024500851E-2</v>
      </c>
      <c r="G374" s="2176">
        <f t="shared" ref="G374" si="168">SUM(B368:B374)/7</f>
        <v>99.655031932180378</v>
      </c>
      <c r="H374" s="521">
        <f t="shared" ref="H374" si="169">G374-G373</f>
        <v>7.7970934696395489E-2</v>
      </c>
      <c r="I374" s="2178" t="s">
        <v>281</v>
      </c>
      <c r="J374" s="2177" t="str">
        <f t="shared" ref="J374:J375" si="170">IF(K374=1,"山",IF(K374=-1,"谷","---"))</f>
        <v>---</v>
      </c>
      <c r="K374" s="2527">
        <v>0</v>
      </c>
      <c r="L374" s="2526" t="s">
        <v>800</v>
      </c>
    </row>
    <row r="375" spans="1:12">
      <c r="A375" s="2523">
        <v>45597</v>
      </c>
      <c r="B375" s="2548">
        <v>99.626708543304517</v>
      </c>
      <c r="C375" s="1740">
        <f t="shared" ref="C375" si="171">B375-B374</f>
        <v>-8.0884750156442919E-2</v>
      </c>
      <c r="D375" s="523">
        <f t="shared" ref="D375" si="172">ROUND((B375-B363)/B363*100,2)</f>
        <v>0.26</v>
      </c>
      <c r="E375" s="521">
        <f t="shared" ref="E375" si="173">SUM(B373:B375)/3</f>
        <v>99.710079984908859</v>
      </c>
      <c r="F375" s="2176">
        <f t="shared" ref="F375" si="174">E375-E374</f>
        <v>-6.0317582809943815E-2</v>
      </c>
      <c r="G375" s="2176">
        <f t="shared" ref="G375" si="175">SUM(B369:B375)/7</f>
        <v>99.698678091370738</v>
      </c>
      <c r="H375" s="521">
        <f t="shared" ref="H375" si="176">G375-G374</f>
        <v>4.3646159190359413E-2</v>
      </c>
      <c r="I375" s="2178" t="s">
        <v>281</v>
      </c>
      <c r="J375" s="2177" t="str">
        <f t="shared" si="170"/>
        <v>---</v>
      </c>
      <c r="K375" s="2527">
        <v>0</v>
      </c>
      <c r="L375" s="2526" t="s">
        <v>801</v>
      </c>
    </row>
    <row r="376" spans="1:12">
      <c r="A376" s="2611">
        <v>45627</v>
      </c>
      <c r="B376" s="2612">
        <v>99.580181241106416</v>
      </c>
      <c r="C376" s="2546">
        <f t="shared" ref="C376" si="177">B376-B375</f>
        <v>-4.6527302198100529E-2</v>
      </c>
      <c r="D376" s="654">
        <f t="shared" ref="D376" si="178">ROUND((B376-B364)/B364*100,2)</f>
        <v>0.38</v>
      </c>
      <c r="E376" s="704">
        <f t="shared" ref="E376" si="179">SUM(B374:B376)/3</f>
        <v>99.638161025957288</v>
      </c>
      <c r="F376" s="2609">
        <f t="shared" ref="F376" si="180">E376-E375</f>
        <v>-7.1918958951570744E-2</v>
      </c>
      <c r="G376" s="2609">
        <f t="shared" ref="G376" si="181">SUM(B370:B376)/7</f>
        <v>99.7088144798266</v>
      </c>
      <c r="H376" s="704">
        <f t="shared" ref="H376" si="182">G376-G375</f>
        <v>1.0136388455862289E-2</v>
      </c>
      <c r="I376" s="2616" t="s">
        <v>281</v>
      </c>
      <c r="J376" s="2536" t="str">
        <f t="shared" ref="J376" si="183">IF(K376=1,"山",IF(K376=-1,"谷","---"))</f>
        <v>---</v>
      </c>
      <c r="K376" s="2528">
        <v>0</v>
      </c>
      <c r="L376" s="2610" t="s">
        <v>787</v>
      </c>
    </row>
    <row r="377" spans="1:12">
      <c r="A377" s="2602">
        <v>45658</v>
      </c>
      <c r="B377" s="2605">
        <v>99.544843252953342</v>
      </c>
      <c r="C377" s="1740">
        <f t="shared" ref="C377" si="184">B377-B376</f>
        <v>-3.5337988153074207E-2</v>
      </c>
      <c r="D377" s="2176">
        <f t="shared" ref="D377" si="185">ROUND((B377-B365)/B365*100,2)</f>
        <v>0.46</v>
      </c>
      <c r="E377" s="521">
        <f t="shared" ref="E377" si="186">SUM(B375:B377)/3</f>
        <v>99.583911012454749</v>
      </c>
      <c r="F377" s="2176">
        <f t="shared" ref="F377" si="187">E377-E376</f>
        <v>-5.4250013502539218E-2</v>
      </c>
      <c r="G377" s="521">
        <f t="shared" ref="G377" si="188">SUM(B371:B377)/7</f>
        <v>99.691068253436455</v>
      </c>
      <c r="H377" s="2176">
        <f t="shared" ref="H377" si="189">G377-G376</f>
        <v>-1.774622639014467E-2</v>
      </c>
      <c r="I377" s="2178" t="s">
        <v>281</v>
      </c>
      <c r="J377" s="2177" t="str">
        <f t="shared" ref="J377" si="190">IF(K377=1,"山",IF(K377=-1,"谷","---"))</f>
        <v>---</v>
      </c>
      <c r="K377" s="17">
        <v>0</v>
      </c>
      <c r="L377" s="2607" t="s">
        <v>759</v>
      </c>
    </row>
    <row r="378" spans="1:12">
      <c r="A378" s="2602">
        <v>45689</v>
      </c>
      <c r="B378" s="2605">
        <v>99.495434070641465</v>
      </c>
      <c r="C378" s="1740">
        <f t="shared" ref="C378" si="191">B378-B377</f>
        <v>-4.9409182311876521E-2</v>
      </c>
      <c r="D378" s="2176">
        <f t="shared" ref="D378" si="192">ROUND((B378-B366)/B366*100,2)</f>
        <v>0.42</v>
      </c>
      <c r="E378" s="521">
        <f t="shared" ref="E378" si="193">SUM(B376:B378)/3</f>
        <v>99.540152854900398</v>
      </c>
      <c r="F378" s="2176">
        <f t="shared" ref="F378" si="194">E378-E377</f>
        <v>-4.3758157554350419E-2</v>
      </c>
      <c r="G378" s="521">
        <f t="shared" ref="G378" si="195">SUM(B372:B378)/7</f>
        <v>99.651194258737434</v>
      </c>
      <c r="H378" s="2176">
        <f t="shared" ref="H378" si="196">G378-G377</f>
        <v>-3.9873994699021864E-2</v>
      </c>
      <c r="I378" s="2178" t="s">
        <v>281</v>
      </c>
      <c r="J378" s="2177" t="str">
        <f t="shared" ref="J378" si="197">IF(K378=1,"山",IF(K378=-1,"谷","---"))</f>
        <v>---</v>
      </c>
      <c r="K378" s="17">
        <v>0</v>
      </c>
      <c r="L378" s="2607" t="s">
        <v>767</v>
      </c>
    </row>
    <row r="379" spans="1:12">
      <c r="A379" s="2602">
        <v>45717</v>
      </c>
      <c r="B379" s="2605">
        <v>99.424147640797059</v>
      </c>
      <c r="C379" s="1740">
        <f t="shared" ref="C379" si="198">B379-B378</f>
        <v>-7.128642984440603E-2</v>
      </c>
      <c r="D379" s="2176">
        <f t="shared" ref="D379" si="199">ROUND((B379-B367)/B367*100,2)</f>
        <v>0.26</v>
      </c>
      <c r="E379" s="521">
        <f t="shared" ref="E379" si="200">SUM(B377:B379)/3</f>
        <v>99.488141654797289</v>
      </c>
      <c r="F379" s="2176">
        <f t="shared" ref="F379" si="201">E379-E378</f>
        <v>-5.2011200103109445E-2</v>
      </c>
      <c r="G379" s="521">
        <f t="shared" ref="G379" si="202">SUM(B373:B379)/7</f>
        <v>99.596406594317827</v>
      </c>
      <c r="H379" s="2176">
        <f t="shared" ref="H379" si="203">G379-G378</f>
        <v>-5.4787664419606585E-2</v>
      </c>
      <c r="I379" s="2178" t="s">
        <v>281</v>
      </c>
      <c r="J379" s="2177" t="str">
        <f t="shared" ref="J379" si="204">IF(K379=1,"山",IF(K379=-1,"谷","---"))</f>
        <v>---</v>
      </c>
      <c r="K379" s="17">
        <v>0</v>
      </c>
      <c r="L379" s="2607" t="str">
        <f t="shared" ref="L379:L385" si="205">L367</f>
        <v>6～7</v>
      </c>
    </row>
    <row r="380" spans="1:12">
      <c r="A380" s="2602">
        <v>45748</v>
      </c>
      <c r="B380" s="2605">
        <v>99.35726370256701</v>
      </c>
      <c r="C380" s="1740">
        <f t="shared" ref="C380" si="206">B380-B379</f>
        <v>-6.6883938230049012E-2</v>
      </c>
      <c r="D380" s="2176">
        <f t="shared" ref="D380" si="207">ROUND((B380-B368)/B368*100,2)</f>
        <v>0.04</v>
      </c>
      <c r="E380" s="521">
        <f t="shared" ref="E380" si="208">SUM(B378:B380)/3</f>
        <v>99.425615138001845</v>
      </c>
      <c r="F380" s="2176">
        <f t="shared" ref="F380" si="209">E380-E379</f>
        <v>-6.2526516795443854E-2</v>
      </c>
      <c r="G380" s="521">
        <f t="shared" ref="G380" si="210">SUM(B374:B380)/7</f>
        <v>99.533738820690104</v>
      </c>
      <c r="H380" s="2176">
        <f t="shared" ref="H380" si="211">G380-G379</f>
        <v>-6.2667773627723022E-2</v>
      </c>
      <c r="I380" s="2178" t="s">
        <v>281</v>
      </c>
      <c r="J380" s="2177" t="str">
        <f t="shared" ref="J380" si="212">IF(K380=1,"山",IF(K380=-1,"谷","---"))</f>
        <v>---</v>
      </c>
      <c r="K380" s="17">
        <v>0</v>
      </c>
      <c r="L380" s="2607" t="str">
        <f t="shared" si="205"/>
        <v>7～8</v>
      </c>
    </row>
    <row r="381" spans="1:12">
      <c r="A381" s="2602">
        <v>45778</v>
      </c>
      <c r="B381" s="2605">
        <v>99.364690483609508</v>
      </c>
      <c r="C381" s="1740">
        <f t="shared" ref="C381" si="213">B381-B380</f>
        <v>7.4267810424970548E-3</v>
      </c>
      <c r="D381" s="2176">
        <f t="shared" ref="D381" si="214">ROUND((B381-B369)/B369*100,2)</f>
        <v>-0.15</v>
      </c>
      <c r="E381" s="521">
        <f t="shared" ref="E381" si="215">SUM(B379:B381)/3</f>
        <v>99.382033942324526</v>
      </c>
      <c r="F381" s="2176">
        <f t="shared" ref="F381" si="216">E381-E380</f>
        <v>-4.3581195677319329E-2</v>
      </c>
      <c r="G381" s="521">
        <f t="shared" ref="G381" si="217">SUM(B375:B381)/7</f>
        <v>99.484752704997035</v>
      </c>
      <c r="H381" s="2176">
        <f t="shared" ref="H381" si="218">G381-G380</f>
        <v>-4.8986115693068655E-2</v>
      </c>
      <c r="I381" s="2178" t="s">
        <v>281</v>
      </c>
      <c r="J381" s="2177" t="str">
        <f t="shared" ref="J381:J383" si="219">IF(K381=1,"山",IF(K381=-1,"谷","---"))</f>
        <v>---</v>
      </c>
      <c r="K381" s="17">
        <v>0</v>
      </c>
      <c r="L381" s="2607" t="str">
        <f t="shared" si="205"/>
        <v>8～9</v>
      </c>
    </row>
    <row r="382" spans="1:12">
      <c r="A382" s="2602">
        <v>45809</v>
      </c>
      <c r="B382" s="2605">
        <v>99.414691519348722</v>
      </c>
      <c r="C382" s="1740">
        <f t="shared" ref="C382" si="220">B382-B381</f>
        <v>5.0001035739214217E-2</v>
      </c>
      <c r="D382" s="2176">
        <f t="shared" ref="D382" si="221">ROUND((B382-B370)/B370*100,2)</f>
        <v>-0.26</v>
      </c>
      <c r="E382" s="521">
        <f t="shared" ref="E382" si="222">SUM(B380:B382)/3</f>
        <v>99.378881901841737</v>
      </c>
      <c r="F382" s="2176">
        <f t="shared" ref="F382" si="223">E382-E381</f>
        <v>-3.1520404827887205E-3</v>
      </c>
      <c r="G382" s="521">
        <f t="shared" ref="G382" si="224">SUM(B376:B382)/7</f>
        <v>99.454464558717646</v>
      </c>
      <c r="H382" s="2176">
        <f t="shared" ref="H382" si="225">G382-G381</f>
        <v>-3.0288146279389139E-2</v>
      </c>
      <c r="I382" s="1687" t="s">
        <v>350</v>
      </c>
      <c r="J382" s="2177" t="str">
        <f t="shared" si="219"/>
        <v>---</v>
      </c>
      <c r="K382" s="17">
        <v>0</v>
      </c>
      <c r="L382" s="2607" t="str">
        <f t="shared" si="205"/>
        <v>9～10</v>
      </c>
    </row>
    <row r="383" spans="1:12">
      <c r="A383" s="2602">
        <v>45839</v>
      </c>
      <c r="B383" s="2605">
        <v>99.471963580255036</v>
      </c>
      <c r="C383" s="1740">
        <f t="shared" ref="C383" si="226">B383-B382</f>
        <v>5.7272060906313982E-2</v>
      </c>
      <c r="D383" s="2176">
        <f t="shared" ref="D383" si="227">ROUND((B383-B371)/B371*100,2)</f>
        <v>-0.3</v>
      </c>
      <c r="E383" s="521">
        <f t="shared" ref="E383" si="228">SUM(B381:B383)/3</f>
        <v>99.417115194404417</v>
      </c>
      <c r="F383" s="2176">
        <f t="shared" ref="F383" si="229">E383-E382</f>
        <v>3.8233292562679821E-2</v>
      </c>
      <c r="G383" s="521">
        <f t="shared" ref="G383" si="230">SUM(B377:B383)/7</f>
        <v>99.439004892881741</v>
      </c>
      <c r="H383" s="2176">
        <f t="shared" ref="H383" si="231">G383-G382</f>
        <v>-1.5459665835905412E-2</v>
      </c>
      <c r="I383" s="1687" t="s">
        <v>343</v>
      </c>
      <c r="J383" s="2177" t="str">
        <f t="shared" si="219"/>
        <v>---</v>
      </c>
      <c r="K383" s="17">
        <v>0</v>
      </c>
      <c r="L383" s="2607" t="str">
        <f t="shared" si="205"/>
        <v>10～11</v>
      </c>
    </row>
    <row r="384" spans="1:12">
      <c r="A384" s="2602">
        <v>45870</v>
      </c>
      <c r="B384" s="2605">
        <v>99.517395253390404</v>
      </c>
      <c r="C384" s="1740">
        <f t="shared" ref="C384" si="232">B384-B383</f>
        <v>4.5431673135368555E-2</v>
      </c>
      <c r="D384" s="2176">
        <f t="shared" ref="D384" si="233">ROUND((B384-B372)/B372*100,2)</f>
        <v>-0.28999999999999998</v>
      </c>
      <c r="E384" s="521">
        <f t="shared" ref="E384" si="234">SUM(B382:B384)/3</f>
        <v>99.468016784331382</v>
      </c>
      <c r="F384" s="2176">
        <f t="shared" ref="F384" si="235">E384-E383</f>
        <v>5.0901589926965585E-2</v>
      </c>
      <c r="G384" s="521">
        <f t="shared" ref="G384" si="236">SUM(B378:B384)/7</f>
        <v>99.435083750087045</v>
      </c>
      <c r="H384" s="2176">
        <f t="shared" ref="H384" si="237">G384-G383</f>
        <v>-3.9211427946952426E-3</v>
      </c>
      <c r="I384" s="1687" t="s">
        <v>343</v>
      </c>
      <c r="J384" s="2177" t="str">
        <f t="shared" ref="J384" si="238">IF(K384=1,"山",IF(K384=-1,"谷","---"))</f>
        <v>---</v>
      </c>
      <c r="K384" s="17">
        <v>0</v>
      </c>
      <c r="L384" s="2607" t="str">
        <f t="shared" si="205"/>
        <v>11～12</v>
      </c>
    </row>
    <row r="385" spans="1:12">
      <c r="A385" s="2602">
        <v>45901</v>
      </c>
      <c r="B385" s="2605">
        <v>99.551361436301491</v>
      </c>
      <c r="C385" s="1740">
        <f t="shared" ref="C385" si="239">B385-B384</f>
        <v>3.3966182911086662E-2</v>
      </c>
      <c r="D385" s="2176">
        <f t="shared" ref="D385" si="240">ROUND((B385-B373)/B373*100,2)</f>
        <v>-0.25</v>
      </c>
      <c r="E385" s="521">
        <f t="shared" ref="E385" si="241">SUM(B383:B385)/3</f>
        <v>99.513573423315634</v>
      </c>
      <c r="F385" s="2176">
        <f t="shared" ref="F385" si="242">E385-E384</f>
        <v>4.5556638984251663E-2</v>
      </c>
      <c r="G385" s="521">
        <f t="shared" ref="G385" si="243">SUM(B379:B385)/7</f>
        <v>99.443073373752739</v>
      </c>
      <c r="H385" s="2176">
        <f t="shared" ref="H385" si="244">G385-G384</f>
        <v>7.9896236656935571E-3</v>
      </c>
      <c r="I385" s="1687" t="s">
        <v>343</v>
      </c>
      <c r="J385" s="2177" t="str">
        <f t="shared" ref="J385" si="245">IF(K385=1,"山",IF(K385=-1,"谷","---"))</f>
        <v>---</v>
      </c>
      <c r="K385" s="17">
        <v>0</v>
      </c>
      <c r="L385" s="2607" t="str">
        <f t="shared" si="205"/>
        <v>12～1</v>
      </c>
    </row>
    <row r="386" spans="1:12">
      <c r="A386" s="2602">
        <v>45931</v>
      </c>
      <c r="B386" s="2605">
        <v>99.560780469434363</v>
      </c>
      <c r="C386" s="1740">
        <f t="shared" ref="C386" si="246">B386-B385</f>
        <v>9.4190331328718457E-3</v>
      </c>
      <c r="D386" s="2176">
        <f t="shared" ref="D386" si="247">ROUND((B386-B374)/B374*100,2)</f>
        <v>-0.15</v>
      </c>
      <c r="E386" s="521">
        <f t="shared" ref="E386" si="248">SUM(B384:B386)/3</f>
        <v>99.543179053042081</v>
      </c>
      <c r="F386" s="2176">
        <f t="shared" ref="F386" si="249">E386-E385</f>
        <v>2.9605629726447091E-2</v>
      </c>
      <c r="G386" s="521">
        <f t="shared" ref="G386" si="250">SUM(B380:B386)/7</f>
        <v>99.462592349272356</v>
      </c>
      <c r="H386" s="2176">
        <f t="shared" ref="H386" si="251">G386-G385</f>
        <v>1.9518975519616788E-2</v>
      </c>
      <c r="I386" s="1687" t="s">
        <v>343</v>
      </c>
      <c r="J386" s="2177" t="str">
        <f t="shared" ref="J386:J387" si="252">IF(K386=1,"山",IF(K386=-1,"谷","---"))</f>
        <v>---</v>
      </c>
      <c r="K386" s="17">
        <v>0</v>
      </c>
      <c r="L386" s="2607" t="s">
        <v>800</v>
      </c>
    </row>
    <row r="387" spans="1:12">
      <c r="A387" s="2602">
        <v>45962</v>
      </c>
      <c r="B387" s="2605">
        <v>99.563737639734001</v>
      </c>
      <c r="C387" s="1740">
        <f t="shared" ref="C387" si="253">B387-B386</f>
        <v>2.9571702996378235E-3</v>
      </c>
      <c r="D387" s="2176">
        <f t="shared" ref="D387" si="254">ROUND((B387-B375)/B375*100,2)</f>
        <v>-0.06</v>
      </c>
      <c r="E387" s="521">
        <f t="shared" ref="E387" si="255">SUM(B385:B387)/3</f>
        <v>99.558626515156618</v>
      </c>
      <c r="F387" s="2176">
        <f t="shared" ref="F387" si="256">E387-E386</f>
        <v>1.5447462114536847E-2</v>
      </c>
      <c r="G387" s="521">
        <f t="shared" ref="G387" si="257">SUM(B381:B387)/7</f>
        <v>99.492088626010499</v>
      </c>
      <c r="H387" s="2176">
        <f t="shared" ref="H387" si="258">G387-G386</f>
        <v>2.9496276738143479E-2</v>
      </c>
      <c r="I387" s="1687" t="s">
        <v>343</v>
      </c>
      <c r="J387" s="2177" t="str">
        <f t="shared" si="252"/>
        <v>---</v>
      </c>
      <c r="K387" s="17">
        <v>0</v>
      </c>
      <c r="L387" s="2607" t="s">
        <v>801</v>
      </c>
    </row>
    <row r="388" spans="1:12">
      <c r="A388" s="2603">
        <v>45992</v>
      </c>
      <c r="B388" s="2605">
        <v>99.596428693361148</v>
      </c>
      <c r="C388" s="1740">
        <f t="shared" ref="C388" si="259">B388-B387</f>
        <v>3.2691053627146971E-2</v>
      </c>
      <c r="D388" s="2176">
        <f t="shared" ref="D388" si="260">ROUND((B388-B376)/B376*100,2)</f>
        <v>0.02</v>
      </c>
      <c r="E388" s="521">
        <f t="shared" ref="E388" si="261">SUM(B386:B388)/3</f>
        <v>99.573648934176504</v>
      </c>
      <c r="F388" s="2176">
        <f t="shared" ref="F388" si="262">E388-E387</f>
        <v>1.5022419019885547E-2</v>
      </c>
      <c r="G388" s="521">
        <f t="shared" ref="G388" si="263">SUM(B382:B388)/7</f>
        <v>99.525194084546456</v>
      </c>
      <c r="H388" s="2176">
        <f t="shared" ref="H388" si="264">G388-G387</f>
        <v>3.31054585359567E-2</v>
      </c>
      <c r="I388" s="1687" t="s">
        <v>343</v>
      </c>
      <c r="J388" s="2177" t="str">
        <f t="shared" ref="J388" si="265">IF(K388=1,"山",IF(K388=-1,"谷","---"))</f>
        <v>---</v>
      </c>
      <c r="K388" s="17">
        <v>0</v>
      </c>
      <c r="L388" s="2675" t="s">
        <v>787</v>
      </c>
    </row>
    <row r="389" spans="1:12">
      <c r="A389" s="2697">
        <v>46023</v>
      </c>
      <c r="B389" s="2706">
        <v>99.698266927465369</v>
      </c>
      <c r="C389" s="615">
        <f t="shared" ref="C389" si="266">B389-B388</f>
        <v>0.10183823410422121</v>
      </c>
      <c r="D389" s="696">
        <f t="shared" ref="D389" si="267">ROUND((B389-B377)/B377*100,2)</f>
        <v>0.15</v>
      </c>
      <c r="E389" s="2580">
        <f t="shared" ref="E389" si="268">SUM(B387:B389)/3</f>
        <v>99.619477753520187</v>
      </c>
      <c r="F389" s="696">
        <f t="shared" ref="F389" si="269">E389-E388</f>
        <v>4.5828819343682881E-2</v>
      </c>
      <c r="G389" s="2580">
        <f t="shared" ref="G389" si="270">SUM(B383:B389)/7</f>
        <v>99.565704857134548</v>
      </c>
      <c r="H389" s="696">
        <f t="shared" ref="H389" si="271">G389-G388</f>
        <v>4.0510772588092436E-2</v>
      </c>
      <c r="I389" s="53" t="s">
        <v>343</v>
      </c>
      <c r="J389" s="2707" t="str">
        <f t="shared" ref="J389" si="272">IF(K389=1,"山",IF(K389=-1,"谷","---"))</f>
        <v>---</v>
      </c>
      <c r="K389" s="2709">
        <v>0</v>
      </c>
      <c r="L389" s="2581" t="s">
        <v>759</v>
      </c>
    </row>
    <row r="390" spans="1:12">
      <c r="A390" s="2522">
        <v>46054</v>
      </c>
      <c r="B390" s="2708">
        <v>99.915107998466894</v>
      </c>
      <c r="C390" s="535">
        <f t="shared" ref="C390" si="273">B390-B389</f>
        <v>0.21684107100152517</v>
      </c>
      <c r="D390" s="521">
        <f t="shared" ref="D390" si="274">ROUND((B390-B378)/B378*100,2)</f>
        <v>0.42</v>
      </c>
      <c r="E390" s="2176">
        <f t="shared" ref="E390" si="275">SUM(B388:B390)/3</f>
        <v>99.736601206431146</v>
      </c>
      <c r="F390" s="521">
        <f t="shared" ref="F390" si="276">E390-E389</f>
        <v>0.11712345291095971</v>
      </c>
      <c r="G390" s="2176">
        <f t="shared" ref="G390" si="277">SUM(B384:B390)/7</f>
        <v>99.629011202593361</v>
      </c>
      <c r="H390" s="521">
        <f t="shared" ref="H390" si="278">G390-G389</f>
        <v>6.330634545881253E-2</v>
      </c>
      <c r="I390" s="2177" t="s">
        <v>343</v>
      </c>
      <c r="J390" s="432" t="str">
        <f t="shared" ref="J390" si="279">IF(K390=1,"山",IF(K390=-1,"谷","---"))</f>
        <v>---</v>
      </c>
      <c r="K390" s="2710">
        <v>0</v>
      </c>
      <c r="L390" s="2526" t="s">
        <v>767</v>
      </c>
    </row>
    <row r="391" spans="1:12">
      <c r="A391" s="2523">
        <v>46082</v>
      </c>
      <c r="B391" s="2708">
        <v>100.2356109280922</v>
      </c>
      <c r="C391" s="535">
        <f t="shared" ref="C391" si="280">B391-B390</f>
        <v>0.32050292962530591</v>
      </c>
      <c r="D391" s="521">
        <f t="shared" ref="D391" si="281">ROUND((B391-B379)/B379*100,2)</f>
        <v>0.82</v>
      </c>
      <c r="E391" s="2176">
        <f t="shared" ref="E391" si="282">SUM(B389:B391)/3</f>
        <v>99.949661951341497</v>
      </c>
      <c r="F391" s="521">
        <f t="shared" ref="F391" si="283">E391-E390</f>
        <v>0.21306074491035076</v>
      </c>
      <c r="G391" s="2176">
        <f t="shared" ref="G391" si="284">SUM(B385:B391)/7</f>
        <v>99.731613441836501</v>
      </c>
      <c r="H391" s="521">
        <f t="shared" ref="H391" si="285">G391-G390</f>
        <v>0.10260223924314005</v>
      </c>
      <c r="I391" s="2177" t="s">
        <v>343</v>
      </c>
      <c r="J391" s="432" t="str">
        <f t="shared" ref="J391" si="286">IF(K391=1,"山",IF(K391=-1,"谷","---"))</f>
        <v>---</v>
      </c>
      <c r="K391" s="2710">
        <v>0</v>
      </c>
      <c r="L391" s="2526" t="str">
        <f t="shared" ref="L391:L397" si="287">L379</f>
        <v>6～7</v>
      </c>
    </row>
    <row r="392" spans="1:12">
      <c r="A392" s="2523">
        <v>46113</v>
      </c>
      <c r="B392" s="2708">
        <v>100.65987698463596</v>
      </c>
      <c r="C392" s="535">
        <f t="shared" ref="C392" si="288">B392-B391</f>
        <v>0.42426605654375749</v>
      </c>
      <c r="D392" s="521">
        <f t="shared" ref="D392" si="289">ROUND((B392-B380)/B380*100,2)</f>
        <v>1.31</v>
      </c>
      <c r="E392" s="2176">
        <f t="shared" ref="E392" si="290">SUM(B390:B392)/3</f>
        <v>100.27019863706501</v>
      </c>
      <c r="F392" s="521">
        <f t="shared" ref="F392" si="291">E392-E391</f>
        <v>0.32053668572351057</v>
      </c>
      <c r="G392" s="2176">
        <f t="shared" ref="G392" si="292">SUM(B386:B392)/7</f>
        <v>99.889972805884284</v>
      </c>
      <c r="H392" s="521">
        <f t="shared" ref="H392" si="293">G392-G391</f>
        <v>0.15835936404778295</v>
      </c>
      <c r="I392" s="2177" t="s">
        <v>343</v>
      </c>
      <c r="J392" s="432" t="str">
        <f t="shared" ref="J392" si="294">IF(K392=1,"山",IF(K392=-1,"谷","---"))</f>
        <v>---</v>
      </c>
      <c r="K392" s="2710">
        <v>0</v>
      </c>
      <c r="L392" s="2526" t="str">
        <f t="shared" si="287"/>
        <v>7～8</v>
      </c>
    </row>
    <row r="393" spans="1:12">
      <c r="A393" s="2523">
        <v>46143</v>
      </c>
      <c r="B393" s="2708">
        <v>101.18650052789457</v>
      </c>
      <c r="C393" s="535">
        <f t="shared" ref="C393" si="295">B393-B392</f>
        <v>0.52662354325860861</v>
      </c>
      <c r="D393" s="521">
        <f t="shared" ref="D393" si="296">ROUND((B393-B381)/B381*100,2)</f>
        <v>1.83</v>
      </c>
      <c r="E393" s="2176">
        <f t="shared" ref="E393" si="297">SUM(B391:B393)/3</f>
        <v>100.69399614687423</v>
      </c>
      <c r="F393" s="521">
        <f t="shared" ref="F393" si="298">E393-E392</f>
        <v>0.42379750980921926</v>
      </c>
      <c r="G393" s="2176">
        <f t="shared" ref="G393" si="299">SUM(B387:B393)/7</f>
        <v>100.12221852852144</v>
      </c>
      <c r="H393" s="521">
        <f t="shared" ref="H393" si="300">G393-G392</f>
        <v>0.2322457226371597</v>
      </c>
      <c r="I393" s="2177" t="s">
        <v>343</v>
      </c>
      <c r="J393" s="432" t="str">
        <f t="shared" ref="J393" si="301">IF(K393=1,"山",IF(K393=-1,"谷","---"))</f>
        <v>---</v>
      </c>
      <c r="K393" s="2710">
        <v>0</v>
      </c>
      <c r="L393" s="2526" t="str">
        <f t="shared" si="287"/>
        <v>8～9</v>
      </c>
    </row>
    <row r="394" spans="1:12">
      <c r="A394" s="2523">
        <v>46174</v>
      </c>
      <c r="B394" s="2708">
        <v>101.81040669024921</v>
      </c>
      <c r="C394" s="535">
        <f t="shared" ref="C394" si="302">B394-B393</f>
        <v>0.62390616235464336</v>
      </c>
      <c r="D394" s="521">
        <f t="shared" ref="D394" si="303">ROUND((B394-B382)/B382*100,2)</f>
        <v>2.41</v>
      </c>
      <c r="E394" s="2176">
        <f t="shared" ref="E394" si="304">SUM(B392:B394)/3</f>
        <v>101.21892806759324</v>
      </c>
      <c r="F394" s="521">
        <f t="shared" ref="F394" si="305">E394-E393</f>
        <v>0.52493192071901262</v>
      </c>
      <c r="G394" s="2176">
        <f t="shared" ref="G394" si="306">SUM(B388:B394)/7</f>
        <v>100.44317125002362</v>
      </c>
      <c r="H394" s="521">
        <f t="shared" ref="H394" si="307">G394-G393</f>
        <v>0.32095272150218079</v>
      </c>
      <c r="I394" s="2177" t="s">
        <v>343</v>
      </c>
      <c r="J394" s="432" t="str">
        <f t="shared" ref="J394" si="308">IF(K394=1,"山",IF(K394=-1,"谷","---"))</f>
        <v>---</v>
      </c>
      <c r="K394" s="2710">
        <v>0</v>
      </c>
      <c r="L394" s="2526" t="str">
        <f t="shared" si="287"/>
        <v>9～10</v>
      </c>
    </row>
    <row r="395" spans="1:12">
      <c r="A395" s="2523">
        <v>46204</v>
      </c>
      <c r="B395" s="2699"/>
      <c r="C395" s="2698"/>
      <c r="E395" s="2698"/>
      <c r="G395" s="2698"/>
      <c r="I395" s="2698"/>
      <c r="K395" s="2710"/>
      <c r="L395" s="2526" t="str">
        <f t="shared" si="287"/>
        <v>10～11</v>
      </c>
    </row>
    <row r="396" spans="1:12">
      <c r="A396" s="2523">
        <v>46235</v>
      </c>
      <c r="B396" s="2699"/>
      <c r="C396" s="2698"/>
      <c r="E396" s="2698"/>
      <c r="G396" s="2698"/>
      <c r="I396" s="2698"/>
      <c r="K396" s="2710"/>
      <c r="L396" s="2526" t="str">
        <f t="shared" si="287"/>
        <v>11～12</v>
      </c>
    </row>
    <row r="397" spans="1:12">
      <c r="A397" s="2523">
        <v>46266</v>
      </c>
      <c r="B397" s="2699"/>
      <c r="C397" s="2698"/>
      <c r="E397" s="2698"/>
      <c r="G397" s="2698"/>
      <c r="I397" s="2698"/>
      <c r="K397" s="2710"/>
      <c r="L397" s="2526" t="str">
        <f t="shared" si="287"/>
        <v>12～1</v>
      </c>
    </row>
    <row r="398" spans="1:12">
      <c r="A398" s="2523">
        <v>46296</v>
      </c>
      <c r="B398" s="2699"/>
      <c r="C398" s="2698"/>
      <c r="E398" s="2698"/>
      <c r="G398" s="2698"/>
      <c r="I398" s="2698"/>
      <c r="K398" s="2710"/>
      <c r="L398" s="2526" t="s">
        <v>800</v>
      </c>
    </row>
    <row r="399" spans="1:12">
      <c r="A399" s="2523">
        <v>46327</v>
      </c>
      <c r="B399" s="2699"/>
      <c r="C399" s="2698"/>
      <c r="E399" s="2698"/>
      <c r="G399" s="2698"/>
      <c r="I399" s="2698"/>
      <c r="K399" s="2710"/>
      <c r="L399" s="2526" t="s">
        <v>801</v>
      </c>
    </row>
    <row r="400" spans="1:12">
      <c r="A400" s="2611">
        <v>46357</v>
      </c>
      <c r="B400" s="2700"/>
      <c r="C400" s="2597"/>
      <c r="D400" s="2604"/>
      <c r="E400" s="2597"/>
      <c r="F400" s="2604"/>
      <c r="G400" s="2597"/>
      <c r="H400" s="2604"/>
      <c r="I400" s="2597"/>
      <c r="J400" s="2604"/>
      <c r="K400" s="2711"/>
      <c r="L400" s="2610" t="s">
        <v>787</v>
      </c>
    </row>
    <row r="401" spans="11:11">
      <c r="K401" s="17"/>
    </row>
    <row r="402" spans="11:11">
      <c r="K402" s="17"/>
    </row>
    <row r="403" spans="11:11">
      <c r="K403" s="17"/>
    </row>
    <row r="404" spans="11:11">
      <c r="K404" s="17"/>
    </row>
    <row r="405" spans="11:11">
      <c r="K405" s="17"/>
    </row>
    <row r="406" spans="11:11">
      <c r="K406" s="17"/>
    </row>
    <row r="407" spans="11:11">
      <c r="K407" s="17"/>
    </row>
    <row r="408" spans="11:11">
      <c r="K408" s="17"/>
    </row>
    <row r="409" spans="11:11">
      <c r="K409" s="17"/>
    </row>
    <row r="410" spans="11:11">
      <c r="K410" s="17"/>
    </row>
    <row r="411" spans="11:11">
      <c r="K411" s="17"/>
    </row>
    <row r="412" spans="11:11">
      <c r="K412" s="17"/>
    </row>
    <row r="413" spans="11:11">
      <c r="K413" s="17"/>
    </row>
    <row r="414" spans="11:11">
      <c r="K414" s="17"/>
    </row>
    <row r="415" spans="11:11">
      <c r="K415" s="17"/>
    </row>
    <row r="416" spans="11:11">
      <c r="K416" s="17"/>
    </row>
    <row r="417" spans="11:11">
      <c r="K417" s="17"/>
    </row>
    <row r="418" spans="11:11">
      <c r="K418" s="17"/>
    </row>
    <row r="419" spans="11:11">
      <c r="K419" s="17"/>
    </row>
    <row r="420" spans="11:11">
      <c r="K420" s="17"/>
    </row>
    <row r="421" spans="11:11">
      <c r="K421" s="17"/>
    </row>
    <row r="422" spans="11:11">
      <c r="K422" s="17"/>
    </row>
    <row r="423" spans="11:11">
      <c r="K423" s="17"/>
    </row>
    <row r="424" spans="11:11">
      <c r="K424" s="17"/>
    </row>
    <row r="425" spans="11:11">
      <c r="K425" s="17"/>
    </row>
    <row r="426" spans="11:11">
      <c r="K426" s="17"/>
    </row>
    <row r="427" spans="11:11">
      <c r="K427" s="17"/>
    </row>
    <row r="428" spans="11:11">
      <c r="K428" s="17"/>
    </row>
    <row r="429" spans="11:11">
      <c r="K429" s="17"/>
    </row>
    <row r="430" spans="11:11">
      <c r="K430" s="17"/>
    </row>
    <row r="431" spans="11:11">
      <c r="K431" s="17"/>
    </row>
    <row r="432" spans="11:11">
      <c r="K432" s="17"/>
    </row>
    <row r="433" spans="11:11">
      <c r="K433" s="17"/>
    </row>
    <row r="434" spans="11:11">
      <c r="K434" s="17"/>
    </row>
    <row r="435" spans="11:11">
      <c r="K435" s="17"/>
    </row>
    <row r="436" spans="11:11">
      <c r="K436" s="17"/>
    </row>
    <row r="437" spans="11:11">
      <c r="K437" s="17"/>
    </row>
    <row r="438" spans="11:11">
      <c r="K438" s="17"/>
    </row>
    <row r="439" spans="11:11">
      <c r="K439" s="17"/>
    </row>
    <row r="440" spans="11:11">
      <c r="K440" s="17"/>
    </row>
    <row r="441" spans="11:11">
      <c r="K441" s="17"/>
    </row>
    <row r="442" spans="11:11">
      <c r="K442" s="17"/>
    </row>
    <row r="443" spans="11:11">
      <c r="K443" s="17"/>
    </row>
    <row r="444" spans="11:11">
      <c r="K444" s="17"/>
    </row>
    <row r="445" spans="11:11">
      <c r="K445" s="17"/>
    </row>
    <row r="446" spans="11:11">
      <c r="K446" s="17"/>
    </row>
    <row r="447" spans="11:11">
      <c r="K447" s="17"/>
    </row>
    <row r="448" spans="11:11">
      <c r="K448" s="17"/>
    </row>
    <row r="449" spans="11:11">
      <c r="K449" s="17"/>
    </row>
    <row r="450" spans="11:11">
      <c r="K450" s="17"/>
    </row>
    <row r="451" spans="11:11">
      <c r="K451" s="17"/>
    </row>
    <row r="452" spans="11:11">
      <c r="K452" s="17"/>
    </row>
    <row r="453" spans="11:11">
      <c r="K453" s="17"/>
    </row>
    <row r="454" spans="11:11">
      <c r="K454" s="17"/>
    </row>
    <row r="455" spans="11:11">
      <c r="K455" s="17"/>
    </row>
    <row r="456" spans="11:11">
      <c r="K456" s="17"/>
    </row>
    <row r="457" spans="11:11">
      <c r="K457" s="17"/>
    </row>
    <row r="458" spans="11:11">
      <c r="K458" s="17"/>
    </row>
    <row r="459" spans="11:11">
      <c r="K459" s="17"/>
    </row>
    <row r="460" spans="11:11">
      <c r="K460" s="17"/>
    </row>
    <row r="461" spans="11:11">
      <c r="K461" s="17"/>
    </row>
    <row r="462" spans="11:11">
      <c r="K462" s="17"/>
    </row>
    <row r="463" spans="11:11">
      <c r="K463" s="17"/>
    </row>
    <row r="464" spans="11:11">
      <c r="K464" s="17"/>
    </row>
    <row r="465" spans="11:11">
      <c r="K465" s="17"/>
    </row>
    <row r="466" spans="11:11">
      <c r="K466" s="17"/>
    </row>
    <row r="467" spans="11:11">
      <c r="K467" s="17"/>
    </row>
    <row r="468" spans="11:11">
      <c r="K468" s="17"/>
    </row>
    <row r="469" spans="11:11">
      <c r="K469" s="17"/>
    </row>
    <row r="470" spans="11:11">
      <c r="K470" s="17"/>
    </row>
    <row r="471" spans="11:11">
      <c r="K471" s="17"/>
    </row>
    <row r="472" spans="11:11">
      <c r="K472" s="17"/>
    </row>
    <row r="473" spans="11:11">
      <c r="K473" s="17"/>
    </row>
    <row r="474" spans="11:11">
      <c r="K474" s="17"/>
    </row>
    <row r="475" spans="11:11">
      <c r="K475" s="17"/>
    </row>
    <row r="476" spans="11:11">
      <c r="K476" s="17"/>
    </row>
    <row r="477" spans="11:11">
      <c r="K477" s="17"/>
    </row>
    <row r="478" spans="11:11">
      <c r="K478" s="17"/>
    </row>
    <row r="479" spans="11:11">
      <c r="K479" s="17"/>
    </row>
    <row r="480" spans="11:11">
      <c r="K480" s="17"/>
    </row>
    <row r="481" spans="11:11">
      <c r="K481" s="17"/>
    </row>
    <row r="482" spans="11:11">
      <c r="K482" s="17"/>
    </row>
    <row r="483" spans="11:11">
      <c r="K483" s="17"/>
    </row>
    <row r="484" spans="11:11">
      <c r="K484" s="17"/>
    </row>
    <row r="485" spans="11:11">
      <c r="K485" s="17"/>
    </row>
    <row r="486" spans="11:11">
      <c r="K486" s="17"/>
    </row>
    <row r="487" spans="11:11">
      <c r="K487" s="17"/>
    </row>
    <row r="488" spans="11:11">
      <c r="K488" s="17"/>
    </row>
    <row r="489" spans="11:11">
      <c r="K489" s="17"/>
    </row>
    <row r="490" spans="11:11">
      <c r="K490" s="17"/>
    </row>
    <row r="491" spans="11:11">
      <c r="K491" s="17"/>
    </row>
    <row r="492" spans="11:11">
      <c r="K492" s="17"/>
    </row>
    <row r="493" spans="11:11">
      <c r="K493" s="17"/>
    </row>
    <row r="494" spans="11:11">
      <c r="K494" s="17"/>
    </row>
    <row r="495" spans="11:11">
      <c r="K495" s="17"/>
    </row>
    <row r="496" spans="11:11">
      <c r="K496" s="17"/>
    </row>
    <row r="497" spans="11:11">
      <c r="K497" s="17"/>
    </row>
    <row r="498" spans="11:11">
      <c r="K498" s="17"/>
    </row>
    <row r="499" spans="11:11">
      <c r="K499" s="17"/>
    </row>
    <row r="500" spans="11:11">
      <c r="K500" s="17"/>
    </row>
    <row r="501" spans="11:11">
      <c r="K501" s="17"/>
    </row>
    <row r="502" spans="11:11">
      <c r="K502" s="17"/>
    </row>
    <row r="503" spans="11:11">
      <c r="K503" s="17"/>
    </row>
    <row r="504" spans="11:11">
      <c r="K504" s="17"/>
    </row>
    <row r="505" spans="11:11">
      <c r="K505" s="17"/>
    </row>
    <row r="506" spans="11:11">
      <c r="K506" s="17"/>
    </row>
    <row r="507" spans="11:11">
      <c r="K507" s="17"/>
    </row>
    <row r="508" spans="11:11">
      <c r="K508" s="17"/>
    </row>
    <row r="509" spans="11:11">
      <c r="K509" s="17"/>
    </row>
    <row r="510" spans="11:11">
      <c r="K510" s="17"/>
    </row>
    <row r="511" spans="11:11">
      <c r="K511" s="17"/>
    </row>
    <row r="512" spans="11:11">
      <c r="K512" s="17"/>
    </row>
    <row r="513" spans="11:11">
      <c r="K513" s="17"/>
    </row>
    <row r="514" spans="11:11">
      <c r="K514" s="17"/>
    </row>
    <row r="515" spans="11:11">
      <c r="K515" s="17"/>
    </row>
    <row r="516" spans="11:11">
      <c r="K516" s="17"/>
    </row>
    <row r="517" spans="11:11">
      <c r="K517" s="17"/>
    </row>
    <row r="518" spans="11:11">
      <c r="K518" s="17"/>
    </row>
    <row r="519" spans="11:11">
      <c r="K519" s="17"/>
    </row>
    <row r="520" spans="11:11">
      <c r="K520" s="17"/>
    </row>
    <row r="521" spans="11:11">
      <c r="K521" s="17"/>
    </row>
    <row r="522" spans="11:11">
      <c r="K522" s="17"/>
    </row>
    <row r="523" spans="11:11">
      <c r="K523" s="17"/>
    </row>
    <row r="524" spans="11:11">
      <c r="K524" s="17"/>
    </row>
    <row r="525" spans="11:11">
      <c r="K525" s="17"/>
    </row>
    <row r="526" spans="11:11">
      <c r="K526" s="17"/>
    </row>
    <row r="527" spans="11:11">
      <c r="K527" s="17"/>
    </row>
    <row r="528" spans="11:11">
      <c r="K528" s="17"/>
    </row>
    <row r="529" spans="11:11">
      <c r="K529" s="17"/>
    </row>
    <row r="530" spans="11:11">
      <c r="K530" s="17"/>
    </row>
    <row r="531" spans="11:11">
      <c r="K531" s="17"/>
    </row>
    <row r="532" spans="11:11">
      <c r="K532" s="17"/>
    </row>
    <row r="533" spans="11:11">
      <c r="K533" s="17"/>
    </row>
    <row r="534" spans="11:11">
      <c r="K534" s="17"/>
    </row>
    <row r="535" spans="11:11">
      <c r="K535" s="17"/>
    </row>
    <row r="536" spans="11:11">
      <c r="K536" s="17"/>
    </row>
    <row r="537" spans="11:11">
      <c r="K537" s="17"/>
    </row>
    <row r="538" spans="11:11">
      <c r="K538" s="17"/>
    </row>
    <row r="539" spans="11:11">
      <c r="K539" s="17"/>
    </row>
    <row r="540" spans="11:11">
      <c r="K540" s="17"/>
    </row>
    <row r="541" spans="11:11">
      <c r="K541" s="17"/>
    </row>
    <row r="542" spans="11:11">
      <c r="K542" s="17"/>
    </row>
    <row r="543" spans="11:11">
      <c r="K543" s="17"/>
    </row>
    <row r="544" spans="11:11">
      <c r="K544" s="17"/>
    </row>
    <row r="545" spans="11:11">
      <c r="K545" s="17"/>
    </row>
    <row r="546" spans="11:11">
      <c r="K546" s="17"/>
    </row>
    <row r="547" spans="11:11">
      <c r="K547" s="17"/>
    </row>
    <row r="548" spans="11:11">
      <c r="K548" s="17"/>
    </row>
    <row r="549" spans="11:11">
      <c r="K549" s="17"/>
    </row>
    <row r="550" spans="11:11">
      <c r="K550" s="17"/>
    </row>
    <row r="551" spans="11:11">
      <c r="K551" s="17"/>
    </row>
    <row r="552" spans="11:11">
      <c r="K552" s="17"/>
    </row>
    <row r="553" spans="11:11">
      <c r="K553" s="17"/>
    </row>
    <row r="554" spans="11:11">
      <c r="K554" s="17"/>
    </row>
    <row r="555" spans="11:11">
      <c r="K555" s="17"/>
    </row>
    <row r="556" spans="11:11">
      <c r="K556" s="17"/>
    </row>
    <row r="557" spans="11:11">
      <c r="K557" s="17"/>
    </row>
    <row r="558" spans="11:11">
      <c r="K558" s="17"/>
    </row>
    <row r="559" spans="11:11">
      <c r="K559" s="17"/>
    </row>
    <row r="560" spans="11:11">
      <c r="K560" s="17"/>
    </row>
    <row r="561" spans="11:11">
      <c r="K561" s="17"/>
    </row>
    <row r="562" spans="11:11">
      <c r="K562" s="17"/>
    </row>
    <row r="563" spans="11:11">
      <c r="K563" s="17"/>
    </row>
    <row r="564" spans="11:11">
      <c r="K564" s="17"/>
    </row>
    <row r="565" spans="11:11">
      <c r="K565" s="17"/>
    </row>
    <row r="566" spans="11:11">
      <c r="K566" s="17"/>
    </row>
    <row r="567" spans="11:11">
      <c r="K567" s="17"/>
    </row>
    <row r="568" spans="11:11">
      <c r="K568" s="17"/>
    </row>
    <row r="569" spans="11:11">
      <c r="K569" s="17"/>
    </row>
    <row r="570" spans="11:11">
      <c r="K570" s="17"/>
    </row>
    <row r="571" spans="11:11">
      <c r="K571" s="17"/>
    </row>
    <row r="572" spans="11:11">
      <c r="K572" s="17"/>
    </row>
    <row r="573" spans="11:11">
      <c r="K573" s="17"/>
    </row>
    <row r="574" spans="11:11">
      <c r="K574" s="17"/>
    </row>
    <row r="575" spans="11:11">
      <c r="K575" s="17"/>
    </row>
    <row r="576" spans="11:11">
      <c r="K576" s="17"/>
    </row>
    <row r="577" spans="11:11">
      <c r="K577" s="17"/>
    </row>
    <row r="578" spans="11:11">
      <c r="K578" s="17"/>
    </row>
    <row r="579" spans="11:11">
      <c r="K579" s="17"/>
    </row>
    <row r="580" spans="11:11">
      <c r="K580" s="17"/>
    </row>
  </sheetData>
  <mergeCells count="7">
    <mergeCell ref="V3:W4"/>
    <mergeCell ref="I3:I4"/>
    <mergeCell ref="J4:K4"/>
    <mergeCell ref="J3:K3"/>
    <mergeCell ref="E2:F2"/>
    <mergeCell ref="G2:H2"/>
    <mergeCell ref="T2:U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表紙</vt:lpstr>
      <vt:lpstr>利用上の注意</vt:lpstr>
      <vt:lpstr>公表予定</vt:lpstr>
      <vt:lpstr>目次</vt:lpstr>
      <vt:lpstr>基調判断</vt:lpstr>
      <vt:lpstr>先行基調</vt:lpstr>
      <vt:lpstr>1_CLI概況</vt:lpstr>
      <vt:lpstr>2_1CLI統計表</vt:lpstr>
      <vt:lpstr>2_2参考統計表</vt:lpstr>
      <vt:lpstr>3CLI推計概要</vt:lpstr>
      <vt:lpstr>4CLIグラフ</vt:lpstr>
      <vt:lpstr>5兵庫県CI</vt:lpstr>
      <vt:lpstr>6兵庫県CI先行個別指標</vt:lpstr>
      <vt:lpstr>7兵庫県CI一致個別指標</vt:lpstr>
      <vt:lpstr>8兵庫県CI遅行個別指標</vt:lpstr>
      <vt:lpstr>9景気基準日付</vt:lpstr>
      <vt:lpstr>9_2heatmap</vt:lpstr>
      <vt:lpstr>10関西地域_兵庫</vt:lpstr>
      <vt:lpstr>10_2大阪</vt:lpstr>
      <vt:lpstr>10_3京都</vt:lpstr>
      <vt:lpstr>10_4滋賀</vt:lpstr>
      <vt:lpstr>10_5奈良</vt:lpstr>
      <vt:lpstr>10_6和歌山</vt:lpstr>
      <vt:lpstr>10_7福井</vt:lpstr>
      <vt:lpstr>結果表</vt:lpstr>
      <vt:lpstr>11関西CLI景気山谷</vt:lpstr>
      <vt:lpstr>11_2関西府県個別指標</vt:lpstr>
      <vt:lpstr>12関西CLI府県寄与</vt:lpstr>
      <vt:lpstr>13関連指標1</vt:lpstr>
      <vt:lpstr>13_2関連指標2</vt:lpstr>
      <vt:lpstr>13_3関連指標3</vt:lpstr>
      <vt:lpstr>13_4GDP関連指標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恒憲 芦谷</cp:lastModifiedBy>
  <cp:lastPrinted>2016-12-22T06:03:45Z</cp:lastPrinted>
  <dcterms:created xsi:type="dcterms:W3CDTF">2015-10-01T01:31:47Z</dcterms:created>
  <dcterms:modified xsi:type="dcterms:W3CDTF">2026-08-25T20:35:58Z</dcterms:modified>
</cp:coreProperties>
</file>